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sharedStrings.xml" ContentType="application/vnd.openxmlformats-officedocument.spreadsheetml.sharedStrings+xml"/>
  <Override PartName="/xl/media/image1.png" ContentType="image/png"/>
  <Override PartName="/xl/comments1.xml" ContentType="application/vnd.openxmlformats-officedocument.spreadsheetml.comments+xml"/>
  <Override PartName="/xl/drawings/drawing1.xml" ContentType="application/vnd.openxmlformats-officedocument.drawing+xml"/>
  <Override PartName="/xl/drawings/drawing66.xml" ContentType="application/vnd.openxmlformats-officedocument.drawing+xml"/>
  <Override PartName="/xl/drawings/vmlDrawing1.vml" ContentType="application/vnd.openxmlformats-officedocument.vmlDrawing"/>
  <Override PartName="/xl/drawings/drawing2.xml" ContentType="application/vnd.openxmlformats-officedocument.drawing+xml"/>
  <Override PartName="/xl/drawings/vmlDrawing2.vml" ContentType="application/vnd.openxmlformats-officedocument.vmlDrawing"/>
  <Override PartName="/xl/drawings/drawing64.xml" ContentType="application/vnd.openxmlformats-officedocument.drawing+xml"/>
  <Override PartName="/xl/drawings/vmlDrawing3.vml" ContentType="application/vnd.openxmlformats-officedocument.vmlDrawing"/>
  <Override PartName="/xl/drawings/drawing65.xml" ContentType="application/vnd.openxmlformats-officedocument.drawing+xml"/>
  <Override PartName="/xl/drawings/vmlDrawing4.vml" ContentType="application/vnd.openxmlformats-officedocument.vmlDrawing"/>
  <Override PartName="/xl/drawings/vmlDrawing5.vml" ContentType="application/vnd.openxmlformats-officedocument.vmlDrawing"/>
  <Override PartName="/xl/drawings/_rels/drawing1.xml.rels" ContentType="application/vnd.openxmlformats-package.relationships+xml"/>
  <Override PartName="/xl/comments2.xml" ContentType="application/vnd.openxmlformats-officedocument.spreadsheetml.comments+xml"/>
  <Override PartName="/xl/ctrlProps/ctrlProps20.xml" ContentType="application/vnd.ms-excel.controlproperties+xml"/>
  <Override PartName="/xl/ctrlProps/ctrlProps3.xml" ContentType="application/vnd.ms-excel.controlproperties+xml"/>
  <Override PartName="/xl/ctrlProps/ctrlProps21.xml" ContentType="application/vnd.ms-excel.controlproperties+xml"/>
  <Override PartName="/xl/ctrlProps/ctrlProps4.xml" ContentType="application/vnd.ms-excel.controlproperties+xml"/>
  <Override PartName="/xl/ctrlProps/ctrlProps22.xml" ContentType="application/vnd.ms-excel.controlproperties+xml"/>
  <Override PartName="/xl/ctrlProps/ctrlProps5.xml" ContentType="application/vnd.ms-excel.controlproperties+xml"/>
  <Override PartName="/xl/ctrlProps/ctrlProps6.xml" ContentType="application/vnd.ms-excel.controlproperties+xml"/>
  <Override PartName="/xl/ctrlProps/ctrlProps23.xml" ContentType="application/vnd.ms-excel.controlproperties+xml"/>
  <Override PartName="/xl/ctrlProps/ctrlProps10.xml" ContentType="application/vnd.ms-excel.controlproperties+xml"/>
  <Override PartName="/xl/ctrlProps/ctrlProps7.xml" ContentType="application/vnd.ms-excel.controlproperties+xml"/>
  <Override PartName="/xl/ctrlProps/ctrlProps24.xml" ContentType="application/vnd.ms-excel.controlproperties+xml"/>
  <Override PartName="/xl/ctrlProps/ctrlProps8.xml" ContentType="application/vnd.ms-excel.controlproperties+xml"/>
  <Override PartName="/xl/ctrlProps/ctrlProps25.xml" ContentType="application/vnd.ms-excel.controlproperties+xml"/>
  <Override PartName="/xl/ctrlProps/ctrlProps9.xml" ContentType="application/vnd.ms-excel.controlproperties+xml"/>
  <Override PartName="/xl/ctrlProps/ctrlProps26.xml" ContentType="application/vnd.ms-excel.controlproperties+xml"/>
  <Override PartName="/xl/ctrlProps/ctrlProps11.xml" ContentType="application/vnd.ms-excel.controlproperties+xml"/>
  <Override PartName="/xl/ctrlProps/ctrlProps12.xml" ContentType="application/vnd.ms-excel.controlproperties+xml"/>
  <Override PartName="/xl/ctrlProps/ctrlProps13.xml" ContentType="application/vnd.ms-excel.controlproperties+xml"/>
  <Override PartName="/xl/ctrlProps/ctrlProps14.xml" ContentType="application/vnd.ms-excel.controlproperties+xml"/>
  <Override PartName="/xl/ctrlProps/ctrlProps15.xml" ContentType="application/vnd.ms-excel.controlproperties+xml"/>
  <Override PartName="/xl/ctrlProps/ctrlProps16.xml" ContentType="application/vnd.ms-excel.controlproperties+xml"/>
  <Override PartName="/xl/ctrlProps/ctrlProps17.xml" ContentType="application/vnd.ms-excel.controlproperties+xml"/>
  <Override PartName="/xl/ctrlProps/ctrlProps18.xml" ContentType="application/vnd.ms-excel.controlproperties+xml"/>
  <Override PartName="/xl/ctrlProps/ctrlProps19.xml" ContentType="application/vnd.ms-excel.controlproperties+xml"/>
  <Override PartName="/xl/ctrlProps/ctrlProps27.xml" ContentType="application/vnd.ms-excel.controlproperties+xml"/>
  <Override PartName="/xl/ctrlProps/ctrlProps28.xml" ContentType="application/vnd.ms-excel.controlproperties+xml"/>
  <Override PartName="/xl/ctrlProps/ctrlProps29.xml" ContentType="application/vnd.ms-excel.controlproperties+xml"/>
  <Override PartName="/xl/ctrlProps/ctrlProps30.xml" ContentType="application/vnd.ms-excel.controlproperties+xml"/>
  <Override PartName="/xl/ctrlProps/ctrlProps31.xml" ContentType="application/vnd.ms-excel.controlproperties+xml"/>
  <Override PartName="/xl/ctrlProps/ctrlProps32.xml" ContentType="application/vnd.ms-excel.controlproperties+xml"/>
  <Override PartName="/xl/ctrlProps/ctrlProps33.xml" ContentType="application/vnd.ms-excel.controlproperties+xml"/>
  <Override PartName="/xl/ctrlProps/ctrlProps34.xml" ContentType="application/vnd.ms-excel.controlproperties+xml"/>
  <Override PartName="/xl/ctrlProps/ctrlProps35.xml" ContentType="application/vnd.ms-excel.controlproperties+xml"/>
  <Override PartName="/xl/ctrlProps/ctrlProps36.xml" ContentType="application/vnd.ms-excel.controlproperties+xml"/>
  <Override PartName="/xl/ctrlProps/ctrlProps37.xml" ContentType="application/vnd.ms-excel.controlproperties+xml"/>
  <Override PartName="/xl/ctrlProps/ctrlProps38.xml" ContentType="application/vnd.ms-excel.controlproperties+xml"/>
  <Override PartName="/xl/ctrlProps/ctrlProps39.xml" ContentType="application/vnd.ms-excel.controlproperties+xml"/>
  <Override PartName="/xl/ctrlProps/ctrlProps40.xml" ContentType="application/vnd.ms-excel.controlproperties+xml"/>
  <Override PartName="/xl/ctrlProps/ctrlProps41.xml" ContentType="application/vnd.ms-excel.controlproperties+xml"/>
  <Override PartName="/xl/ctrlProps/ctrlProps42.xml" ContentType="application/vnd.ms-excel.controlproperties+xml"/>
  <Override PartName="/xl/ctrlProps/ctrlProps43.xml" ContentType="application/vnd.ms-excel.controlproperties+xml"/>
  <Override PartName="/xl/ctrlProps/ctrlProps44.xml" ContentType="application/vnd.ms-excel.controlproperties+xml"/>
  <Override PartName="/xl/ctrlProps/ctrlProps45.xml" ContentType="application/vnd.ms-excel.controlproperties+xml"/>
  <Override PartName="/xl/ctrlProps/ctrlProps46.xml" ContentType="application/vnd.ms-excel.controlproperties+xml"/>
  <Override PartName="/xl/ctrlProps/ctrlProps47.xml" ContentType="application/vnd.ms-excel.controlproperties+xml"/>
  <Override PartName="/xl/ctrlProps/ctrlProps48.xml" ContentType="application/vnd.ms-excel.controlproperties+xml"/>
  <Override PartName="/xl/ctrlProps/ctrlProps49.xml" ContentType="application/vnd.ms-excel.controlproperties+xml"/>
  <Override PartName="/xl/ctrlProps/ctrlProps50.xml" ContentType="application/vnd.ms-excel.controlproperties+xml"/>
  <Override PartName="/xl/ctrlProps/ctrlProps51.xml" ContentType="application/vnd.ms-excel.controlproperties+xml"/>
  <Override PartName="/xl/ctrlProps/ctrlProps52.xml" ContentType="application/vnd.ms-excel.controlproperties+xml"/>
  <Override PartName="/xl/ctrlProps/ctrlProps53.xml" ContentType="application/vnd.ms-excel.controlproperties+xml"/>
  <Override PartName="/xl/ctrlProps/ctrlProps54.xml" ContentType="application/vnd.ms-excel.controlproperties+xml"/>
  <Override PartName="/xl/ctrlProps/ctrlProps55.xml" ContentType="application/vnd.ms-excel.controlproperties+xml"/>
  <Override PartName="/xl/ctrlProps/ctrlProps56.xml" ContentType="application/vnd.ms-excel.controlproperties+xml"/>
  <Override PartName="/xl/ctrlProps/ctrlProps57.xml" ContentType="application/vnd.ms-excel.controlproperties+xml"/>
  <Override PartName="/xl/ctrlProps/ctrlProps58.xml" ContentType="application/vnd.ms-excel.controlproperties+xml"/>
  <Override PartName="/xl/ctrlProps/ctrlProps59.xml" ContentType="application/vnd.ms-excel.controlproperties+xml"/>
  <Override PartName="/xl/ctrlProps/ctrlProps60.xml" ContentType="application/vnd.ms-excel.controlproperties+xml"/>
  <Override PartName="/xl/ctrlProps/ctrlProps61.xml" ContentType="application/vnd.ms-excel.controlproperties+xml"/>
  <Override PartName="/xl/ctrlProps/ctrlProps62.xml" ContentType="application/vnd.ms-excel.controlproperties+xml"/>
  <Override PartName="/xl/ctrlProps/ctrlProps63.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基本情報入力シート" sheetId="1" state="visible" r:id="rId2"/>
    <sheet name="別紙様式2-1 計画書_総括表" sheetId="2" state="visible" r:id="rId3"/>
    <sheet name="別紙様式2-2（４・５月分）" sheetId="3" state="visible" r:id="rId4"/>
    <sheet name="別紙様式2-3（６月以降分）" sheetId="4" state="visible" r:id="rId5"/>
    <sheet name="別紙様式2-4（年度内の区分変更がある場合に記入）" sheetId="5" state="visible" r:id="rId6"/>
    <sheet name="【参考】数式用" sheetId="6" state="hidden" r:id="rId7"/>
    <sheet name="【参考】数式用2" sheetId="7" state="hidden" r:id="rId8"/>
  </sheets>
  <definedNames>
    <definedName function="false" hidden="false" localSheetId="0" name="_xlnm.Print_Area" vbProcedure="false">基本情報入力シート!$A$1:$AD$63</definedName>
    <definedName function="false" hidden="false" localSheetId="1" name="_xlnm.Print_Area" vbProcedure="false">'別紙様式2-1 計画書_総括表'!$A$1:$AL$232</definedName>
    <definedName function="false" hidden="false" localSheetId="2" name="_xlnm.Print_Area" vbProcedure="false">'別紙様式2-2（４・５月分）'!$A$1:$AM$43</definedName>
    <definedName function="false" hidden="false" localSheetId="2" name="_xlnm.Print_Titles" vbProcedure="false">'別紙様式2-2（４・５月分）'!$12:$13</definedName>
    <definedName function="false" hidden="true" localSheetId="2" name="_xlnm._FilterDatabase" vbProcedure="false">'別紙様式2-2（４・５月分）'!$A$13:$AY$313</definedName>
    <definedName function="false" hidden="false" localSheetId="3" name="_xlnm.Print_Area" vbProcedure="false">'別紙様式2-3（６月以降分）'!$A$1:$AS$53</definedName>
    <definedName function="false" hidden="false" localSheetId="3" name="_xlnm.Print_Titles" vbProcedure="false">'別紙様式2-3（６月以降分）'!$12:$13</definedName>
    <definedName function="false" hidden="true" localSheetId="3" name="_xlnm._FilterDatabase" vbProcedure="false">'別紙様式2-3（６月以降分）'!$A$13:$BL$413</definedName>
    <definedName function="false" hidden="false" localSheetId="4" name="_xlnm.Print_Area" vbProcedure="false">'別紙様式2-4（年度内の区分変更がある場合に記入）'!$A$1:$AS$53</definedName>
    <definedName function="false" hidden="false" localSheetId="4" name="_xlnm.Print_Titles" vbProcedure="false">'別紙様式2-4（年度内の区分変更がある場合に記入）'!$12:$13</definedName>
    <definedName function="false" hidden="true" localSheetId="4" name="_xlnm._FilterDatabase" vbProcedure="false">'別紙様式2-4（年度内の区分変更がある場合に記入）'!$A$13:$BH$414</definedName>
    <definedName function="false" hidden="false" name="サービス名" vbProcedure="false">【参考】数式用!$A$5:$A$27</definedName>
    <definedName function="false" hidden="false" name="三重県" vbProcedure="false">【参考】数式用2!$D$1047:$D$1075</definedName>
    <definedName function="false" hidden="false" name="京都府" vbProcedure="false">【参考】数式用2!$D$1095:$D$1120</definedName>
    <definedName function="false" hidden="false" name="介護予防_小規模多機能型居宅介護" vbProcedure="false">【参考】数式用!$AF$15:$AH$15</definedName>
    <definedName function="false" hidden="false" name="介護予防_特定施設入居者生活介護" vbProcedure="false">【参考】数式用!$AF$12:$AH$12</definedName>
    <definedName function="false" hidden="false" name="介護予防_短期入所生活介護" vbProcedure="false">【参考】数式用!$AF$20:$AH$20</definedName>
    <definedName function="false" hidden="false" name="介護予防_短期入所療養介護__病院等_老健以外" vbProcedure="false">【参考】数式用!$AF$23:$AH$23</definedName>
    <definedName function="false" hidden="false" name="介護予防_短期入所療養介護_医療院" vbProcedure="false">【参考】数式用!$AF$25:$AH$25</definedName>
    <definedName function="false" hidden="false" name="介護予防_短期入所療養介護_老健" vbProcedure="false">【参考】数式用!$AF$22:$AH$22</definedName>
    <definedName function="false" hidden="false" name="介護予防_訪問入浴介護" vbProcedure="false">【参考】数式用!$AF$8:$AH$8</definedName>
    <definedName function="false" hidden="false" name="介護予防_認知症対応型共同生活介護" vbProcedure="false">【参考】数式用!$AF$17:$AH$17</definedName>
    <definedName function="false" hidden="false" name="介護予防_認知症対応型通所介護" vbProcedure="false">【参考】数式用!$AF$14:$AH$14</definedName>
    <definedName function="false" hidden="false" name="介護予防_通所リハビリテーション" vbProcedure="false">【参考】数式用!$AF$11:$AH$11</definedName>
    <definedName function="false" hidden="false" name="介護医療院" vbProcedure="false">【参考】数式用!$AF$24:$AH$24</definedName>
    <definedName function="false" hidden="false" name="介護老人保健施設" vbProcedure="false">【参考】数式用!$AF$21:$AH$21</definedName>
    <definedName function="false" hidden="false" name="介護老人福祉施設" vbProcedure="false">【参考】数式用!$AF$18:$AH$18</definedName>
    <definedName function="false" hidden="false" name="佐賀県" vbProcedure="false">【参考】数式用2!$D$1536:$D$1555</definedName>
    <definedName function="false" hidden="false" name="兵庫県" vbProcedure="false">【参考】数式用2!$D$1164:$D$1204</definedName>
    <definedName function="false" hidden="false" name="北海道" vbProcedure="false">【参考】数式用2!$D$3:$D$187</definedName>
    <definedName function="false" hidden="false" name="千葉県" vbProcedure="false">【参考】数式用2!$D$582:$D$635</definedName>
    <definedName function="false" hidden="false" name="和歌山県" vbProcedure="false">【参考】数式用2!$D$1244:$D$1273</definedName>
    <definedName function="false" hidden="false" name="地域密着型介護老人福祉施設" vbProcedure="false">【参考】数式用!$AF$19:$AH$19</definedName>
    <definedName function="false" hidden="false" name="地域密着型特定施設入居者生活介護" vbProcedure="false">【参考】数式用!$AF$13:$AH$13</definedName>
    <definedName function="false" hidden="false" name="地域密着型通所介護" vbProcedure="false">【参考】数式用!$AF$10:$AH$10</definedName>
    <definedName function="false" hidden="false" name="埼玉県" vbProcedure="false">【参考】数式用2!$D$519:$D$581</definedName>
    <definedName function="false" hidden="false" name="夜間対応型訪問介護" vbProcedure="false">【参考】数式用!$AF$6:$AH$6</definedName>
    <definedName function="false" hidden="false" name="大分県" vbProcedure="false">【参考】数式用2!$D$1622:$D$1639</definedName>
    <definedName function="false" hidden="false" name="大阪府" vbProcedure="false">【参考】数式用2!$D$1121:$D$1163</definedName>
    <definedName function="false" hidden="false" name="奈良県" vbProcedure="false">【参考】数式用2!$D$1205:$D$1243</definedName>
    <definedName function="false" hidden="false" name="定期巡回･随時対応型訪問介護看護" vbProcedure="false">【参考】数式用!$AF$7:$AH$7</definedName>
    <definedName function="false" hidden="false" name="宮城県" vbProcedure="false">【参考】数式用2!$D$261:$D$295</definedName>
    <definedName function="false" hidden="false" name="宮崎県" vbProcedure="false">【参考】数式用2!$D$1640:$D$1665</definedName>
    <definedName function="false" hidden="false" name="富山県" vbProcedure="false">【参考】数式用2!$D$761:$D$775</definedName>
    <definedName function="false" hidden="false" name="山口県" vbProcedure="false">【参考】数式用2!$D$1362:$D$1380</definedName>
    <definedName function="false" hidden="false" name="山形県" vbProcedure="false">【参考】数式用2!$D$321:$D$355</definedName>
    <definedName function="false" hidden="false" name="山梨県" vbProcedure="false">【参考】数式用2!$D$812:$D$838</definedName>
    <definedName function="false" hidden="false" name="岐阜県" vbProcedure="false">【参考】数式用2!$D$916:$D$957</definedName>
    <definedName function="false" hidden="false" name="岡山県" vbProcedure="false">【参考】数式用2!$D$1312:$D$1338</definedName>
    <definedName function="false" hidden="false" name="岩手県" vbProcedure="false">【参考】数式用2!$D$228:$D$260</definedName>
    <definedName function="false" hidden="false" name="島根県" vbProcedure="false">【参考】数式用2!$D$1293:$D$1311</definedName>
    <definedName function="false" hidden="false" name="広島県" vbProcedure="false">【参考】数式用2!$D$1339:$D$1361</definedName>
    <definedName function="false" hidden="false" name="徳島県" vbProcedure="false">【参考】数式用2!$D$1381:$D$1404</definedName>
    <definedName function="false" hidden="false" name="愛媛県" vbProcedure="false">【参考】数式用2!$D$1422:$D$1441</definedName>
    <definedName function="false" hidden="false" name="愛知県" vbProcedure="false">【参考】数式用2!$D$993:$D$1046</definedName>
    <definedName function="false" hidden="false" name="新潟県" vbProcedure="false">【参考】数式用2!$D$731:$D$760</definedName>
    <definedName function="false" hidden="false" name="東京都" vbProcedure="false">【参考】数式用2!$D$636:$D$697</definedName>
    <definedName function="false" hidden="false" name="栃木県" vbProcedure="false">【参考】数式用2!$D$459:$D$483</definedName>
    <definedName function="false" hidden="false" name="沖縄県" vbProcedure="false">【参考】数式用2!$D$1709:$D$1749</definedName>
    <definedName function="false" hidden="false" name="滋賀県" vbProcedure="false">【参考】数式用2!$D$1076:$D$1094</definedName>
    <definedName function="false" hidden="false" name="熊本県" vbProcedure="false">【参考】数式用2!$D$1577:$D$1621</definedName>
    <definedName function="false" hidden="false" name="看護小規模多機能型居宅介護" vbProcedure="false">【参考】数式用!$AF$16:$AH$16</definedName>
    <definedName function="false" hidden="false" name="石川県" vbProcedure="false">【参考】数式用2!$D$776:$D$794</definedName>
    <definedName function="false" hidden="false" name="神奈川県" vbProcedure="false">【参考】数式用2!$D$698:$D$730</definedName>
    <definedName function="false" hidden="false" name="福井県" vbProcedure="false">【参考】数式用2!$D$795:$D$811</definedName>
    <definedName function="false" hidden="false" name="福岡県" vbProcedure="false">【参考】数式用2!$D$1476:$D$1535</definedName>
    <definedName function="false" hidden="false" name="福島県" vbProcedure="false">【参考】数式用2!$D$356:$D$414</definedName>
    <definedName function="false" hidden="false" name="秋田県" vbProcedure="false">【参考】数式用2!$D$296:$D$320</definedName>
    <definedName function="false" hidden="false" name="群馬県" vbProcedure="false">【参考】数式用2!$D$484:$D$518</definedName>
    <definedName function="false" hidden="false" name="茨城県" vbProcedure="false">【参考】数式用2!$D$415:$D$458</definedName>
    <definedName function="false" hidden="false" name="訪問介護" vbProcedure="false">【参考】数式用!$AF$5:$AH$5</definedName>
    <definedName function="false" hidden="false" name="訪問型サービス_総合事業" vbProcedure="false">【参考】数式用!$AF$26:$AH$26</definedName>
    <definedName function="false" hidden="false" name="通所介護" vbProcedure="false">【参考】数式用!$AF$9:$AH$9</definedName>
    <definedName function="false" hidden="false" name="通所型サービス_総合事業" vbProcedure="false">【参考】数式用!$AF$27:$AH$27</definedName>
    <definedName function="false" hidden="false" name="長崎県" vbProcedure="false">【参考】数式用2!$D$1556:$D$1576</definedName>
    <definedName function="false" hidden="false" name="長野県" vbProcedure="false">【参考】数式用2!$D$839:$D$915</definedName>
    <definedName function="false" hidden="false" name="青森県" vbProcedure="false">【参考】数式用2!$D$188:$D$227</definedName>
    <definedName function="false" hidden="false" name="静岡県" vbProcedure="false">【参考】数式用2!$D$958:$D$992</definedName>
    <definedName function="false" hidden="false" name="香川県" vbProcedure="false">【参考】数式用2!$D$1405:$D$1421</definedName>
    <definedName function="false" hidden="false" name="高知県" vbProcedure="false">【参考】数式用2!$D$1442:$D$1475</definedName>
    <definedName function="false" hidden="false" name="鳥取県" vbProcedure="false">【参考】数式用2!$D$1274:$D$1292</definedName>
    <definedName function="false" hidden="false" name="鹿児島県" vbProcedure="false">【参考】数式用2!$D$1666:$D$1708</definedName>
    <definedName function="false" hidden="false" localSheetId="5" name="_xlnm.Print_Area" vbProcedure="false">【参考】数式用!$A$1:$G$27</definedName>
    <definedName function="false" hidden="false" localSheetId="5" name="_xlnm._FilterDatabase" vbProcedure="false">【参考】数式用!#REF!</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B51" authorId="0">
      <text>
        <r>
          <rPr>
            <sz val="11"/>
            <rFont val="ＭＳ Ｐゴシック"/>
            <family val="3"/>
            <charset val="128"/>
          </rPr>
          <t xml:space="preserve">本処遇改善計画書の時点では、各種の単位数はあくまで各事業所等において適切な計画を策定するための目安として用いるものであることから、
適切な推計方法であれば、</t>
        </r>
        <r>
          <rPr>
            <b val="true"/>
            <u val="single"/>
            <sz val="9"/>
            <color rgb="FF000000"/>
            <rFont val="MS P ゴシック"/>
            <family val="3"/>
            <charset val="128"/>
          </rPr>
          <t xml:space="preserve">本シートに例示した方法以外の方法（例えば、直近１月の単位数を記載する等）による推計も可能です。
</t>
        </r>
        <r>
          <rPr>
            <sz val="9"/>
            <color rgb="FF000000"/>
            <rFont val="MS P ゴシック"/>
            <family val="3"/>
            <charset val="128"/>
          </rPr>
          <t xml:space="preserve">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C33" authorId="0">
      <text>
        <r>
          <rPr>
            <sz val="9"/>
            <color rgb="FF000000"/>
            <rFont val="MS P ゴシック"/>
            <family val="3"/>
            <charset val="128"/>
          </rPr>
          <t xml:space="preserve">提出先ごとに「加算提出先」の欄を変えて提出してください。
この箇所以外では、原則として、提出先ごとに記載内容を変える必要はありません。</t>
        </r>
      </text>
    </comment>
    <comment ref="M45" authorId="0">
      <text>
        <r>
          <rPr>
            <sz val="9"/>
            <color rgb="FF000000"/>
            <rFont val="MS P ゴシック"/>
            <family val="3"/>
            <charset val="128"/>
          </rPr>
          <t xml:space="preserve">社会保険労務士事務所等の担当者の
氏名・連絡先を記入しても構いません。</t>
        </r>
      </text>
    </comment>
    <comment ref="M52" authorId="0">
      <text>
        <r>
          <rPr>
            <sz val="9"/>
            <color rgb="FF000000"/>
            <rFont val="MS P ゴシック"/>
            <family val="3"/>
            <charset val="128"/>
          </rPr>
          <t xml:space="preserve">地域密着型サービスや総合事業については、
指定元の市町村を全て記載してください。
その際、指定権者ごとに行を分ける必要はありません。</t>
        </r>
      </text>
    </comment>
    <comment ref="Y52" authorId="0">
      <text>
        <r>
          <rPr>
            <sz val="11"/>
            <rFont val="ＭＳ Ｐ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val="true"/>
            <u val="single"/>
            <sz val="9"/>
            <color rgb="FF000000"/>
            <rFont val="MS P ゴシック"/>
            <family val="3"/>
            <charset val="128"/>
          </rPr>
          <t xml:space="preserve">短期入所・総合事業については、行を分けてください</t>
        </r>
        <r>
          <rPr>
            <sz val="9"/>
            <color rgb="FF000000"/>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text>
        <r>
          <rPr>
            <sz val="11"/>
            <rFont val="ＭＳ Ｐゴシック"/>
            <family val="3"/>
            <charset val="128"/>
          </rPr>
          <t xml:space="preserve">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val="true"/>
            <u val="single"/>
            <sz val="9"/>
            <color rgb="FF000000"/>
            <rFont val="MS P ゴシック"/>
            <family val="3"/>
            <charset val="128"/>
          </rPr>
          <t xml:space="preserve">新設事業所の場合は、この欄に処遇改善加算等を除く介護報酬総単位数の見込みの値を記入し、右側の処遇改善加算等の単位数の欄には０を記入してください。</t>
        </r>
      </text>
    </comment>
    <comment ref="AC52" authorId="0">
      <text>
        <r>
          <rPr>
            <sz val="9"/>
            <color rgb="FF000000"/>
            <rFont val="MS P ゴシック"/>
            <family val="3"/>
            <charset val="128"/>
          </rPr>
          <t xml:space="preserve">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xdr="http://schemas.openxmlformats.org/drawingml/2006/spreadsheetDrawing">
  <authors>
    <author> </author>
  </authors>
  <commentList>
    <comment ref="B208" authorId="0">
      <text>
        <r>
          <rPr>
            <sz val="11"/>
            <rFont val="ＭＳ Ｐゴシック"/>
            <family val="3"/>
            <charset val="128"/>
          </rPr>
          <t xml:space="preserve">空欄が表示される項目は、記入が不要のため、
</t>
        </r>
        <r>
          <rPr>
            <sz val="9"/>
            <color rgb="FF000000"/>
            <rFont val="MS P ゴシック"/>
            <family val="0"/>
            <charset val="128"/>
          </rPr>
          <t xml:space="preserve">対応する必要はありません。</t>
        </r>
      </text>
    </comment>
    <comment ref="C40" authorId="0">
      <text>
        <r>
          <rPr>
            <sz val="11"/>
            <rFont val="ＭＳ Ｐゴシック"/>
            <family val="3"/>
            <charset val="128"/>
          </rPr>
          <t xml:space="preserve">例えば、法人で処遇改善加算を配分するために設定した手当（「処遇改善手当」等）の水準を引き上げたとしても、
</t>
        </r>
        <r>
          <rPr>
            <sz val="9"/>
            <color rgb="FF000000"/>
            <rFont val="MS P ゴシック"/>
            <family val="0"/>
            <charset val="128"/>
          </rPr>
          <t xml:space="preserve">手当の引上げ幅以上に基本給やその他の手当を引き下げることで、全体として職員の賃金水準を引き下げていた場合、
処遇改善加算の要件を満たしたことにはなりません。</t>
        </r>
      </text>
    </comment>
    <comment ref="Q18" authorId="0">
      <text>
        <r>
          <rPr>
            <sz val="9"/>
            <color rgb="FF000000"/>
            <rFont val="MS P ゴシック"/>
            <family val="3"/>
            <charset val="128"/>
          </rPr>
          <t xml:space="preserve">別紙様式２－２から別紙様式２－４までに記入した内容に基づき、令和６年度の加算の見込額の合計が自動で表示されます。</t>
        </r>
      </text>
    </comment>
    <comment ref="Q19" authorId="0">
      <text>
        <r>
          <rPr>
            <sz val="9"/>
            <color rgb="FF000000"/>
            <rFont val="MS P ゴシック"/>
            <family val="3"/>
            <charset val="128"/>
          </rPr>
          <t xml:space="preserve">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text>
        <r>
          <rPr>
            <sz val="9"/>
            <color rgb="FF000000"/>
            <rFont val="MS P ゴシック"/>
            <family val="3"/>
            <charset val="128"/>
          </rPr>
          <t xml:space="preserve">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text>
        <r>
          <rPr>
            <sz val="11"/>
            <rFont val="ＭＳ Ｐゴシック"/>
            <family val="3"/>
            <charset val="128"/>
          </rPr>
          <t xml:space="preserve">事業者等において推計した加算による賃金改善の見込額を、直接記入してください。
</t>
        </r>
        <r>
          <rPr>
            <sz val="9"/>
            <color rgb="FF000000"/>
            <rFont val="MS P ゴシック"/>
            <family val="0"/>
            <charset val="128"/>
          </rPr>
          <t xml:space="preserve">推計の具体的な方法は問いませんが、基本情報入力シートの図を参考に、加算を原資として行う各職員の賃金改善の見込額を積み上げる（足し上げる）などの方法により推計してください。
令和５年度と比較して、職員の賃下げにならないような計画としてください。</t>
        </r>
      </text>
    </comment>
    <comment ref="Y70" authorId="0">
      <text>
        <r>
          <rPr>
            <sz val="11"/>
            <rFont val="ＭＳ Ｐゴシック"/>
            <family val="3"/>
            <charset val="128"/>
          </rPr>
          <t xml:space="preserve">この金額は、賃金改善期間における基本給等の引上げ額の目安となります。
</t>
        </r>
        <r>
          <rPr>
            <sz val="9"/>
            <color rgb="FF000000"/>
            <rFont val="MS P ゴシック"/>
            <family val="0"/>
            <charset val="128"/>
          </rPr>
          <t xml:space="preserve">賃金改善額のうち、基本給等の引上げ額がこの金額以上となるようにすることで、
月額賃金改善要件Ⅱを満たしながら賃金改善を行うことができます。</t>
        </r>
      </text>
    </comment>
    <comment ref="Z60" authorId="0">
      <text>
        <r>
          <rPr>
            <sz val="9"/>
            <color rgb="FF000000"/>
            <rFont val="MS P ゴシック"/>
            <family val="3"/>
            <charset val="128"/>
          </rPr>
          <t xml:space="preserve">別紙様式２－３及び２－４に記入した内容をもとに、令和６年６月以降の10か月分の値が自動で入力されます。</t>
        </r>
      </text>
    </comment>
    <comment ref="Z61" authorId="0">
      <text>
        <r>
          <rPr>
            <sz val="9"/>
            <color rgb="FF000000"/>
            <rFont val="MS P ゴシック"/>
            <family val="3"/>
            <charset val="128"/>
          </rPr>
          <t xml:space="preserve">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Z81" authorId="0">
      <text>
        <r>
          <rPr>
            <sz val="11"/>
            <rFont val="ＭＳ Ｐゴシック"/>
            <family val="3"/>
            <charset val="128"/>
          </rPr>
          <t xml:space="preserve">旧ベースアップ等加算による賃金改善の見込額を、介護職員とその他の職種の職員に分けて、直接記入してください。
</t>
        </r>
        <r>
          <rPr>
            <sz val="9"/>
            <color rgb="FF000000"/>
            <rFont val="MS P ゴシック"/>
            <family val="0"/>
            <charset val="128"/>
          </rPr>
          <t xml:space="preserve">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text>
        <r>
          <rPr>
            <sz val="11"/>
            <rFont val="ＭＳ Ｐゴシック"/>
            <family val="3"/>
            <charset val="128"/>
          </rPr>
          <t xml:space="preserve">この金額は、賃金改善期間における基本給等の引上げによる賃金改善の目安となります。
</t>
        </r>
        <r>
          <rPr>
            <sz val="9"/>
            <color rgb="FF000000"/>
            <rFont val="MS P ゴシック"/>
            <family val="0"/>
            <charset val="128"/>
          </rPr>
          <t xml:space="preserve">賃金改善額のうち、基本給等の引上げ額がこの金額以上となるようにすることで、
旧ベースアップ等加算の要件を満たしながら賃金改善を行うことができます。</t>
        </r>
      </text>
    </comment>
    <comment ref="AE188" authorId="0">
      <text>
        <r>
          <rPr>
            <sz val="11"/>
            <rFont val="ＭＳ Ｐゴシック"/>
            <family val="3"/>
            <charset val="128"/>
          </rPr>
          <t xml:space="preserve">令和７年度に繰り越す額（２（１）①</t>
        </r>
        <r>
          <rPr>
            <sz val="9"/>
            <color rgb="FF000000"/>
            <rFont val="MS P ゴシック"/>
            <family val="0"/>
            <charset val="128"/>
          </rPr>
          <t xml:space="preserve">ⅰア）がない場合は、この欄へのチェック（✓）は不要です。</t>
        </r>
      </text>
    </comment>
    <comment ref="AK43" authorId="0">
      <text>
        <r>
          <rPr>
            <sz val="11"/>
            <rFont val="ＭＳ Ｐゴシック"/>
            <family val="3"/>
            <charset val="128"/>
          </rPr>
          <t xml:space="preserve">原則４月～３月までの連続する期間を記入してください。
</t>
        </r>
        <r>
          <rPr>
            <sz val="9"/>
            <color rgb="FF000000"/>
            <rFont val="MS P ゴシック"/>
            <family val="0"/>
            <charset val="128"/>
          </rPr>
          <t xml:space="preserve">ただし、例えば、介護報酬のサービス提供月の２か月遅れで賃金の支払いを行っている場合は、６月～５月までと記入してください。</t>
        </r>
      </text>
    </comment>
  </commentList>
</comments>
</file>

<file path=xl/comments3.xml><?xml version="1.0" encoding="utf-8"?>
<comments xmlns="http://schemas.openxmlformats.org/spreadsheetml/2006/main" xmlns:xdr="http://schemas.openxmlformats.org/drawingml/2006/spreadsheetDrawing">
  <authors>
    <author> </author>
  </authors>
  <commentList>
    <comment ref="Q13" authorId="0">
      <text>
        <r>
          <rPr>
            <sz val="12"/>
            <color rgb="FF000000"/>
            <rFont val="MS P ゴシック"/>
            <family val="3"/>
            <charset val="128"/>
          </rPr>
          <t xml:space="preserve">処遇改善加算を取得せずに特定加算・
ベースアップ等加算を取得することはできません。</t>
        </r>
      </text>
    </comment>
    <comment ref="R13" authorId="0">
      <text>
        <r>
          <rPr>
            <sz val="12"/>
            <color rgb="FF000000"/>
            <rFont val="MS P ゴシック"/>
            <family val="3"/>
            <charset val="128"/>
          </rPr>
          <t xml:space="preserve">令和５年度の加算率と比較して、
令和６年４・５月の加算率が低くなっている場合は、
加算率が赤字で表示されます。</t>
        </r>
      </text>
    </comment>
    <comment ref="S13" authorId="0">
      <text>
        <r>
          <rPr>
            <sz val="12"/>
            <color rgb="FF000000"/>
            <rFont val="MS P ゴシック"/>
            <family val="3"/>
            <charset val="128"/>
          </rPr>
          <t xml:space="preserve">各加算の「算定対象月」（通常は４月～５月）を記入してください。
※「賃金改善実施期間」（賃金の支払い方法により、６月～７月となることもある）ではありません。</t>
        </r>
      </text>
    </comment>
    <comment ref="AL13" authorId="0">
      <text>
        <r>
          <rPr>
            <sz val="11"/>
            <rFont val="ＭＳ Ｐゴシック"/>
            <family val="3"/>
            <charset val="128"/>
          </rPr>
          <t xml:space="preserve">・当該事業所に従事する経験・技能のある介護職員のうち月額８万円以上の賃金改善を行った又は改善後の賃金が年額440万円以上となる見込みの者の実人数を記載してください。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val="true"/>
            <u val="single"/>
            <sz val="12"/>
            <color rgb="FF000000"/>
            <rFont val="MS P ゴシック"/>
            <family val="3"/>
            <charset val="128"/>
          </rPr>
          <t xml:space="preserve">単独型の短期入所生活介護事業所</t>
        </r>
        <r>
          <rPr>
            <sz val="12"/>
            <color rgb="FF000000"/>
            <rFont val="MS P ゴシック"/>
            <family val="3"/>
            <charset val="128"/>
          </rPr>
          <t xml:space="preserve">や、</t>
        </r>
        <r>
          <rPr>
            <b val="true"/>
            <u val="single"/>
            <sz val="12"/>
            <color rgb="FF000000"/>
            <rFont val="MS P ゴシック"/>
            <family val="3"/>
            <charset val="128"/>
          </rPr>
          <t xml:space="preserve">単独で運営している総合事業の事業所</t>
        </r>
        <r>
          <rPr>
            <sz val="12"/>
            <color rgb="FF000000"/>
            <rFont val="MS P ゴシック"/>
            <family val="3"/>
            <charset val="128"/>
          </rPr>
          <t xml:space="preserve">など、上記のサービス類型のうち一体的に運営されている本体サービスがない場合には、
　当該事業所でキャリアパス要件Ⅳを満たす職員数について、</t>
        </r>
        <r>
          <rPr>
            <b val="true"/>
            <u val="single"/>
            <sz val="12"/>
            <color rgb="FF000000"/>
            <rFont val="MS P ゴシック"/>
            <family val="3"/>
            <charset val="128"/>
          </rPr>
          <t xml:space="preserve">当該事業所の行に直接記入するようにしてください</t>
        </r>
        <r>
          <rPr>
            <sz val="12"/>
            <color rgb="FF000000"/>
            <rFont val="MS P ゴシック"/>
            <family val="3"/>
            <charset val="128"/>
          </rPr>
          <t xml:space="preserve">。（色付きのセル以外であっても記載が必要な例外）</t>
        </r>
      </text>
    </comment>
    <comment ref="AW13" authorId="0">
      <text>
        <r>
          <rPr>
            <sz val="12"/>
            <color rgb="FF000000"/>
            <rFont val="MS P ゴシック"/>
            <family val="3"/>
            <charset val="128"/>
          </rPr>
          <t xml:space="preserve">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xdr="http://schemas.openxmlformats.org/drawingml/2006/spreadsheetDrawing">
  <authors>
    <author> </author>
  </authors>
  <commentList>
    <comment ref="P12" authorId="0">
      <text>
        <r>
          <rPr>
            <sz val="11"/>
            <color rgb="FF000000"/>
            <rFont val="MS P ゴシック"/>
            <family val="3"/>
            <charset val="128"/>
          </rPr>
          <t xml:space="preserve">「令和５年度と要件を変えずに移行した場合」には、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6" authorId="0">
      <text>
        <r>
          <rPr>
            <sz val="11"/>
            <color rgb="FF000000"/>
            <rFont val="MS P ゴシック"/>
            <family val="3"/>
            <charset val="128"/>
          </rPr>
          <t xml:space="preserve">必須ではありませんが、令和７年度の新加算Ⅰ～Ⅳの算定に向けた計画的な準備のため、
可能な限り選択するようにしてください。</t>
        </r>
      </text>
    </comment>
    <comment ref="V12" authorId="0">
      <text>
        <r>
          <rPr>
            <sz val="11"/>
            <color rgb="FF000000"/>
            <rFont val="MS P ゴシック"/>
            <family val="3"/>
            <charset val="128"/>
          </rPr>
          <t xml:space="preserve">加算の要件上は問題ありませんが、
令和６年４・５月の加算率の合計と比較して、
令和６年６月以降の加算率が低くなっている場合は、
加算率が赤字で表示されます。</t>
        </r>
      </text>
    </comment>
    <comment ref="W12" authorId="0">
      <text>
        <r>
          <rPr>
            <sz val="11"/>
            <color rgb="FF000000"/>
            <rFont val="MS P ゴシック"/>
            <family val="3"/>
            <charset val="128"/>
          </rPr>
          <t xml:space="preserve">各加算の「算定対象月」（通常は６月～翌年３月）を記入してください。
※「賃金改善実施期間」（賃金の支払い方法により、８月～翌年５月となることもある）ではありません.</t>
        </r>
      </text>
    </comment>
    <comment ref="AD14" authorId="0">
      <text>
        <r>
          <rPr>
            <sz val="11"/>
            <color rgb="FF000000"/>
            <rFont val="MS P ゴシック"/>
            <family val="3"/>
            <charset val="128"/>
          </rPr>
          <t xml:space="preserve">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AR13" authorId="0">
      <text>
        <r>
          <rPr>
            <sz val="11"/>
            <color rgb="FF000000"/>
            <rFont val="MS P ゴシック"/>
            <family val="3"/>
            <charset val="128"/>
          </rPr>
          <t xml:space="preserve">・当該事業所に従事する経験・技能のある介護職員のうち月額８万円以上の賃金改善を行った又は改善後の賃金が年額440万円以上となる見込みの者の実人数を記載してください。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text>
        <r>
          <rPr>
            <sz val="12"/>
            <color rgb="FF000000"/>
            <rFont val="MS P ゴシック"/>
            <family val="3"/>
            <charset val="128"/>
          </rPr>
          <t xml:space="preserve">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comments5.xml><?xml version="1.0" encoding="utf-8"?>
<comments xmlns="http://schemas.openxmlformats.org/spreadsheetml/2006/main" xmlns:xdr="http://schemas.openxmlformats.org/drawingml/2006/spreadsheetDrawing">
  <authors>
    <author> </author>
  </authors>
  <commentList>
    <comment ref="P12" authorId="0">
      <text>
        <r>
          <rPr>
            <sz val="11"/>
            <color rgb="FF000000"/>
            <rFont val="MS P ゴシック"/>
            <family val="3"/>
            <charset val="128"/>
          </rPr>
          <t xml:space="preserve">「令和５年度と要件を変えずに移行した場合」には、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text>
        <r>
          <rPr>
            <sz val="11"/>
            <color rgb="FF000000"/>
            <rFont val="MS P ゴシック"/>
            <family val="3"/>
            <charset val="128"/>
          </rPr>
          <t xml:space="preserve">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text>
        <r>
          <rPr>
            <sz val="11"/>
            <color rgb="FF000000"/>
            <rFont val="MS P ゴシック"/>
            <family val="3"/>
            <charset val="128"/>
          </rPr>
          <t xml:space="preserve">区分変更前の加算率と比較して、
区分変更後の加算率が低くなっている場合は、
加算率が赤字で表示されます。</t>
        </r>
      </text>
    </comment>
    <comment ref="W12" authorId="0">
      <text>
        <r>
          <rPr>
            <sz val="11"/>
            <color rgb="FF000000"/>
            <rFont val="MS P ゴシック"/>
            <family val="3"/>
            <charset val="128"/>
          </rPr>
          <t xml:space="preserve">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text>
        <r>
          <rPr>
            <sz val="11"/>
            <color rgb="FF000000"/>
            <rFont val="MS P ゴシック"/>
            <family val="3"/>
            <charset val="128"/>
          </rPr>
          <t xml:space="preserve">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text>
        <r>
          <rPr>
            <sz val="12"/>
            <color rgb="FF000000"/>
            <rFont val="MS P ゴシック"/>
            <family val="3"/>
            <charset val="128"/>
          </rPr>
          <t xml:space="preserve">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<sst xmlns="http://schemas.openxmlformats.org/spreadsheetml/2006/main" count="11395" uniqueCount="2278">
  <si>
    <t xml:space="preserve">令和６年度 処遇改善計画書（新加算及び旧３加算）作成用　基本情報入力シート</t>
  </si>
  <si>
    <t xml:space="preserve">●はじめに本シート（基本情報入力シート）の黄色セルに入力することで、加算の対象事業所等に関する基本的な情報が、各様式に自動的に転記されます。</t>
  </si>
  <si>
    <t xml:space="preserve">【注意】本シートは様式作成用のため、本計画書の提出を紙で行う場合、本シートの提出は不要です。ただし、自治体に電子媒体で提出する場合は、本シートを削除せずそのまま提出してください。</t>
  </si>
  <si>
    <t xml:space="preserve">●「別紙様式2-1」を完成させるには、「基本情報入力シート」「別紙様式2-2」「別紙様式2-3」及び「別紙様式2-4」から転記される情報が必要です。まずはこれらのシートを完成させてください。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</si>
  <si>
    <t xml:space="preserve">●「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</si>
  <si>
    <t xml:space="preserve">１　提出先に関する情報</t>
  </si>
  <si>
    <t xml:space="preserve">旧３加算及び新加算の届出に係る提出先の名称を入力してください。</t>
  </si>
  <si>
    <t xml:space="preserve">〒結合</t>
  </si>
  <si>
    <t xml:space="preserve">加算提出先</t>
  </si>
  <si>
    <t xml:space="preserve">２　基本情報</t>
  </si>
  <si>
    <t xml:space="preserve">下表に必要事項を入力してください。記入内容が各様式に反映されます。</t>
  </si>
  <si>
    <t xml:space="preserve">法人名</t>
  </si>
  <si>
    <t xml:space="preserve">フリガナ</t>
  </si>
  <si>
    <t xml:space="preserve">名称</t>
  </si>
  <si>
    <t xml:space="preserve">法人住所</t>
  </si>
  <si>
    <t xml:space="preserve">〒</t>
  </si>
  <si>
    <t xml:space="preserve">－</t>
  </si>
  <si>
    <t xml:space="preserve">住所１（番地・住居番号まで）</t>
  </si>
  <si>
    <t xml:space="preserve">住所２（建物名等）</t>
  </si>
  <si>
    <t xml:space="preserve">法人代表者</t>
  </si>
  <si>
    <t xml:space="preserve">職名</t>
  </si>
  <si>
    <t xml:space="preserve">氏名</t>
  </si>
  <si>
    <t xml:space="preserve">書類作成
担当者</t>
  </si>
  <si>
    <t xml:space="preserve">連絡先</t>
  </si>
  <si>
    <t xml:space="preserve">電話番号</t>
  </si>
  <si>
    <t xml:space="preserve">E-mail</t>
  </si>
  <si>
    <t xml:space="preserve">３　加算の対象事業所に関する情報</t>
  </si>
  <si>
    <t xml:space="preserve">下表に必要事項を入力してください。記入内容が別紙様式2-2、2-3、2-4に反映されます。</t>
  </si>
  <si>
    <t xml:space="preserve">※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</si>
  <si>
    <t xml:space="preserve">通し番号</t>
  </si>
  <si>
    <t xml:space="preserve">介護保険事業所番号</t>
  </si>
  <si>
    <t xml:space="preserve">指定権者名</t>
  </si>
  <si>
    <t xml:space="preserve">事業所の所在地</t>
  </si>
  <si>
    <t xml:space="preserve">事業所名</t>
  </si>
  <si>
    <t xml:space="preserve">サービス名</t>
  </si>
  <si>
    <t xml:space="preserve">一月あたり介護報酬総単位数[単位]</t>
  </si>
  <si>
    <t xml:space="preserve">一月あたり処遇改善加算、特定加算及びベースアップ等加算単位数[単位]</t>
  </si>
  <si>
    <r>
      <rPr>
        <sz val="11"/>
        <rFont val="ＭＳ Ｐゴシック"/>
        <family val="3"/>
        <charset val="128"/>
      </rPr>
      <t xml:space="preserve">一月あたり介護報酬総単位数（</t>
    </r>
    <r>
      <rPr>
        <u val="single"/>
        <sz val="11"/>
        <rFont val="ＭＳ Ｐゴシック"/>
        <family val="3"/>
        <charset val="128"/>
      </rPr>
      <t xml:space="preserve">処遇改善加算、特定加算及びベースアップ等加算を除く</t>
    </r>
    <r>
      <rPr>
        <sz val="11"/>
        <rFont val="ＭＳ Ｐゴシック"/>
        <family val="3"/>
        <charset val="128"/>
      </rPr>
      <t xml:space="preserve">）[単位]</t>
    </r>
  </si>
  <si>
    <t xml:space="preserve">１単位あたりの
単価（地域単価）[円]</t>
  </si>
  <si>
    <t xml:space="preserve">都道府県</t>
  </si>
  <si>
    <t xml:space="preserve">市区町村</t>
  </si>
  <si>
    <t xml:space="preserve">別紙様式２－１ 総括表</t>
  </si>
  <si>
    <t xml:space="preserve">提出先</t>
  </si>
  <si>
    <t xml:space="preserve">介護職員等処遇改善加算等 処遇改善計画書（令和６年度）</t>
  </si>
  <si>
    <t xml:space="preserve">１　基本情報</t>
  </si>
  <si>
    <t xml:space="preserve">法人所在地</t>
  </si>
  <si>
    <t xml:space="preserve">書類作成担当者</t>
  </si>
  <si>
    <t xml:space="preserve">２　賃金改善計画について</t>
  </si>
  <si>
    <t xml:space="preserve">（１）加算額以上の賃金改善について（全体）</t>
  </si>
  <si>
    <t xml:space="preserve">令和６年度に賃金改善が必要な額と賃金改善の見込額</t>
  </si>
  <si>
    <t xml:space="preserve">①</t>
  </si>
  <si>
    <t xml:space="preserve">令和６年度の加算の見込額</t>
  </si>
  <si>
    <t xml:space="preserve">円</t>
  </si>
  <si>
    <t xml:space="preserve">ⅰ）</t>
  </si>
  <si>
    <t xml:space="preserve">うち、令和５年度と比較して令和６年度に増加する加算の見込額</t>
  </si>
  <si>
    <t xml:space="preserve">ア</t>
  </si>
  <si>
    <t xml:space="preserve">うち、令和７年度の賃金改善に充てるために繰り越す部分の見込額</t>
  </si>
  <si>
    <t xml:space="preserve">←</t>
  </si>
  <si>
    <t xml:space="preserve">！（c）の見込額が(b)の令和６年度に増加する加算の見込額を超えています。</t>
  </si>
  <si>
    <t xml:space="preserve">②</t>
  </si>
  <si>
    <t xml:space="preserve">令和６年度の賃金改善に充てる必要がある加算の見込額（賃金改善が必要な額）（a - c）</t>
  </si>
  <si>
    <t xml:space="preserve">！③賃金改善の見込額 (e) が ②賃金改善が必要な額 (d) を下回っています。</t>
  </si>
  <si>
    <t xml:space="preserve">③</t>
  </si>
  <si>
    <r>
      <rPr>
        <sz val="9"/>
        <rFont val="ＭＳ Ｐゴシック"/>
        <family val="3"/>
        <charset val="128"/>
      </rPr>
      <t xml:space="preserve">令和６年度の賃金改善の見込額
</t>
    </r>
    <r>
      <rPr>
        <b val="true"/>
        <sz val="9"/>
        <rFont val="ＭＳ Ｐゴシック"/>
        <family val="3"/>
        <charset val="128"/>
      </rPr>
      <t xml:space="preserve">（②の額以上となること）</t>
    </r>
  </si>
  <si>
    <t xml:space="preserve">令和５年度と比較した令和６年度の増加分の配分方法</t>
  </si>
  <si>
    <t xml:space="preserve">④</t>
  </si>
  <si>
    <t xml:space="preserve">令和５年度と比較して令和６年度に増加する加算の見込額（繰越分を除く。）（b - c）</t>
  </si>
  <si>
    <t xml:space="preserve">⑤</t>
  </si>
  <si>
    <r>
      <rPr>
        <sz val="9"/>
        <rFont val="ＭＳ Ｐゴシック"/>
        <family val="3"/>
        <charset val="128"/>
      </rPr>
      <t xml:space="preserve">令和６年度に④を原資として行う新たな賃金改善の見込額</t>
    </r>
    <r>
      <rPr>
        <sz val="8"/>
        <rFont val="ＭＳ Ｐゴシック"/>
        <family val="3"/>
        <charset val="128"/>
      </rPr>
      <t xml:space="preserve">（ベースアップ（基本給及び決まって毎月支払われる手当の一律の引上げ）によるもの）</t>
    </r>
  </si>
  <si>
    <t xml:space="preserve">⑥</t>
  </si>
  <si>
    <t xml:space="preserve">⑤以外で、その他の手当、一時金等による新たな賃金改善の見込額</t>
  </si>
  <si>
    <t xml:space="preserve">！⑦令和６年度の新たな賃金改善の見込額 (i = g + h) が ④令和６年度に増加する加算の見込額 (f) を下回っています。</t>
  </si>
  <si>
    <t xml:space="preserve">⑦</t>
  </si>
  <si>
    <t xml:space="preserve">新たな賃金改善の見込額の合計（g + h）</t>
  </si>
  <si>
    <t xml:space="preserve">【記入上の注意】</t>
  </si>
  <si>
    <t xml:space="preserve">・</t>
  </si>
  <si>
    <r>
      <rPr>
        <sz val="8"/>
        <rFont val="ＭＳ Ｐゴシック"/>
        <family val="3"/>
        <charset val="128"/>
      </rPr>
      <t xml:space="preserve">(b) には、令和５年度と比較して令和６年度に増加する加算の見込額として、旧３加算の</t>
    </r>
    <r>
      <rPr>
        <u val="single"/>
        <sz val="8"/>
        <rFont val="ＭＳ Ｐゴシック"/>
        <family val="3"/>
        <charset val="128"/>
      </rPr>
      <t xml:space="preserve">上位区分への移行</t>
    </r>
    <r>
      <rPr>
        <sz val="8"/>
        <rFont val="ＭＳ Ｐゴシック"/>
        <family val="3"/>
        <charset val="128"/>
      </rPr>
      <t xml:space="preserve">によるもの（令和６年４・５月分）並びに令和６年度改定での</t>
    </r>
    <r>
      <rPr>
        <u val="single"/>
        <sz val="8"/>
        <rFont val="ＭＳ Ｐゴシック"/>
        <family val="3"/>
        <charset val="128"/>
      </rPr>
      <t xml:space="preserve">加算率の引上げ</t>
    </r>
    <r>
      <rPr>
        <sz val="8"/>
        <rFont val="ＭＳ Ｐゴシック"/>
        <family val="3"/>
        <charset val="128"/>
      </rPr>
      <t xml:space="preserve">及び</t>
    </r>
    <r>
      <rPr>
        <u val="single"/>
        <sz val="8"/>
        <rFont val="ＭＳ Ｐゴシック"/>
        <family val="3"/>
        <charset val="128"/>
      </rPr>
      <t xml:space="preserve">新加算Ⅰ～Ⅳへの移行</t>
    </r>
    <r>
      <rPr>
        <sz val="8"/>
        <rFont val="ＭＳ Ｐゴシック"/>
        <family val="3"/>
        <charset val="128"/>
      </rPr>
      <t xml:space="preserve">によるもの（令和６年６月以降分）の合計額が別紙様式2-2、2-3及び2-4から自動で転記される。このうち、令和７年度の賃金改善のために繰り越す額 (c) を除いた額が、(f) に転記される。</t>
    </r>
  </si>
  <si>
    <t xml:space="preserve">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</si>
  <si>
    <t xml:space="preserve">(e)・(g)・(h) には、新加算等の算定により実施する介護職員の賃金改善の見込額を計算し、記入すること。その際、加算による賃金改善を行った場合の法定福利費等の事業主負担の増加分を含めることができる。</t>
  </si>
  <si>
    <t xml:space="preserve">(g)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</si>
  <si>
    <t xml:space="preserve">（２）加算以外の部分で賃金水準を引き下げないことの誓約</t>
  </si>
  <si>
    <t xml:space="preserve">処遇改善加算等による賃金改善以外の部分で賃金水準を引き下げません。</t>
  </si>
  <si>
    <t xml:space="preserve">！チェックボックスにチェック（✔）が入っていません。</t>
  </si>
  <si>
    <t xml:space="preserve">「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</si>
  <si>
    <t xml:space="preserve">ただし、サービス利用者数の大幅な減少等の影響により、結果として加算以外の部分で賃金が下がった場合には、その事情を別紙様式５「特別な事情に係る届出書」により届け出ることで算定要件を満たすこととする。</t>
  </si>
  <si>
    <t xml:space="preserve">（３）賃金改善を行う賃金項目及び方法</t>
  </si>
  <si>
    <t xml:space="preserve">！記入・選択が必要な欄が記入されていません。</t>
  </si>
  <si>
    <t xml:space="preserve">①賃金改善実施期間</t>
  </si>
  <si>
    <t xml:space="preserve">令和</t>
  </si>
  <si>
    <t xml:space="preserve">年</t>
  </si>
  <si>
    <t xml:space="preserve">月</t>
  </si>
  <si>
    <t xml:space="preserve">～</t>
  </si>
  <si>
    <t xml:space="preserve">(</t>
  </si>
  <si>
    <t xml:space="preserve">か月</t>
  </si>
  <si>
    <t xml:space="preserve">)</t>
  </si>
  <si>
    <t xml:space="preserve">②賃金改善を行う給与の種類</t>
  </si>
  <si>
    <t xml:space="preserve">基本給</t>
  </si>
  <si>
    <t xml:space="preserve">手当（新設）</t>
  </si>
  <si>
    <t xml:space="preserve">手当（既存の増額）</t>
  </si>
  <si>
    <t xml:space="preserve">賞与</t>
  </si>
  <si>
    <t xml:space="preserve">その他</t>
  </si>
  <si>
    <t xml:space="preserve">（</t>
  </si>
  <si>
    <t xml:space="preserve">）</t>
  </si>
  <si>
    <t xml:space="preserve">！「その他」を選択する場合は、チェックボックスへのチェック（✓）とカッコ内への具体的な給与の種類の記載を両方行ってください。</t>
  </si>
  <si>
    <t xml:space="preserve">③具体的な取組内容</t>
  </si>
  <si>
    <t xml:space="preserve">（当該事業所における賃金改善の内容の根拠となる規則・規程）</t>
  </si>
  <si>
    <t xml:space="preserve">就業規則</t>
  </si>
  <si>
    <t xml:space="preserve">賃金規程</t>
  </si>
  <si>
    <r>
      <rPr>
        <sz val="9"/>
        <color rgb="FF000000"/>
        <rFont val="ＭＳ Ｐゴシック"/>
        <family val="3"/>
        <charset val="128"/>
      </rPr>
      <t xml:space="preserve">（賃金改善に関する規定内容）</t>
    </r>
    <r>
      <rPr>
        <sz val="7"/>
        <color rgb="FF000000"/>
        <rFont val="ＭＳ Ｐゴシック"/>
        <family val="3"/>
        <charset val="128"/>
      </rPr>
      <t xml:space="preserve">※上記の根拠規程のうち、賃金改善に関する部分を抜き出す等すること。</t>
    </r>
  </si>
  <si>
    <t xml:space="preserve">（参考）判定用・指定権者用</t>
  </si>
  <si>
    <t xml:space="preserve">実施済み</t>
  </si>
  <si>
    <r>
      <rPr>
        <sz val="8"/>
        <color rgb="FF000000"/>
        <rFont val="ＭＳ Ｐゴシック"/>
        <family val="3"/>
        <charset val="128"/>
      </rPr>
      <t xml:space="preserve">　※前年度に提出した計画書から変更がある場合には、変更箇所を</t>
    </r>
    <r>
      <rPr>
        <u val="single"/>
        <sz val="8"/>
        <color rgb="FF000000"/>
        <rFont val="ＭＳ Ｐゴシック"/>
        <family val="3"/>
        <charset val="128"/>
      </rPr>
      <t xml:space="preserve">下線</t>
    </r>
    <r>
      <rPr>
        <sz val="8"/>
        <color rgb="FF000000"/>
        <rFont val="ＭＳ Ｐゴシック"/>
        <family val="3"/>
        <charset val="128"/>
      </rPr>
      <t xml:space="preserve">とするなど明確にすること。</t>
    </r>
  </si>
  <si>
    <t xml:space="preserve">予定</t>
  </si>
  <si>
    <t xml:space="preserve">（上記取組の開始時期）</t>
  </si>
  <si>
    <t xml:space="preserve">実施済</t>
  </si>
  <si>
    <t xml:space="preserve">実施する</t>
  </si>
  <si>
    <t xml:space="preserve">④ベースアップの実施予定</t>
  </si>
  <si>
    <t xml:space="preserve"> 実施する</t>
  </si>
  <si>
    <t xml:space="preserve">実施しない場合、やむを得ない事情</t>
  </si>
  <si>
    <t xml:space="preserve">３　介護職員等処遇改善加算等の要件について</t>
  </si>
  <si>
    <r>
      <rPr>
        <b val="true"/>
        <sz val="11"/>
        <color rgb="FF000000"/>
        <rFont val="ＭＳ Ｐゴシック"/>
        <family val="3"/>
        <charset val="128"/>
      </rPr>
      <t xml:space="preserve">（１）（参考）月額賃金改善要件Ⅰ（新加算Ⅳの1/2以上の月額賃金改善）　</t>
    </r>
    <r>
      <rPr>
        <b val="true"/>
        <sz val="9"/>
        <color rgb="FF000000"/>
        <rFont val="ＭＳ Ｐゴシック"/>
        <family val="3"/>
        <charset val="128"/>
      </rPr>
      <t xml:space="preserve">【新加算Ⅰ～Ⅳ】
　　　</t>
    </r>
    <r>
      <rPr>
        <b val="true"/>
        <u val="single"/>
        <sz val="9"/>
        <color rgb="FF000000"/>
        <rFont val="ＭＳ Ｐゴシック"/>
        <family val="3"/>
        <charset val="128"/>
      </rPr>
      <t xml:space="preserve">※令和６年度中は適用されないため、記入は任意</t>
    </r>
  </si>
  <si>
    <t xml:space="preserve">令和６年度の新加算Ⅳ相当の見込額の１／２</t>
  </si>
  <si>
    <t xml:space="preserve">！②が①以上になっていません。このままでも令和６年度の加算は算定できますが、令和７年度以降はこの要件を満たす必要があるため、令和６年度中に必要な準備を行ってください。</t>
  </si>
  <si>
    <r>
      <rPr>
        <sz val="9"/>
        <rFont val="ＭＳ Ｐゴシック"/>
        <family val="3"/>
        <charset val="128"/>
      </rPr>
      <t xml:space="preserve">令和６年度の加算による賃金改善の見込額のうち、月額賃金改善による額 　</t>
    </r>
    <r>
      <rPr>
        <b val="true"/>
        <sz val="9"/>
        <rFont val="ＭＳ Ｐゴシック"/>
        <family val="3"/>
        <charset val="128"/>
      </rPr>
      <t xml:space="preserve">（①の見込額以上となること）</t>
    </r>
  </si>
  <si>
    <r>
      <rPr>
        <sz val="8"/>
        <color rgb="FF000000"/>
        <rFont val="ＭＳ Ｐゴシック"/>
        <family val="3"/>
        <charset val="128"/>
      </rPr>
      <t xml:space="preserve">令和７年度以降に新加算の算定を行う場合は、本要件を必ず満たす必要があることから、上記のグレー色のセルに「×」が付く場合は、令和６年度中（令和７年３月末まで）に、</t>
    </r>
    <r>
      <rPr>
        <b val="true"/>
        <u val="single"/>
        <sz val="8"/>
        <color rgb="FF000000"/>
        <rFont val="ＭＳ Ｐゴシック"/>
        <family val="3"/>
        <charset val="128"/>
      </rPr>
      <t xml:space="preserve">加算を原資とする一時金等の一部を基本給等の引上げに付け替える</t>
    </r>
    <r>
      <rPr>
        <sz val="8"/>
        <color rgb="FF000000"/>
        <rFont val="ＭＳ Ｐゴシック"/>
        <family val="3"/>
        <charset val="128"/>
      </rPr>
      <t xml:space="preserve">などの必要な対応を行うこと。</t>
    </r>
  </si>
  <si>
    <r>
      <rPr>
        <b val="true"/>
        <sz val="11"/>
        <color rgb="FF000000"/>
        <rFont val="ＭＳ Ｐゴシック"/>
        <family val="3"/>
        <charset val="128"/>
      </rPr>
      <t xml:space="preserve">（２）月額賃金改善要件Ⅱ（旧ベア加算相当の2/3以上の新規の月額賃金改善）　</t>
    </r>
    <r>
      <rPr>
        <b val="true"/>
        <sz val="9"/>
        <color rgb="FF000000"/>
        <rFont val="ＭＳ Ｐゴシック"/>
        <family val="3"/>
        <charset val="128"/>
      </rPr>
      <t xml:space="preserve">【新加算Ⅰ～Ⅳ】
　　　※新加算Ⅰ～Ⅳを算定するまで旧ベア加算又は新加算Ⅴ⑵・⑷・⑺・⑼・⒀ を</t>
    </r>
    <r>
      <rPr>
        <b val="true"/>
        <u val="single"/>
        <sz val="9"/>
        <color rgb="FF000000"/>
        <rFont val="ＭＳ Ｐゴシック"/>
        <family val="3"/>
        <charset val="128"/>
      </rPr>
      <t xml:space="preserve">算定していなかった</t>
    </r>
    <r>
      <rPr>
        <b val="true"/>
        <sz val="9"/>
        <color rgb="FF000000"/>
        <rFont val="ＭＳ Ｐゴシック"/>
        <family val="3"/>
        <charset val="128"/>
      </rPr>
      <t xml:space="preserve">事業所のみ</t>
    </r>
  </si>
  <si>
    <t xml:space="preserve">①新加算への移行に伴い、新たに増加する旧ベースアップ等加算相当の見込額</t>
  </si>
  <si>
    <t xml:space="preserve">！この欄は直接要件には影響しませんが、②が①以上となっていません。</t>
  </si>
  <si>
    <t xml:space="preserve">②新たに増加する旧ベースアップ等加算相当を原資として実施する新たな賃金改善の見込額</t>
  </si>
  <si>
    <t xml:space="preserve">％</t>
  </si>
  <si>
    <t xml:space="preserve">！旧ベースアップ等加算相当の見込額の2/3以上の新規の月額賃金改善を行う計画になっていません。</t>
  </si>
  <si>
    <r>
      <rPr>
        <sz val="9"/>
        <color rgb="FF000000"/>
        <rFont val="ＭＳ Ｐゴシック"/>
        <family val="3"/>
        <charset val="128"/>
      </rPr>
      <t xml:space="preserve">ⅰ）うち、基本給等の新規の引上げによる賃金改善の見込額</t>
    </r>
    <r>
      <rPr>
        <b val="true"/>
        <sz val="9"/>
        <color rgb="FF000000"/>
        <rFont val="ＭＳ Ｐゴシック"/>
        <family val="3"/>
        <charset val="128"/>
      </rPr>
      <t xml:space="preserve">（①の額の2/3以上となること）
</t>
    </r>
    <r>
      <rPr>
        <sz val="8"/>
        <color rgb="FF000000"/>
        <rFont val="ＭＳ Ｐゴシック"/>
        <family val="3"/>
        <charset val="128"/>
      </rPr>
      <t xml:space="preserve">（括弧内は月額（10か月間算定するとした場合））</t>
    </r>
  </si>
  <si>
    <r>
      <rPr>
        <b val="true"/>
        <sz val="11"/>
        <color rgb="FF000000"/>
        <rFont val="ＭＳ Ｐゴシック"/>
        <family val="3"/>
        <charset val="128"/>
      </rPr>
      <t xml:space="preserve">（３）月額賃金改善要件Ⅲ（旧ベア加算額の2/3以上の新規の月額賃金改善）</t>
    </r>
    <r>
      <rPr>
        <b val="true"/>
        <sz val="10"/>
        <color rgb="FF000000"/>
        <rFont val="ＭＳ Ｐゴシック"/>
        <family val="3"/>
        <charset val="128"/>
      </rPr>
      <t xml:space="preserve">　</t>
    </r>
    <r>
      <rPr>
        <b val="true"/>
        <sz val="9"/>
        <color rgb="FF000000"/>
        <rFont val="ＭＳ Ｐゴシック"/>
        <family val="3"/>
        <charset val="128"/>
      </rPr>
      <t xml:space="preserve">【旧ベア加算】</t>
    </r>
  </si>
  <si>
    <r>
      <rPr>
        <b val="true"/>
        <sz val="9"/>
        <color rgb="FF000000"/>
        <rFont val="ＭＳ Ｐゴシック"/>
        <family val="3"/>
        <charset val="128"/>
      </rPr>
      <t xml:space="preserve">【令和５年度から</t>
    </r>
    <r>
      <rPr>
        <b val="true"/>
        <u val="single"/>
        <sz val="9"/>
        <color rgb="FF000000"/>
        <rFont val="ＭＳ Ｐゴシック"/>
        <family val="3"/>
        <charset val="128"/>
      </rPr>
      <t xml:space="preserve">継続して</t>
    </r>
    <r>
      <rPr>
        <b val="true"/>
        <sz val="9"/>
        <color rgb="FF000000"/>
        <rFont val="ＭＳ Ｐゴシック"/>
        <family val="3"/>
        <charset val="128"/>
      </rPr>
      <t xml:space="preserve">旧ベースアップ等加算を算定する事業所について】</t>
    </r>
  </si>
  <si>
    <t xml:space="preserve">⇒</t>
  </si>
  <si>
    <t xml:space="preserve">令和６年度も令和５年度のベースアップ等加算の配分のために行ったものと同等以上の賃金改善を継続することを誓約すること</t>
  </si>
  <si>
    <t xml:space="preserve">基準を満たす</t>
  </si>
  <si>
    <t xml:space="preserve">令和５年度も旧ベースアップ等加算を算定しており、令和６年度も同様の賃金改善を継続します。</t>
  </si>
  <si>
    <r>
      <rPr>
        <b val="true"/>
        <sz val="9"/>
        <color rgb="FF000000"/>
        <rFont val="ＭＳ Ｐゴシック"/>
        <family val="3"/>
        <charset val="128"/>
      </rPr>
      <t xml:space="preserve">【令和６年４・５月から</t>
    </r>
    <r>
      <rPr>
        <b val="true"/>
        <u val="single"/>
        <sz val="9"/>
        <color rgb="FF000000"/>
        <rFont val="ＭＳ Ｐゴシック"/>
        <family val="3"/>
        <charset val="128"/>
      </rPr>
      <t xml:space="preserve">新規に旧</t>
    </r>
    <r>
      <rPr>
        <b val="true"/>
        <sz val="9"/>
        <color rgb="FF000000"/>
        <rFont val="ＭＳ Ｐゴシック"/>
        <family val="3"/>
        <charset val="128"/>
      </rPr>
      <t xml:space="preserve">ベースアップ等加算を算定する事業所について】</t>
    </r>
  </si>
  <si>
    <t xml:space="preserve">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</si>
  <si>
    <t xml:space="preserve">①新規に算定する旧ベースアップ等加算の見込額</t>
  </si>
  <si>
    <r>
      <rPr>
        <sz val="9"/>
        <color rgb="FF000000"/>
        <rFont val="ＭＳ Ｐゴシック"/>
        <family val="3"/>
        <charset val="128"/>
      </rPr>
      <t xml:space="preserve">②旧ベースアップ等加算による賃金改善の見込額</t>
    </r>
    <r>
      <rPr>
        <sz val="8"/>
        <color rgb="FF000000"/>
        <rFont val="ＭＳ Ｐゴシック"/>
        <family val="3"/>
        <charset val="128"/>
      </rPr>
      <t xml:space="preserve">（ⅰ・ⅱの合計）</t>
    </r>
  </si>
  <si>
    <t xml:space="preserve">介護職員</t>
  </si>
  <si>
    <t xml:space="preserve">ⅰ）旧ベースアップ等加算による賃金改善の見込額</t>
  </si>
  <si>
    <t xml:space="preserve">！介護職員について、旧ベア加算額の2/3以上の新規の月額賃金改善の要件を満たしていません。</t>
  </si>
  <si>
    <t xml:space="preserve">うち、基本給等の新規の引上げによる賃金改善の見込額（総額）（括弧内は月額（２か月間算定するとした場合））</t>
  </si>
  <si>
    <t xml:space="preserve">その他の
職員</t>
  </si>
  <si>
    <t xml:space="preserve"> ii ）旧ベースアップ等加算による賃金改善の見込額</t>
  </si>
  <si>
    <t xml:space="preserve">！その他の職種について、旧ベア加算額の2/3以上の新規の月額賃金改善の要件を満たしていません。</t>
  </si>
  <si>
    <t xml:space="preserve"> </t>
  </si>
  <si>
    <t xml:space="preserve">（４）キャリアパス要件Ⅰ・Ⅱ</t>
  </si>
  <si>
    <t xml:space="preserve">【新加算Ⅰ～Ⅳ・Ⅴ⑴～⑹・Ⅴ⑻・Ⅴ⑾、旧処遇Ⅰ・Ⅱ】</t>
  </si>
  <si>
    <r>
      <rPr>
        <b val="true"/>
        <sz val="9"/>
        <color rgb="FF000000"/>
        <rFont val="ＭＳ Ｐゴシック"/>
        <family val="3"/>
        <charset val="128"/>
      </rPr>
      <t xml:space="preserve">キャリアパス要件ⅠとⅡの</t>
    </r>
    <r>
      <rPr>
        <b val="true"/>
        <u val="single"/>
        <sz val="9"/>
        <color rgb="FF000000"/>
        <rFont val="ＭＳ Ｐゴシック"/>
        <family val="3"/>
        <charset val="128"/>
      </rPr>
      <t xml:space="preserve">両方</t>
    </r>
    <r>
      <rPr>
        <b val="true"/>
        <sz val="9"/>
        <color rgb="FF000000"/>
        <rFont val="ＭＳ Ｐゴシック"/>
        <family val="3"/>
        <charset val="128"/>
      </rPr>
      <t xml:space="preserve">を満たすこと。</t>
    </r>
  </si>
  <si>
    <t xml:space="preserve">【新加算Ⅴ⑺・⑼・⑽・⑿～⒁、旧処遇Ⅲ】</t>
  </si>
  <si>
    <r>
      <rPr>
        <b val="true"/>
        <sz val="9"/>
        <color rgb="FF000000"/>
        <rFont val="ＭＳ Ｐゴシック"/>
        <family val="3"/>
        <charset val="128"/>
      </rPr>
      <t xml:space="preserve">キャリアパス要件ⅠとⅡの</t>
    </r>
    <r>
      <rPr>
        <b val="true"/>
        <u val="single"/>
        <sz val="9"/>
        <color rgb="FF000000"/>
        <rFont val="ＭＳ Ｐゴシック"/>
        <family val="3"/>
        <charset val="128"/>
      </rPr>
      <t xml:space="preserve">どちらか</t>
    </r>
    <r>
      <rPr>
        <b val="true"/>
        <sz val="9"/>
        <color rgb="FF000000"/>
        <rFont val="ＭＳ Ｐゴシック"/>
        <family val="3"/>
        <charset val="128"/>
      </rPr>
      <t xml:space="preserve">を満たすこと。</t>
    </r>
  </si>
  <si>
    <t xml:space="preserve">キャリアパス要件Ⅰ（任用要件・賃金体系の整備等）　</t>
  </si>
  <si>
    <t xml:space="preserve">次のイからハまでのすべての基準を満たす。</t>
  </si>
  <si>
    <t xml:space="preserve">イ</t>
  </si>
  <si>
    <r>
      <rPr>
        <sz val="9"/>
        <color rgb="FF000000"/>
        <rFont val="ＭＳ Ｐゴシック"/>
        <family val="3"/>
        <charset val="128"/>
      </rPr>
      <t xml:space="preserve">介護職員の</t>
    </r>
    <r>
      <rPr>
        <u val="single"/>
        <sz val="9"/>
        <color rgb="FF000000"/>
        <rFont val="ＭＳ Ｐゴシック"/>
        <family val="3"/>
        <charset val="128"/>
      </rPr>
      <t xml:space="preserve">任用</t>
    </r>
    <r>
      <rPr>
        <sz val="9"/>
        <color rgb="FF000000"/>
        <rFont val="ＭＳ Ｐゴシック"/>
        <family val="3"/>
        <charset val="128"/>
      </rPr>
      <t xml:space="preserve">における職位、職責又は職務内容等の要件を定めている。</t>
    </r>
  </si>
  <si>
    <t xml:space="preserve">ロ</t>
  </si>
  <si>
    <r>
      <rPr>
        <sz val="9"/>
        <color rgb="FF000000"/>
        <rFont val="ＭＳ Ｐゴシック"/>
        <family val="3"/>
        <charset val="128"/>
      </rPr>
      <t xml:space="preserve">イに掲げる職位、職責又は職務内容等に応じた</t>
    </r>
    <r>
      <rPr>
        <u val="single"/>
        <sz val="9"/>
        <color rgb="FF000000"/>
        <rFont val="ＭＳ Ｐゴシック"/>
        <family val="3"/>
        <charset val="128"/>
      </rPr>
      <t xml:space="preserve">賃金体系</t>
    </r>
    <r>
      <rPr>
        <sz val="9"/>
        <color rgb="FF000000"/>
        <rFont val="ＭＳ Ｐゴシック"/>
        <family val="3"/>
        <charset val="128"/>
      </rPr>
      <t xml:space="preserve">を定めている。</t>
    </r>
  </si>
  <si>
    <t xml:space="preserve">誓約にチェック</t>
  </si>
  <si>
    <t xml:space="preserve">ハ</t>
  </si>
  <si>
    <t xml:space="preserve">イ、ロについて、就業規則等の明確な根拠規定を書面で整備し、全ての介護職員に周知している。</t>
  </si>
  <si>
    <t xml:space="preserve">⇒上記が「×」の場合、令和６年度中の整備を誓約すること。</t>
  </si>
  <si>
    <t xml:space="preserve">令和６年度中（令和７年３月末まで）に介護職員の任用要件・賃金体系を定めます。</t>
  </si>
  <si>
    <t xml:space="preserve">！「次のイからハまでのすべての基準を満たす。」の欄が「○」でないのに、左のチェックボックスにチェック（✔）が入っていません。</t>
  </si>
  <si>
    <t xml:space="preserve">キャリアパス要件Ⅱ（研修の実施等）　</t>
  </si>
  <si>
    <t xml:space="preserve">次のイとロの両方の基準を満たす。</t>
  </si>
  <si>
    <t xml:space="preserve">介護職員の職務内容等を踏まえ、介護職員と意見交換しながら、資質向上の目標及び①・②のうち少なくともいずれかに関する具体的な計画を策定し、研修の実施又は研修の機会を確保している。</t>
  </si>
  <si>
    <t xml:space="preserve">①にチェック</t>
  </si>
  <si>
    <t xml:space="preserve">イの実現のための具体的な取組内容
（該当する項目にチェック（✔）した上で、具体的な内容を記載）</t>
  </si>
  <si>
    <r>
      <rPr>
        <sz val="9"/>
        <color rgb="FF000000"/>
        <rFont val="ＭＳ Ｐゴシック"/>
        <family val="3"/>
        <charset val="128"/>
      </rPr>
      <t xml:space="preserve">資質向上のための計画に沿って、研修機会の提供又は技術指導等を実施するとともに、介護職員の能力評価を行う。　</t>
    </r>
    <r>
      <rPr>
        <sz val="8"/>
        <color rgb="FF000000"/>
        <rFont val="ＭＳ Ｐゴシック"/>
        <family val="3"/>
        <charset val="128"/>
      </rPr>
      <t xml:space="preserve">※当該取組の内容について以下に記載すること</t>
    </r>
  </si>
  <si>
    <t xml:space="preserve">②にチェック</t>
  </si>
  <si>
    <t xml:space="preserve">！チェックボックスにチェック（✔）するだけでなく、右側の自由記載欄に具体的な内容を記載してください。また、自由記載欄に記載した場合は、左側のチェックボックスにチェック（✓）を入れてください。</t>
  </si>
  <si>
    <t xml:space="preserve">資格取得のための支援の実施</t>
  </si>
  <si>
    <t xml:space="preserve">※当該取組の内容について以下に記載すること</t>
  </si>
  <si>
    <t xml:space="preserve">イについて、全ての介護職員に周知している。</t>
  </si>
  <si>
    <t xml:space="preserve">⇒上記が「×」の場合、令和６年度中の実施を誓約すること。</t>
  </si>
  <si>
    <t xml:space="preserve">令和６年度中（令和７年３月末まで）に研修等に係る計画を策定し、研修の実施又は研修機会の確保を行います。</t>
  </si>
  <si>
    <t xml:space="preserve">！「次のイとロの両方の基準を満たす。」の欄が「〇」でないのに、左のチェックボックスにチェック（✔）が入っていません。</t>
  </si>
  <si>
    <r>
      <rPr>
        <b val="true"/>
        <sz val="11"/>
        <color rgb="FF000000"/>
        <rFont val="ＭＳ Ｐゴシック"/>
        <family val="3"/>
        <charset val="128"/>
      </rPr>
      <t xml:space="preserve">（５）キャリアパス要件Ⅲ　</t>
    </r>
    <r>
      <rPr>
        <b val="true"/>
        <sz val="9"/>
        <color rgb="FF000000"/>
        <rFont val="ＭＳ Ｐゴシック"/>
        <family val="3"/>
        <charset val="128"/>
      </rPr>
      <t xml:space="preserve">【新加算Ⅰ～Ⅲ、Ⅴ⑴・⑶・⑻、旧処遇Ⅰ】</t>
    </r>
  </si>
  <si>
    <t xml:space="preserve">キャリアパス要件Ⅲ（昇給の仕組みの整備等）</t>
  </si>
  <si>
    <t xml:space="preserve">介護職員について、経験若しくは資格等に応じて昇給する仕組み又は一定の基準に基づき定期に昇給を判定する仕組みを設けている。</t>
  </si>
  <si>
    <t xml:space="preserve">③にチェック</t>
  </si>
  <si>
    <t xml:space="preserve">具体的な仕組みの内容（該当するもの全てにチェック（✔）すること。）</t>
  </si>
  <si>
    <t xml:space="preserve">経験に応じて昇給する仕組み
※「勤続年数」や「経験年数」などに応じて昇給する仕組みを指す。</t>
  </si>
  <si>
    <t xml:space="preserve">！「次のイとロの両方の基準を満たす。」のチェックボックスにチェック（✓）を入れた上で、①～③のチェックボックスのうち少なくとも１つ以上にチェック（✔）を入れてください。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</si>
  <si>
    <t xml:space="preserve">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</si>
  <si>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 xml:space="preserve">一定の基準に基づき定期に昇給を判定する仕組み
※「実技試験」や「人事評価」などの結果に基づき昇給する仕組みを指す。ただし、客観的な評価基準や昇給条件が明文化されていることを要する。</t>
  </si>
  <si>
    <t xml:space="preserve">令和６年度中（令和７年３月末まで）に昇給の仕組みを整備します。</t>
  </si>
  <si>
    <r>
      <rPr>
        <b val="true"/>
        <sz val="11"/>
        <color rgb="FF000000"/>
        <rFont val="ＭＳ Ｐゴシック"/>
        <family val="3"/>
        <charset val="128"/>
      </rPr>
      <t xml:space="preserve">（６）キャリアパス要件Ⅳ　</t>
    </r>
    <r>
      <rPr>
        <b val="true"/>
        <sz val="9"/>
        <color rgb="FF000000"/>
        <rFont val="ＭＳ Ｐゴシック"/>
        <family val="3"/>
        <charset val="128"/>
      </rPr>
      <t xml:space="preserve">【新加算Ⅰ・Ⅱ、Ⅴ⑴～⑺・⑼・⑽・⑿、旧特定Ⅰ・Ⅱ】</t>
    </r>
  </si>
  <si>
    <t xml:space="preserve">キャリアパス要件Ⅳ（改善後の賃金要件） ⇒以下の欄が「○」の場合、要件を満たしている。</t>
  </si>
  <si>
    <t xml:space="preserve">旧特定加算Ⅰ・Ⅱの要件（４・５月）</t>
  </si>
  <si>
    <t xml:space="preserve">（別紙様式2-2「⑥キャリアパス要件Ⅳ」の欄から転記）</t>
  </si>
  <si>
    <t xml:space="preserve">新加算Ⅰ・Ⅱ、Ⅴ⑴～⑺・⑼・⑽・⑿の要件（６月以降）</t>
  </si>
  <si>
    <t xml:space="preserve">（別紙様式2-3「⑥キャリアパス要件Ⅳ」の欄から転記）</t>
  </si>
  <si>
    <t xml:space="preserve">新加算Ⅰ・Ⅱの要件（年度内の区分変更後）</t>
  </si>
  <si>
    <t xml:space="preserve">（別紙様式2-4「⑥キャリアパス要件Ⅳ」の欄から転記）</t>
  </si>
  <si>
    <t xml:space="preserve">⇒上記のいずれかまたは全てに「×」が付いた場合、この欄に記入すること</t>
  </si>
  <si>
    <t xml:space="preserve">！キャリアパス要件Ⅳの欄に「×」があるのに、左のチェックボックスにチェック（✔）が入っていません。</t>
  </si>
  <si>
    <t xml:space="preserve">「月額平均８万円の処遇改善又は改善後の賃金が年額440万円以上となる者」を設定できない場合その理由</t>
  </si>
  <si>
    <t xml:space="preserve">小規模事業所等で加算額全体が少額であるため。</t>
  </si>
  <si>
    <t xml:space="preserve">職員全体の賃金水準が低く、直ちに月額平均８万円等まで賃金を引き上げることが困難であるため。</t>
  </si>
  <si>
    <t xml:space="preserve">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</si>
  <si>
    <t xml:space="preserve">その他（</t>
  </si>
  <si>
    <t xml:space="preserve">！「その他」にチェック（✔）した場合は、具体的な内容を記載してください。</t>
  </si>
  <si>
    <r>
      <rPr>
        <b val="true"/>
        <sz val="11"/>
        <color rgb="FF000000"/>
        <rFont val="ＭＳ Ｐゴシック"/>
        <family val="3"/>
        <charset val="128"/>
      </rPr>
      <t xml:space="preserve">（７）キャリアパス要件Ⅴ　</t>
    </r>
    <r>
      <rPr>
        <b val="true"/>
        <sz val="9"/>
        <color rgb="FF000000"/>
        <rFont val="ＭＳ Ｐゴシック"/>
        <family val="3"/>
        <charset val="128"/>
      </rPr>
      <t xml:space="preserve">【新加算Ⅰ、Ⅴ⑴・⑵・⑸・⑺・⑽、旧特定Ⅰ】</t>
    </r>
  </si>
  <si>
    <t xml:space="preserve">キャリアパス要件Ⅴ（介護福祉士等の配置要件） ⇒以下の欄が「○」の場合、要件を満たしている。</t>
  </si>
  <si>
    <t xml:space="preserve">旧特定加算Ⅰの要件（４・５月）</t>
  </si>
  <si>
    <t xml:space="preserve">（別紙様式2-2「⑦キャリアパス要件Ⅴ」の欄から転記）</t>
  </si>
  <si>
    <t xml:space="preserve">新加算Ⅰ、Ⅴ⑴・⑵・⑸・⑺・⑽の要件（６月以降）</t>
  </si>
  <si>
    <t xml:space="preserve">（別紙様式2-3「⑦キャリアパス要件Ⅴ」の欄から転記）</t>
  </si>
  <si>
    <t xml:space="preserve">新加算Ⅰの要件（年度内の区分変更後）</t>
  </si>
  <si>
    <t xml:space="preserve">（別紙様式2-4「⑦キャリアパス要件Ⅴ」の欄から転記）</t>
  </si>
  <si>
    <t xml:space="preserve">（８）職場環境等要件</t>
  </si>
  <si>
    <r>
      <rPr>
        <b val="true"/>
        <sz val="9"/>
        <color rgb="FF000000"/>
        <rFont val="ＭＳ Ｐゴシック"/>
        <family val="3"/>
        <charset val="128"/>
      </rPr>
      <t xml:space="preserve">【新加算Ⅰ・Ⅱ、Ⅴ⑴～⑺・⑼・⑽・⑿及び旧特定Ⅰ・Ⅱを算定</t>
    </r>
    <r>
      <rPr>
        <b val="true"/>
        <u val="single"/>
        <sz val="9"/>
        <color rgb="FF000000"/>
        <rFont val="ＭＳ Ｐゴシック"/>
        <family val="3"/>
        <charset val="128"/>
      </rPr>
      <t xml:space="preserve">しない場合</t>
    </r>
    <r>
      <rPr>
        <b val="true"/>
        <sz val="9"/>
        <color rgb="FF000000"/>
        <rFont val="ＭＳ Ｐゴシック"/>
        <family val="3"/>
        <charset val="128"/>
      </rPr>
      <t xml:space="preserve">】</t>
    </r>
  </si>
  <si>
    <r>
      <rPr>
        <sz val="9"/>
        <color rgb="FF000000"/>
        <rFont val="ＭＳ Ｐゴシック"/>
        <family val="3"/>
        <charset val="128"/>
      </rPr>
      <t xml:space="preserve">届出に係る計画の期間中に実施する事項について、チェック（✔）すること。</t>
    </r>
    <r>
      <rPr>
        <b val="true"/>
        <u val="single"/>
        <sz val="9"/>
        <color rgb="FF000000"/>
        <rFont val="ＭＳ Ｐゴシック"/>
        <family val="3"/>
        <charset val="128"/>
      </rPr>
      <t xml:space="preserve">全体で必ず１つ以上の取組を行うこと</t>
    </r>
    <r>
      <rPr>
        <sz val="9"/>
        <color rgb="FF000000"/>
        <rFont val="ＭＳ Ｐゴシック"/>
        <family val="3"/>
        <charset val="128"/>
      </rPr>
      <t xml:space="preserve">。 (ただし、取組を選択するに当たっては、本計画書３（４）・（５）「キャリアパス要件」で選択した事項と重複する事項を選択しないこと。)</t>
    </r>
  </si>
  <si>
    <r>
      <rPr>
        <b val="true"/>
        <sz val="9"/>
        <color rgb="FF000000"/>
        <rFont val="ＭＳ Ｐゴシック"/>
        <family val="3"/>
        <charset val="128"/>
      </rPr>
      <t xml:space="preserve">【新加算Ⅰ・Ⅱ、Ⅴ⑴～⑺・⑼・⑽・⑿又は旧特定Ⅰ・Ⅱを算定</t>
    </r>
    <r>
      <rPr>
        <b val="true"/>
        <u val="single"/>
        <sz val="9"/>
        <color rgb="FF000000"/>
        <rFont val="ＭＳ Ｐゴシック"/>
        <family val="3"/>
        <charset val="128"/>
      </rPr>
      <t xml:space="preserve">する場合</t>
    </r>
    <r>
      <rPr>
        <b val="true"/>
        <sz val="9"/>
        <color rgb="FF000000"/>
        <rFont val="ＭＳ Ｐゴシック"/>
        <family val="3"/>
        <charset val="128"/>
      </rPr>
      <t xml:space="preserve">】</t>
    </r>
  </si>
  <si>
    <r>
      <rPr>
        <sz val="9"/>
        <color rgb="FF000000"/>
        <rFont val="ＭＳ Ｐゴシック"/>
        <family val="3"/>
        <charset val="128"/>
      </rPr>
      <t xml:space="preserve">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val="true"/>
        <u val="single"/>
        <sz val="9"/>
        <color rgb="FF000000"/>
        <rFont val="ＭＳ Ｐゴシック"/>
        <family val="3"/>
        <charset val="128"/>
      </rPr>
      <t xml:space="preserve">６区分について、それぞれ１つ以上の取組を行うこと</t>
    </r>
    <r>
      <rPr>
        <sz val="9"/>
        <color rgb="FF000000"/>
        <rFont val="ＭＳ Ｐゴシック"/>
        <family val="3"/>
        <charset val="128"/>
      </rPr>
      <t xml:space="preserve">。
</t>
    </r>
  </si>
  <si>
    <t xml:space="preserve">区分</t>
  </si>
  <si>
    <t xml:space="preserve">内容</t>
  </si>
  <si>
    <t xml:space="preserve">判定・指定権者用</t>
  </si>
  <si>
    <r>
      <rPr>
        <b val="true"/>
        <sz val="11"/>
        <rFont val="ＭＳ Ｐゴシック"/>
        <family val="3"/>
        <charset val="128"/>
      </rPr>
      <t xml:space="preserve">！</t>
    </r>
    <r>
      <rPr>
        <b val="true"/>
        <sz val="9"/>
        <rFont val="ＭＳ Ｐゴシック"/>
        <family val="3"/>
        <charset val="128"/>
      </rPr>
      <t xml:space="preserve">全体で1つ以上の取組が選択されていません。</t>
    </r>
  </si>
  <si>
    <t xml:space="preserve">入職促進に向けた取組</t>
  </si>
  <si>
    <t xml:space="preserve">法人や事業所の経営理念やケア方針・人材育成方針、その実現のための施策・仕組みなどの明確化</t>
  </si>
  <si>
    <t xml:space="preserve">事業者の共同による採用・人事ローテーション・研修のための制度構築</t>
  </si>
  <si>
    <t xml:space="preserve">！この区分（４項目）から1つ以上の取組が選択されていません。</t>
  </si>
  <si>
    <t xml:space="preserve">他産業からの転職者、主婦層、中高年齢者等、経験者・有資格者等にこだわらない幅広い採用の仕組みの構築</t>
  </si>
  <si>
    <t xml:space="preserve">職業体験の受入れや地域行事への参加や主催等による職業魅力度向上の取組の実施</t>
  </si>
  <si>
    <t xml:space="preserve">資質の向上やキャリアアップに向けた支援</t>
  </si>
  <si>
    <t xml:space="preserve">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</si>
  <si>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 xml:space="preserve">研修の受講やキャリア段位制度と人事考課との連動</t>
  </si>
  <si>
    <t xml:space="preserve">エルダー・メンター（仕事やメンタル面のサポート等をする担当者）制度等導入</t>
  </si>
  <si>
    <t xml:space="preserve">上位者・担当者等によるキャリア面談など、キャリアアップ等に関する定期的な相談の機会の確保</t>
  </si>
  <si>
    <t xml:space="preserve">両立支援・多様な働き方の推進</t>
  </si>
  <si>
    <t xml:space="preserve">子育てや家族等の介護等と仕事の両立を目指す者のための休業制度等の充実、事業所内託児施設の整備</t>
  </si>
  <si>
    <t xml:space="preserve">職員の事情等の状況に応じた勤務シフトや短時間正規職員制度の導入、職員の希望に即した非正規職員から正規職員への転換の制度等の整備</t>
  </si>
  <si>
    <t xml:space="preserve">有給休暇が取得しやすい環境の整備</t>
  </si>
  <si>
    <t xml:space="preserve">業務や福利厚生制度、メンタルヘルス等の職員相談窓口の設置等相談体制の充実</t>
  </si>
  <si>
    <t xml:space="preserve">腰痛を含む心身の健康管理</t>
  </si>
  <si>
    <t xml:space="preserve">介護職員の身体の負担軽減のための介護技術の修得支援、介護ロボットやリフト等の介護機器等導入及び研修等による腰痛対策の実施</t>
  </si>
  <si>
    <t xml:space="preserve">短時間勤務労働者等も受診可能な健康診断・ストレスチェックや、従業員のための休憩室の設置等健康管理対策の実施</t>
  </si>
  <si>
    <t xml:space="preserve">雇用管理改善のための管理者に対する研修等の実施</t>
  </si>
  <si>
    <t xml:space="preserve">事故・トラブルへの対応マニュアル等の作成等の体制の整備</t>
  </si>
  <si>
    <t xml:space="preserve">生産性向上のための業務改善の取組</t>
  </si>
  <si>
    <t xml:space="preserve">タブレット端末やインカム等のＩＣＴ活用や見守り機器等の介護ロボットやセンサー等の導入による業務量の縮減</t>
  </si>
  <si>
    <t xml:space="preserve">高齢者の活躍（居室やフロア等の掃除、食事の配膳・下膳などのほか、経理や労務、広報なども含めた介護業務以外の業務の提供）等による役割分担の明確化</t>
  </si>
  <si>
    <t xml:space="preserve">５S活動（業務管理の手法の１つ。整理・整頓・清掃・清潔・躾の頭文字をとったもの）等の実践による職場環境の整備</t>
  </si>
  <si>
    <t xml:space="preserve">業務手順書の作成や、記録・報告様式の工夫等による情報共有や作業負担の軽減</t>
  </si>
  <si>
    <t xml:space="preserve">やりがい・働きがいの醸成</t>
  </si>
  <si>
    <t xml:space="preserve">ミーティング等による職場内コミュニケーションの円滑化による個々の介護職員の気づきを踏まえた勤務環境やケア内容の改善</t>
  </si>
  <si>
    <t xml:space="preserve">地域包括ケアの一員としてのモチベーション向上に資する、地域の児童・生徒や住民との交流の実施</t>
  </si>
  <si>
    <t xml:space="preserve">利用者本位のケア方針など介護保険や法人の理念等を定期的に学ぶ機会の提供</t>
  </si>
  <si>
    <t xml:space="preserve">ケアの好事例や、利用者やその家族からの謝意等の情報を共有する機会の提供</t>
  </si>
  <si>
    <r>
      <rPr>
        <b val="true"/>
        <sz val="10"/>
        <color rgb="FF000000"/>
        <rFont val="ＭＳ Ｐゴシック"/>
        <family val="3"/>
        <charset val="128"/>
      </rPr>
      <t xml:space="preserve">【見える化要件】</t>
    </r>
    <r>
      <rPr>
        <b val="true"/>
        <sz val="11"/>
        <color rgb="FF000000"/>
        <rFont val="ＭＳ Ｐゴシック"/>
        <family val="3"/>
        <charset val="128"/>
      </rPr>
      <t xml:space="preserve">　</t>
    </r>
    <r>
      <rPr>
        <sz val="9"/>
        <color rgb="FF000000"/>
        <rFont val="ＭＳ Ｐゴシック"/>
        <family val="3"/>
        <charset val="128"/>
      </rPr>
      <t xml:space="preserve">【新加算Ⅰ・Ⅱ、Ⅴ⑴～⑺・⑼・⑽・⑿、旧特定Ⅰ・Ⅱ】</t>
    </r>
  </si>
  <si>
    <t xml:space="preserve">実施する周知方法について、チェック（✔）すること。なお、令和６年度中の見込みでも差し支えない。</t>
  </si>
  <si>
    <t xml:space="preserve">ホームページ
への掲載</t>
  </si>
  <si>
    <t xml:space="preserve">職場環境等要件の24項目のうち、実施する取組項目の「介護サービス情報公表システム」（「事業所の特色」欄）での選択</t>
  </si>
  <si>
    <t xml:space="preserve">！実施する周知方法が選択されていません。</t>
  </si>
  <si>
    <t xml:space="preserve">職場環境等要件の24項目のうち、実施する取組項目の自社のホームページへの掲載</t>
  </si>
  <si>
    <t xml:space="preserve">４　要件を満たすことの確認・証明</t>
  </si>
  <si>
    <t xml:space="preserve">以下の点を確認し、満たしている項目に全てチェック（✔）すること。</t>
  </si>
  <si>
    <t xml:space="preserve">確認事項</t>
  </si>
  <si>
    <r>
      <rPr>
        <sz val="9"/>
        <color rgb="FF000000"/>
        <rFont val="ＭＳ Ｐゴシック"/>
        <family val="3"/>
        <charset val="128"/>
      </rPr>
      <t xml:space="preserve">証明する資料の例
</t>
    </r>
    <r>
      <rPr>
        <sz val="8"/>
        <color rgb="FF000000"/>
        <rFont val="ＭＳ Ｐゴシック"/>
        <family val="3"/>
        <charset val="128"/>
      </rPr>
      <t xml:space="preserve">（指定権者からの求めに応じて提出）</t>
    </r>
  </si>
  <si>
    <t xml:space="preserve">！チェックボックスに必要なチェック（✔）が入っていない項目があります。</t>
  </si>
  <si>
    <t xml:space="preserve">処遇改善加算等として給付される額は、職員の賃金改善のために全額支出します。
また、処遇改善加算等による賃金改善以外の部分で賃金水準を引き下げません。</t>
  </si>
  <si>
    <t xml:space="preserve">就業規則、給与規程、給与明細等</t>
  </si>
  <si>
    <t xml:space="preserve">令和７年度に繰り越す額（２（１）①ⅰア）がある場合は、全額、令和７年度の更なる賃金改善に充てます。期間中に事業所が休廃止した場合には、一時金等により介護職員その他の職員の賃金として配分します。</t>
  </si>
  <si>
    <t xml:space="preserve">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</si>
  <si>
    <t xml:space="preserve">就業規則、給与規程、資質向上のための計画等</t>
  </si>
  <si>
    <t xml:space="preserve">労働基準法、労働災害補償保険法、最低賃金法、労働安全衛生法、雇用保険法その他の労働に関する法令に違反し、罰金以上の刑に処せられていません。</t>
  </si>
  <si>
    <t xml:space="preserve">―</t>
  </si>
  <si>
    <t xml:space="preserve">労働保険料の納付が適正に行われています。</t>
  </si>
  <si>
    <t xml:space="preserve">労働保険関係成立届、確定保険料申告書</t>
  </si>
  <si>
    <t xml:space="preserve">本計画書の内容を雇用する全ての職員に対して周知しました。</t>
  </si>
  <si>
    <t xml:space="preserve">会議録、周知文書</t>
  </si>
  <si>
    <t xml:space="preserve">※</t>
  </si>
  <si>
    <t xml:space="preserve">各証明資料は、指定権者からの求めがあった場合には、速やかに提出すること。</t>
  </si>
  <si>
    <t xml:space="preserve">本様式への虚偽記載のほか、旧３加算及び新加算の請求に関して不正があった場合並びに指定権者からの求めに応じて書類の提出を行うことができなかった場合は、介護報酬の返還や指定取消となる場合がある。</t>
  </si>
  <si>
    <t xml:space="preserve">本処遇改善計画書の記載内容・確認事項の内容に間違いありません。
記載内容を証明する資料を適切に保管することを誓約します。</t>
  </si>
  <si>
    <t xml:space="preserve">日</t>
  </si>
  <si>
    <t xml:space="preserve">代表者</t>
  </si>
  <si>
    <t xml:space="preserve">（確認用）</t>
  </si>
  <si>
    <t xml:space="preserve">提出前のチェックリスト</t>
  </si>
  <si>
    <t xml:space="preserve">以下の項目にオレンジ色の「×」がないか、提出前に確認すること。「×」がある場合、当該項目の記載を修正すること。</t>
  </si>
  <si>
    <t xml:space="preserve">空欄が表示される項目は、記入が不要であるため対応する必要はない。</t>
  </si>
  <si>
    <t xml:space="preserve">（１）</t>
  </si>
  <si>
    <t xml:space="preserve">令和７年度への繰越し見込額が令和６年度に増加する加算の見込額を超えない計画となっている</t>
  </si>
  <si>
    <t xml:space="preserve">令和７年度に繰り越す額を除いた加算額以上の賃金改善を行う計画となっている</t>
  </si>
  <si>
    <t xml:space="preserve">令和６年度に増加する加算の見込額を超える賃金改善を行う計画となっている</t>
  </si>
  <si>
    <t xml:space="preserve">（２）</t>
  </si>
  <si>
    <t xml:space="preserve">加算以外の部分で賃金水準を引き下げないことを誓約している</t>
  </si>
  <si>
    <t xml:space="preserve">（３）</t>
  </si>
  <si>
    <t xml:space="preserve">賃金改善を行う賃金項目及び方法を記載している</t>
  </si>
  <si>
    <t xml:space="preserve">月額賃金改善要件Ⅱ</t>
  </si>
  <si>
    <t xml:space="preserve">旧ベースアップ等加算相当の2/3以上の新規の月額賃金改善を行う計画になっていること</t>
  </si>
  <si>
    <t xml:space="preserve">月額賃金改善要件Ⅲ</t>
  </si>
  <si>
    <t xml:space="preserve">令和５年度から継続して旧ベースアップ等加算を算定する事業所について、令和５年度以前からの賃金改善の取組の継続を誓約していること</t>
  </si>
  <si>
    <t xml:space="preserve">令和６年４・５月から新規にベースアップ等加算を算定する事業所について、旧ベア加算額以上の新規の賃金改善を行う計画になっていること</t>
  </si>
  <si>
    <t xml:space="preserve">介護職員について、賃金改善の見込額の2/3以上が、ベースアップ等に充てられる計画になっていること</t>
  </si>
  <si>
    <t xml:space="preserve">その他の職種について、賃金改善の見込額の2/3以上が、ベースアップ等に充てられる計画になっていること</t>
  </si>
  <si>
    <t xml:space="preserve">キャリアパス要件Ⅰ・Ⅱ</t>
  </si>
  <si>
    <r>
      <rPr>
        <sz val="9"/>
        <rFont val="ＭＳ Ｐゴシック"/>
        <family val="3"/>
        <charset val="128"/>
      </rPr>
      <t xml:space="preserve">キャリアパス要件Ⅰ（任用要件・賃金体系の整備等）とキャリアパス要件Ⅱ（研修の実施等）の</t>
    </r>
    <r>
      <rPr>
        <u val="single"/>
        <sz val="9"/>
        <rFont val="ＭＳ Ｐゴシック"/>
        <family val="3"/>
        <charset val="128"/>
      </rPr>
      <t xml:space="preserve">両方</t>
    </r>
    <r>
      <rPr>
        <sz val="9"/>
        <rFont val="ＭＳ Ｐゴシック"/>
        <family val="3"/>
        <charset val="128"/>
      </rPr>
      <t xml:space="preserve">を満たすこと。ただし、満たさない場合は、令和６年度中（令和７年３月末まで）に介護職員の任用要件・賃金体系を定めること</t>
    </r>
    <r>
      <rPr>
        <u val="single"/>
        <sz val="9"/>
        <rFont val="ＭＳ Ｐゴシック"/>
        <family val="3"/>
        <charset val="128"/>
      </rPr>
      <t xml:space="preserve">及び</t>
    </r>
    <r>
      <rPr>
        <sz val="9"/>
        <rFont val="ＭＳ Ｐゴシック"/>
        <family val="3"/>
        <charset val="128"/>
      </rPr>
      <t xml:space="preserve">研修等に係る計画を策定し、研修の実施又は研修機会の確保を行うことを誓約していること</t>
    </r>
  </si>
  <si>
    <r>
      <rPr>
        <sz val="9"/>
        <rFont val="ＭＳ Ｐゴシック"/>
        <family val="3"/>
        <charset val="128"/>
      </rPr>
      <t xml:space="preserve">キャリアパス要件Ⅰ（任用要件・賃金体系の整備等）とキャリアパス要件Ⅱ（研修の実施等）の</t>
    </r>
    <r>
      <rPr>
        <u val="single"/>
        <sz val="9"/>
        <rFont val="ＭＳ Ｐゴシック"/>
        <family val="3"/>
        <charset val="128"/>
      </rPr>
      <t xml:space="preserve">どちらか</t>
    </r>
    <r>
      <rPr>
        <sz val="9"/>
        <rFont val="ＭＳ Ｐゴシック"/>
        <family val="3"/>
        <charset val="128"/>
      </rPr>
      <t xml:space="preserve">を満たすこと。ただし、満たさない場合は、令和６年度中（令和７年３月末まで）に介護職員の任用要件・賃金体系を定めること</t>
    </r>
    <r>
      <rPr>
        <u val="single"/>
        <sz val="9"/>
        <rFont val="ＭＳ Ｐゴシック"/>
        <family val="3"/>
        <charset val="128"/>
      </rPr>
      <t xml:space="preserve">又は</t>
    </r>
    <r>
      <rPr>
        <sz val="9"/>
        <rFont val="ＭＳ Ｐゴシック"/>
        <family val="3"/>
        <charset val="128"/>
      </rPr>
      <t xml:space="preserve">研修等に係る計画を策定し、研修の実施又は研修機会の確保を行うことを誓約していること</t>
    </r>
  </si>
  <si>
    <t xml:space="preserve">（４）</t>
  </si>
  <si>
    <t xml:space="preserve">キャリアパス要件Ⅲ</t>
  </si>
  <si>
    <t xml:space="preserve">キャリアパス要件Ⅲ（昇給の仕組みの整備等）を満たすこと。ただし、満たさない場合は、令和６年度中（令和７年３月末まで）に昇給の仕組みを整備することを誓約していること</t>
  </si>
  <si>
    <t xml:space="preserve">（５）</t>
  </si>
  <si>
    <t xml:space="preserve">キャリアパス要件Ⅳ</t>
  </si>
  <si>
    <t xml:space="preserve">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</si>
  <si>
    <t xml:space="preserve">（６）</t>
  </si>
  <si>
    <t xml:space="preserve">キャリアパス要件Ⅴ</t>
  </si>
  <si>
    <t xml:space="preserve">キャリアパス要件Ⅴ（介護福祉士の配置等要件）を満たすこと</t>
  </si>
  <si>
    <t xml:space="preserve">（７）</t>
  </si>
  <si>
    <t xml:space="preserve">職場環境等要件</t>
  </si>
  <si>
    <t xml:space="preserve">新加算等の区分ごとに必要な数以上の職場環境等要件の取組を行っていること</t>
  </si>
  <si>
    <t xml:space="preserve">情報公表システム等での見える化要件を満たすこと</t>
  </si>
  <si>
    <t xml:space="preserve"> 必要な項目が全て選択されていること</t>
  </si>
  <si>
    <t xml:space="preserve"> 誓約・記名が行われていること</t>
  </si>
  <si>
    <t xml:space="preserve">別紙様式２－２ 個票（令和６年４・５月分）</t>
  </si>
  <si>
    <t xml:space="preserve">　　処遇改善加算額（見込額）の合計［円］（別紙様式2-1 2（1）(a)の内数）</t>
  </si>
  <si>
    <t xml:space="preserve">　　特定加算（見込額）の合計[円]（別紙様式2-1 2（1）(a)の内数）</t>
  </si>
  <si>
    <t xml:space="preserve">⑥キャリアパス要件Ⅳについて</t>
  </si>
  <si>
    <t xml:space="preserve">　　ベースアップ等加算（見込額）の合計［円］（別紙様式2-1 2（1）(a)の内数）</t>
  </si>
  <si>
    <t xml:space="preserve">賃金改善額が月額平均８万円以上又は改善後の賃金が年額440万円以上となる者の数</t>
  </si>
  <si>
    <t xml:space="preserve">令和６年４・５月の算定予定（１）</t>
  </si>
  <si>
    <t xml:space="preserve">うち、新規に算定する旧ベア加算の見込額［円］（別紙様式2-1 3（3）①に転記）</t>
  </si>
  <si>
    <t xml:space="preserve">特定加算Ⅰ・Ⅱの算定を届け出た事業所数（短期入所・予防・総合事業での重複を除く。）</t>
  </si>
  <si>
    <t xml:space="preserve">令和６年４・５月の算定予定（２）</t>
  </si>
  <si>
    <t xml:space="preserve">　　旧３加算のうち、令和６年度に増加する加算額の見込額
　　（旧３加算の上位区分への移行によるもの）（別紙様式2-1 2（1）(b)の内数）</t>
  </si>
  <si>
    <t xml:space="preserve">【記入上の注意】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</si>
  <si>
    <t xml:space="preserve">⇒⑥キャリアパス要件Ⅳが「×」の場合、別紙様式2-1 ３（６）に特別な事情を記入</t>
  </si>
  <si>
    <t xml:space="preserve">介護保険
事業所番号</t>
  </si>
  <si>
    <t xml:space="preserve">処遇加算等除く一月あたり介護報酬総単位数[単位]
(a)</t>
  </si>
  <si>
    <t xml:space="preserve">１単位
あたりの
単価[円]
(b)</t>
  </si>
  <si>
    <t xml:space="preserve">処遇改善加算・特定加算・ベースアップ等加算の別</t>
  </si>
  <si>
    <t xml:space="preserve">（参考）
令和５年度</t>
  </si>
  <si>
    <t xml:space="preserve">令和６年度</t>
  </si>
  <si>
    <t xml:space="preserve">令和６年度に増加する加算額の見込額
（令和５年度の加算率と比較）</t>
  </si>
  <si>
    <t xml:space="preserve">②月額賃金要件Ⅲ</t>
  </si>
  <si>
    <t xml:space="preserve">③・④キャリアパス要件Ⅰ・Ⅱ</t>
  </si>
  <si>
    <t xml:space="preserve">⑤キャリアパス要件Ⅲ</t>
  </si>
  <si>
    <t xml:space="preserve">⑥キャリアパス要件Ⅳ</t>
  </si>
  <si>
    <t xml:space="preserve">⑦キャリアパス要件Ⅴ</t>
  </si>
  <si>
    <t xml:space="preserve">確認欄</t>
  </si>
  <si>
    <t xml:space="preserve">（ソート用）</t>
  </si>
  <si>
    <t xml:space="preserve">都道
府県</t>
  </si>
  <si>
    <t xml:space="preserve">市区
町村</t>
  </si>
  <si>
    <t xml:space="preserve">算定した処遇加算等の区分
※令和６年３月時点</t>
  </si>
  <si>
    <t xml:space="preserve">加
算
率</t>
  </si>
  <si>
    <t xml:space="preserve">令和６年４・５月に算定する処遇加算等の区分</t>
  </si>
  <si>
    <t xml:space="preserve">加
算
率
(c)</t>
  </si>
  <si>
    <t xml:space="preserve">算定対象月
(d)
※通常は令和６年４月～令和６年５月</t>
  </si>
  <si>
    <t xml:space="preserve">処遇加算等の見込額[円]
(a×b×c×d)</t>
  </si>
  <si>
    <t xml:space="preserve">新たに増加するベースアップ等加算の見込額</t>
  </si>
  <si>
    <t xml:space="preserve">月額賃金要件Ⅲを満たす</t>
  </si>
  <si>
    <r>
      <rPr>
        <sz val="14"/>
        <rFont val="ＭＳ Ｐゴシック"/>
        <family val="3"/>
        <charset val="128"/>
      </rPr>
      <t xml:space="preserve">賃金体系整備等</t>
    </r>
    <r>
      <rPr>
        <u val="single"/>
        <sz val="14"/>
        <rFont val="ＭＳ Ｐゴシック"/>
        <family val="3"/>
        <charset val="128"/>
      </rPr>
      <t xml:space="preserve">及び</t>
    </r>
    <r>
      <rPr>
        <sz val="14"/>
        <rFont val="ＭＳ Ｐゴシック"/>
        <family val="3"/>
        <charset val="128"/>
      </rPr>
      <t xml:space="preserve">研修の実施等</t>
    </r>
  </si>
  <si>
    <r>
      <rPr>
        <sz val="14"/>
        <rFont val="ＭＳ Ｐゴシック"/>
        <family val="3"/>
        <charset val="128"/>
      </rPr>
      <t xml:space="preserve">賃金体系整備等</t>
    </r>
    <r>
      <rPr>
        <u val="single"/>
        <sz val="14"/>
        <rFont val="ＭＳ Ｐゴシック"/>
        <family val="3"/>
        <charset val="128"/>
      </rPr>
      <t xml:space="preserve">又は</t>
    </r>
    <r>
      <rPr>
        <sz val="14"/>
        <rFont val="ＭＳ Ｐゴシック"/>
        <family val="3"/>
        <charset val="128"/>
      </rPr>
      <t xml:space="preserve">研修の実施等</t>
    </r>
  </si>
  <si>
    <t xml:space="preserve">昇給の仕組みの整備等</t>
  </si>
  <si>
    <r>
      <rPr>
        <sz val="14"/>
        <rFont val="ＭＳ Ｐゴシック"/>
        <family val="3"/>
        <charset val="128"/>
      </rPr>
      <t xml:space="preserve">改善後の賃金要件</t>
    </r>
    <r>
      <rPr>
        <sz val="11"/>
        <rFont val="ＭＳ Ｐゴシック"/>
        <family val="3"/>
        <charset val="128"/>
      </rPr>
      <t xml:space="preserve">（月額８万円以上又は年額440万円以上）</t>
    </r>
    <r>
      <rPr>
        <sz val="14"/>
        <rFont val="ＭＳ Ｐゴシック"/>
        <family val="3"/>
        <charset val="128"/>
      </rPr>
      <t xml:space="preserve">を満たす職員数を記載</t>
    </r>
  </si>
  <si>
    <t xml:space="preserve">介護福祉士等の配置の状況が分かる加算の算定状況</t>
  </si>
  <si>
    <t xml:space="preserve">「算定する新加算の区分」の色付け用（入力要否の判定用）</t>
  </si>
  <si>
    <t xml:space="preserve">キャリアパス要件Ⅴのプルダウンメニュー用</t>
  </si>
  <si>
    <t xml:space="preserve">令和６年６月以降の加算区分の判定用</t>
  </si>
  <si>
    <t xml:space="preserve">②の記入状況チェック</t>
  </si>
  <si>
    <t xml:space="preserve">③の記入状況チェック</t>
  </si>
  <si>
    <t xml:space="preserve">④の記入状況チェック</t>
  </si>
  <si>
    <t xml:space="preserve">⑤の記入状況チェック</t>
  </si>
  <si>
    <t xml:space="preserve">⑥の必要数チェック（併設の場合０）</t>
  </si>
  <si>
    <t xml:space="preserve">⑦の記入状況チェック</t>
  </si>
  <si>
    <t xml:space="preserve">処遇改善加算</t>
  </si>
  <si>
    <t xml:space="preserve">月～令和</t>
  </si>
  <si>
    <t xml:space="preserve">ヶ月）</t>
  </si>
  <si>
    <t xml:space="preserve">特定加算</t>
  </si>
  <si>
    <t xml:space="preserve">ベースアップ等加算</t>
  </si>
  <si>
    <t xml:space="preserve">別紙様式２－３ 個票（令和６年６月以降分）</t>
  </si>
  <si>
    <t xml:space="preserve">　介護職員等処遇改善加算（見込額）の合計［円］
　（別紙様式2-1 2（1）(a)の内数）</t>
  </si>
  <si>
    <t xml:space="preserve">　うち、介護職員等処遇改善加算Ⅳ相当の１／２（見込額）の合計［円］（別紙様式2-1 3（1）①の内数）</t>
  </si>
  <si>
    <t xml:space="preserve">⑥キャリアパス要件Ⅳについて（「令和６年度の算定予定」について）</t>
  </si>
  <si>
    <t xml:space="preserve">令和６年度を通じての算定予定（①・②）</t>
  </si>
  <si>
    <t xml:space="preserve">　うち、新たに増加する旧ベースアップ等加算相当の見込額［円］（別紙様式2-1 3（2）①の内数）</t>
  </si>
  <si>
    <t xml:space="preserve">①「令和６年度の算定予定」</t>
  </si>
  <si>
    <t xml:space="preserve">　うち、令和６年度に増加する加算額の見込額（令和６年度改定での加算率の引上げ及び新加算への移行によるもの）（別紙様式2-1 2（1）(b)の内数）</t>
  </si>
  <si>
    <t xml:space="preserve">新加算Ⅰ・Ⅱ・Ⅴ⑴～⑺・⑼・⑽・⑿の算定を届け出た事業所数
（短期入所・予防・総合事業での重複除く）</t>
  </si>
  <si>
    <t xml:space="preserve">②「期中移行後の算定予定」（別紙2-4から転記）</t>
  </si>
  <si>
    <t xml:space="preserve">　（参考）令和５年度と比較し、令和７年度に増加する加算額の見込額
　（令和６年度改定での加算率の引上げ及び新加算への移行によるもの）</t>
  </si>
  <si>
    <t xml:space="preserve">【記入上の注意】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</si>
  <si>
    <t xml:space="preserve">令和６年４・５月時点の
旧３加算の区分</t>
  </si>
  <si>
    <t xml:space="preserve">合
計
の
加
算
率</t>
  </si>
  <si>
    <r>
      <rPr>
        <sz val="14"/>
        <rFont val="ＭＳ Ｐゴシック"/>
        <family val="3"/>
        <charset val="128"/>
      </rP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</si>
  <si>
    <t xml:space="preserve">算定する
新加算の区分</t>
  </si>
  <si>
    <t xml:space="preserve">算定対象月
(d)
※通常は令和６年６月～令和７年３月</t>
  </si>
  <si>
    <t xml:space="preserve">新加算の
見込額[円]
(a×b×c×d)</t>
  </si>
  <si>
    <t xml:space="preserve">（参考）
①月額賃金要件Ⅰ
（令和７年度～）</t>
  </si>
  <si>
    <t xml:space="preserve">②月額賃金要件Ⅱ</t>
  </si>
  <si>
    <t xml:space="preserve">（判定用参考式）</t>
  </si>
  <si>
    <t xml:space="preserve">新加算Ⅳ相当の加算額の見込額の
１／２</t>
  </si>
  <si>
    <t xml:space="preserve">月額賃金要件Ⅰを満たす</t>
  </si>
  <si>
    <t xml:space="preserve">新たに増加する旧ベースアップ等加算相当の新加算の見込額</t>
  </si>
  <si>
    <t xml:space="preserve">月額賃金要件Ⅱを満たす</t>
  </si>
  <si>
    <t xml:space="preserve">〔算定する新加算の区分」の色付け用（入力要否の判定用）</t>
  </si>
  <si>
    <t xml:space="preserve">令和５年度の旧３加算の区分</t>
  </si>
  <si>
    <t xml:space="preserve">令和５年度の合計の加算率</t>
  </si>
  <si>
    <t xml:space="preserve">「令和６年度の算定予定」の「算定する新加算の区分」のプルダウンメニュー用</t>
  </si>
  <si>
    <t xml:space="preserve">令和６年度の算定予定</t>
  </si>
  <si>
    <t xml:space="preserve">新加算Ⅰ</t>
  </si>
  <si>
    <t xml:space="preserve">新加算Ⅱ</t>
  </si>
  <si>
    <t xml:space="preserve">新加算Ⅲ</t>
  </si>
  <si>
    <t xml:space="preserve">新加算Ⅳ</t>
  </si>
  <si>
    <t xml:space="preserve">（参考）令和７年度の移行予定</t>
  </si>
  <si>
    <t xml:space="preserve">別紙様式２－４ 個票（年度内の区分変更がある場合に記入）</t>
  </si>
  <si>
    <t xml:space="preserve">　介護職員等処遇改善加算（見込額）の合計［円］（別紙様式2-1 2（1）(a)の内数）</t>
  </si>
  <si>
    <t xml:space="preserve">⑥キャリアパス要件Ⅳについて（「区分変更後の算定予定」について）</t>
  </si>
  <si>
    <t xml:space="preserve">「区分変更後の算定予定」
（別紙2-3へ転記）</t>
  </si>
  <si>
    <t xml:space="preserve">新加算Ⅰ・Ⅱの算定を届け出た事業所数（短期入所・予防・総合事業での重複除く）</t>
  </si>
  <si>
    <t xml:space="preserve">【記入上の注意】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</si>
  <si>
    <t xml:space="preserve">算定対象月
(d)</t>
  </si>
  <si>
    <t xml:space="preserve">令和６年６月当初の算定予定</t>
  </si>
  <si>
    <t xml:space="preserve">区分変更後の算定予定</t>
  </si>
  <si>
    <t xml:space="preserve">表１　加算率一覧</t>
  </si>
  <si>
    <t xml:space="preserve">表２　キャリアパス要件Ⅴ（介護福祉士等の配置要件）</t>
  </si>
  <si>
    <t xml:space="preserve">表３</t>
  </si>
  <si>
    <t xml:space="preserve">表４</t>
  </si>
  <si>
    <t xml:space="preserve">表５</t>
  </si>
  <si>
    <t xml:space="preserve">表６　新加算の加算区分</t>
  </si>
  <si>
    <t xml:space="preserve">サービス区分</t>
  </si>
  <si>
    <t xml:space="preserve">介護職員処遇改善加算</t>
  </si>
  <si>
    <t xml:space="preserve">介護職員等特定処遇改善加算</t>
  </si>
  <si>
    <t xml:space="preserve">介護職員等ベースアップ等支援加算</t>
  </si>
  <si>
    <t xml:space="preserve">介護職員等処遇改善加算</t>
  </si>
  <si>
    <t xml:space="preserve">（参考）令和６年度介護報酬改定による引上げ分</t>
  </si>
  <si>
    <t xml:space="preserve">介護福祉士等の配置要件</t>
  </si>
  <si>
    <t xml:space="preserve">訪問介護</t>
  </si>
  <si>
    <t xml:space="preserve">○</t>
  </si>
  <si>
    <t xml:space="preserve">計算用</t>
  </si>
  <si>
    <t xml:space="preserve">誓約を行わない場合</t>
  </si>
  <si>
    <t xml:space="preserve">キャリアパス要件等の適合状況に応じた加算率</t>
  </si>
  <si>
    <t xml:space="preserve">サービス提供体制強化加算等の算定状況に応じた加算率</t>
  </si>
  <si>
    <t xml:space="preserve">各要件の適合状況に応じた加算率（新加算（Ⅴ）は経過措置区分）</t>
  </si>
  <si>
    <t xml:space="preserve">夜間対応型訪問介護</t>
  </si>
  <si>
    <t xml:space="preserve">処遇加算Ⅰ</t>
  </si>
  <si>
    <t xml:space="preserve">処遇加算Ⅱ</t>
  </si>
  <si>
    <t xml:space="preserve">処遇加算Ⅲ</t>
  </si>
  <si>
    <t xml:space="preserve">処遇加算なし</t>
  </si>
  <si>
    <t xml:space="preserve">特定加算Ⅰ</t>
  </si>
  <si>
    <t xml:space="preserve">特定加算Ⅱ</t>
  </si>
  <si>
    <t xml:space="preserve">特定加算なし</t>
  </si>
  <si>
    <t xml:space="preserve">ベア加算</t>
  </si>
  <si>
    <t xml:space="preserve">ベア加算なし</t>
  </si>
  <si>
    <t xml:space="preserve">新加算Ⅴ（１）</t>
  </si>
  <si>
    <t xml:space="preserve">新加算Ⅴ（２）</t>
  </si>
  <si>
    <t xml:space="preserve">新加算Ⅴ（３）</t>
  </si>
  <si>
    <t xml:space="preserve">新加算Ⅴ（４）</t>
  </si>
  <si>
    <t xml:space="preserve">新加算Ⅴ（５）</t>
  </si>
  <si>
    <t xml:space="preserve">新加算Ⅴ（６）</t>
  </si>
  <si>
    <t xml:space="preserve">新加算Ⅴ（７）</t>
  </si>
  <si>
    <t xml:space="preserve">新加算Ⅴ（８）</t>
  </si>
  <si>
    <t xml:space="preserve">新加算Ⅴ（９）</t>
  </si>
  <si>
    <t xml:space="preserve">新加算Ⅴ（10）</t>
  </si>
  <si>
    <t xml:space="preserve">新加算Ⅴ（11）</t>
  </si>
  <si>
    <t xml:space="preserve">新加算Ⅴ（12）</t>
  </si>
  <si>
    <t xml:space="preserve">新加算Ⅴ（13）</t>
  </si>
  <si>
    <t xml:space="preserve">新加算Ⅴ（14）</t>
  </si>
  <si>
    <t xml:space="preserve">定期巡回･随時対応型訪問介護看護</t>
  </si>
  <si>
    <t xml:space="preserve">特定事業所加算Ⅰ</t>
  </si>
  <si>
    <t xml:space="preserve">特定事業所加算Ⅱ</t>
  </si>
  <si>
    <t xml:space="preserve">（介護予防）訪問入浴介護</t>
  </si>
  <si>
    <t xml:space="preserve">介護予防_訪問入浴介護</t>
  </si>
  <si>
    <t xml:space="preserve">サービス提供体制強化加算Ⅰ</t>
  </si>
  <si>
    <t xml:space="preserve">サービス提供体制強化加算Ⅱ</t>
  </si>
  <si>
    <t xml:space="preserve">通所介護</t>
  </si>
  <si>
    <t xml:space="preserve">令和６年度中に満たす</t>
  </si>
  <si>
    <t xml:space="preserve">地域密着型通所介護</t>
  </si>
  <si>
    <t xml:space="preserve">（介護予防）通所リハビリテーション</t>
  </si>
  <si>
    <t xml:space="preserve">介護予防_通所リハビリテーション</t>
  </si>
  <si>
    <t xml:space="preserve">（介護予防）特定施設入居者生活介護</t>
  </si>
  <si>
    <t xml:space="preserve">介護予防_特定施設入居者生活介護</t>
  </si>
  <si>
    <t xml:space="preserve">サービス提供体制強化加算Ⅲイ又はロ</t>
  </si>
  <si>
    <t xml:space="preserve">地域密着型特定施設入居者生活介護</t>
  </si>
  <si>
    <t xml:space="preserve">（介護予防）認知症対応型通所介護</t>
  </si>
  <si>
    <t xml:space="preserve">介護予防_認知症対応型通所介護</t>
  </si>
  <si>
    <t xml:space="preserve">入居継続支援加算Ⅰ又はⅡ</t>
  </si>
  <si>
    <t xml:space="preserve">（介護予防）小規模多機能型居宅介護</t>
  </si>
  <si>
    <t xml:space="preserve">介護予防_小規模多機能型居宅介護</t>
  </si>
  <si>
    <t xml:space="preserve">看護小規模多機能型居宅介護</t>
  </si>
  <si>
    <t xml:space="preserve">（介護予防）認知症対応型共同生活介護</t>
  </si>
  <si>
    <t xml:space="preserve">介護予防_認知症対応型共同生活介護</t>
  </si>
  <si>
    <t xml:space="preserve">介護老人福祉施設</t>
  </si>
  <si>
    <t xml:space="preserve">地域密着型介護老人福祉施設</t>
  </si>
  <si>
    <t xml:space="preserve">（介護予防）短期入所生活介護</t>
  </si>
  <si>
    <t xml:space="preserve">介護予防_短期入所生活介護</t>
  </si>
  <si>
    <t xml:space="preserve">日常生活継続支援加算Ⅰ又はⅡ</t>
  </si>
  <si>
    <t xml:space="preserve">介護老人保健施設</t>
  </si>
  <si>
    <t xml:space="preserve">（介護予防）短期入所療養介護（老健）</t>
  </si>
  <si>
    <t xml:space="preserve">介護予防_短期入所療養介護_老健</t>
  </si>
  <si>
    <t xml:space="preserve">併設本体施設において旧特定加算Ⅰ又は新加算Ⅰの届出あり</t>
  </si>
  <si>
    <t xml:space="preserve">（介護予防）短期入所療養介護 （病院等（老健以外）)</t>
  </si>
  <si>
    <t xml:space="preserve">介護予防_短期入所療養介護 _病院等_老健以外_</t>
  </si>
  <si>
    <t xml:space="preserve">介護医療院</t>
  </si>
  <si>
    <t xml:space="preserve">（介護予防）短期入所療養介護（医療院）</t>
  </si>
  <si>
    <t xml:space="preserve">介護予防_短期入所療養介護_医療院</t>
  </si>
  <si>
    <t xml:space="preserve">訪問型サービス（総合事業）</t>
  </si>
  <si>
    <t xml:space="preserve">訪問型サービス_総合事業</t>
  </si>
  <si>
    <t xml:space="preserve">通所型サービス（総合事業）</t>
  </si>
  <si>
    <t xml:space="preserve">通所型サービス_総合事業</t>
  </si>
  <si>
    <t xml:space="preserve">併設本体事業所において旧特定加算Ⅰ又は新加算Ⅰの届出あり</t>
  </si>
  <si>
    <t xml:space="preserve">特定事業所加算Ⅰ又はⅡに準じる市町村独自の加算</t>
  </si>
  <si>
    <t xml:space="preserve">サービス提供体制強化加算Ⅰ又はⅡに準じる市町村独自の加算</t>
  </si>
  <si>
    <t xml:space="preserve">注１　地域密着型通所介護のサービス提供体制強化加算Ⅲイ又はロは療養通所介護費を算定する場合のみ</t>
  </si>
  <si>
    <t xml:space="preserve">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</si>
  <si>
    <t xml:space="preserve">事業所の所在地（都道府県）</t>
  </si>
  <si>
    <t xml:space="preserve">事業所の所在地（市区町村）</t>
  </si>
  <si>
    <t xml:space="preserve">1単位あたりの単価</t>
  </si>
  <si>
    <t xml:space="preserve">介護サービス</t>
  </si>
  <si>
    <t xml:space="preserve">人件費割合</t>
  </si>
  <si>
    <t xml:space="preserve">北海道</t>
  </si>
  <si>
    <t xml:space="preserve">札幌市</t>
  </si>
  <si>
    <t xml:space="preserve">千代田区</t>
  </si>
  <si>
    <t xml:space="preserve">青森県</t>
  </si>
  <si>
    <t xml:space="preserve">函館市</t>
  </si>
  <si>
    <t xml:space="preserve">中央区</t>
  </si>
  <si>
    <t xml:space="preserve">岩手県</t>
  </si>
  <si>
    <t xml:space="preserve">小樽市</t>
  </si>
  <si>
    <t xml:space="preserve">港区</t>
  </si>
  <si>
    <t xml:space="preserve">宮城県</t>
  </si>
  <si>
    <t xml:space="preserve">旭川市</t>
  </si>
  <si>
    <t xml:space="preserve">新宿区</t>
  </si>
  <si>
    <t xml:space="preserve">秋田県</t>
  </si>
  <si>
    <t xml:space="preserve">室蘭市</t>
  </si>
  <si>
    <t xml:space="preserve">文京区</t>
  </si>
  <si>
    <t xml:space="preserve">山形県</t>
  </si>
  <si>
    <t xml:space="preserve">釧路市</t>
  </si>
  <si>
    <t xml:space="preserve">台東区</t>
  </si>
  <si>
    <t xml:space="preserve">福島県</t>
  </si>
  <si>
    <t xml:space="preserve">帯広市</t>
  </si>
  <si>
    <t xml:space="preserve">墨田区</t>
  </si>
  <si>
    <t xml:space="preserve">茨城県</t>
  </si>
  <si>
    <t xml:space="preserve">北見市</t>
  </si>
  <si>
    <t xml:space="preserve">江東区</t>
  </si>
  <si>
    <t xml:space="preserve">栃木県</t>
  </si>
  <si>
    <t xml:space="preserve">夕張市</t>
  </si>
  <si>
    <t xml:space="preserve">品川区</t>
  </si>
  <si>
    <t xml:space="preserve">群馬県</t>
  </si>
  <si>
    <t xml:space="preserve">岩見沢市</t>
  </si>
  <si>
    <t xml:space="preserve">目黒区</t>
  </si>
  <si>
    <t xml:space="preserve">埼玉県</t>
  </si>
  <si>
    <t xml:space="preserve">網走市</t>
  </si>
  <si>
    <t xml:space="preserve">大田区</t>
  </si>
  <si>
    <t xml:space="preserve">千葉県</t>
  </si>
  <si>
    <t xml:space="preserve">留萌市</t>
  </si>
  <si>
    <t xml:space="preserve">世田谷区</t>
  </si>
  <si>
    <t xml:space="preserve">東京都</t>
  </si>
  <si>
    <t xml:space="preserve">苫小牧市</t>
  </si>
  <si>
    <t xml:space="preserve">渋谷区</t>
  </si>
  <si>
    <t xml:space="preserve">神奈川県</t>
  </si>
  <si>
    <t xml:space="preserve">稚内市</t>
  </si>
  <si>
    <t xml:space="preserve">中野区</t>
  </si>
  <si>
    <t xml:space="preserve">新潟県</t>
  </si>
  <si>
    <t xml:space="preserve">美唄市</t>
  </si>
  <si>
    <t xml:space="preserve">杉並区</t>
  </si>
  <si>
    <t xml:space="preserve">富山県</t>
  </si>
  <si>
    <t xml:space="preserve">芦別市</t>
  </si>
  <si>
    <t xml:space="preserve">豊島区</t>
  </si>
  <si>
    <t xml:space="preserve">石川県</t>
  </si>
  <si>
    <t xml:space="preserve">江別市</t>
  </si>
  <si>
    <t xml:space="preserve">北区</t>
  </si>
  <si>
    <t xml:space="preserve">福井県</t>
  </si>
  <si>
    <t xml:space="preserve">赤平市</t>
  </si>
  <si>
    <t xml:space="preserve">荒川区</t>
  </si>
  <si>
    <t xml:space="preserve">山梨県</t>
  </si>
  <si>
    <t xml:space="preserve">紋別市</t>
  </si>
  <si>
    <t xml:space="preserve">板橋区</t>
  </si>
  <si>
    <t xml:space="preserve">介護療養型医療施設</t>
  </si>
  <si>
    <t xml:space="preserve">長野県</t>
  </si>
  <si>
    <t xml:space="preserve">士別市</t>
  </si>
  <si>
    <t xml:space="preserve">練馬区</t>
  </si>
  <si>
    <t xml:space="preserve">岐阜県</t>
  </si>
  <si>
    <t xml:space="preserve">名寄市</t>
  </si>
  <si>
    <t xml:space="preserve">足立区</t>
  </si>
  <si>
    <t xml:space="preserve">静岡県</t>
  </si>
  <si>
    <t xml:space="preserve">三笠市</t>
  </si>
  <si>
    <t xml:space="preserve">葛飾区</t>
  </si>
  <si>
    <t xml:space="preserve">愛知県</t>
  </si>
  <si>
    <t xml:space="preserve">根室市</t>
  </si>
  <si>
    <t xml:space="preserve">江戸川区</t>
  </si>
  <si>
    <t xml:space="preserve">三重県</t>
  </si>
  <si>
    <t xml:space="preserve">千歳市</t>
  </si>
  <si>
    <t xml:space="preserve">調布市</t>
  </si>
  <si>
    <t xml:space="preserve">滋賀県</t>
  </si>
  <si>
    <t xml:space="preserve">滝川市</t>
  </si>
  <si>
    <t xml:space="preserve">町田市</t>
  </si>
  <si>
    <t xml:space="preserve">京都府</t>
  </si>
  <si>
    <t xml:space="preserve">砂川市</t>
  </si>
  <si>
    <t xml:space="preserve">狛江市</t>
  </si>
  <si>
    <t xml:space="preserve">大阪府</t>
  </si>
  <si>
    <t xml:space="preserve">歌志内市</t>
  </si>
  <si>
    <t xml:space="preserve">多摩市</t>
  </si>
  <si>
    <t xml:space="preserve">兵庫県</t>
  </si>
  <si>
    <t xml:space="preserve">深川市</t>
  </si>
  <si>
    <t xml:space="preserve">横浜市</t>
  </si>
  <si>
    <t xml:space="preserve">奈良県</t>
  </si>
  <si>
    <t xml:space="preserve">富良野市</t>
  </si>
  <si>
    <t xml:space="preserve">川崎市</t>
  </si>
  <si>
    <t xml:space="preserve">和歌山県</t>
  </si>
  <si>
    <t xml:space="preserve">登別市</t>
  </si>
  <si>
    <t xml:space="preserve">大阪市</t>
  </si>
  <si>
    <t xml:space="preserve">鳥取県</t>
  </si>
  <si>
    <t xml:space="preserve">恵庭市</t>
  </si>
  <si>
    <t xml:space="preserve">さいたま市</t>
  </si>
  <si>
    <t xml:space="preserve">島根県</t>
  </si>
  <si>
    <t xml:space="preserve">伊達市</t>
  </si>
  <si>
    <t xml:space="preserve">千葉市</t>
  </si>
  <si>
    <t xml:space="preserve">岡山県</t>
  </si>
  <si>
    <t xml:space="preserve">北広島市</t>
  </si>
  <si>
    <t xml:space="preserve">浦安市</t>
  </si>
  <si>
    <t xml:space="preserve">広島県</t>
  </si>
  <si>
    <t xml:space="preserve">石狩市</t>
  </si>
  <si>
    <t xml:space="preserve">八王子市</t>
  </si>
  <si>
    <t xml:space="preserve">山口県</t>
  </si>
  <si>
    <t xml:space="preserve">北斗市</t>
  </si>
  <si>
    <t xml:space="preserve">武蔵野市</t>
  </si>
  <si>
    <t xml:space="preserve">徳島県</t>
  </si>
  <si>
    <t xml:space="preserve">当別町</t>
  </si>
  <si>
    <t xml:space="preserve">三鷹市</t>
  </si>
  <si>
    <t xml:space="preserve">香川県</t>
  </si>
  <si>
    <t xml:space="preserve">新篠津村</t>
  </si>
  <si>
    <t xml:space="preserve">青梅市</t>
  </si>
  <si>
    <t xml:space="preserve">愛媛県</t>
  </si>
  <si>
    <t xml:space="preserve">松前町</t>
  </si>
  <si>
    <t xml:space="preserve">府中市</t>
  </si>
  <si>
    <t xml:space="preserve">高知県</t>
  </si>
  <si>
    <t xml:space="preserve">福島町</t>
  </si>
  <si>
    <t xml:space="preserve">小金井市</t>
  </si>
  <si>
    <t xml:space="preserve">福岡県</t>
  </si>
  <si>
    <t xml:space="preserve">知内町</t>
  </si>
  <si>
    <t xml:space="preserve">小平市</t>
  </si>
  <si>
    <t xml:space="preserve">佐賀県</t>
  </si>
  <si>
    <t xml:space="preserve">木古内町</t>
  </si>
  <si>
    <t xml:space="preserve">日野市</t>
  </si>
  <si>
    <t xml:space="preserve">長崎県</t>
  </si>
  <si>
    <t xml:space="preserve">七飯町</t>
  </si>
  <si>
    <t xml:space="preserve">東村山市</t>
  </si>
  <si>
    <t xml:space="preserve">熊本県</t>
  </si>
  <si>
    <t xml:space="preserve">鹿部町</t>
  </si>
  <si>
    <t xml:space="preserve">国分寺市</t>
  </si>
  <si>
    <t xml:space="preserve">大分県</t>
  </si>
  <si>
    <t xml:space="preserve">森町</t>
  </si>
  <si>
    <t xml:space="preserve">国立市</t>
  </si>
  <si>
    <t xml:space="preserve">宮崎県</t>
  </si>
  <si>
    <t xml:space="preserve">八雲町</t>
  </si>
  <si>
    <t xml:space="preserve">清瀬市</t>
  </si>
  <si>
    <t xml:space="preserve">鹿児島県</t>
  </si>
  <si>
    <t xml:space="preserve">長万部町</t>
  </si>
  <si>
    <t xml:space="preserve">東久留米市</t>
  </si>
  <si>
    <t xml:space="preserve">沖縄県</t>
  </si>
  <si>
    <t xml:space="preserve">江差町</t>
  </si>
  <si>
    <t xml:space="preserve">稲城市</t>
  </si>
  <si>
    <t xml:space="preserve">上ノ国町</t>
  </si>
  <si>
    <t xml:space="preserve">西東京市</t>
  </si>
  <si>
    <t xml:space="preserve">厚沢部町</t>
  </si>
  <si>
    <t xml:space="preserve">鎌倉市</t>
  </si>
  <si>
    <t xml:space="preserve">乙部町</t>
  </si>
  <si>
    <t xml:space="preserve">厚木市</t>
  </si>
  <si>
    <t xml:space="preserve">奥尻町</t>
  </si>
  <si>
    <t xml:space="preserve">名古屋市</t>
  </si>
  <si>
    <t xml:space="preserve">今金町</t>
  </si>
  <si>
    <t xml:space="preserve">刈谷市</t>
  </si>
  <si>
    <t xml:space="preserve">せたな町</t>
  </si>
  <si>
    <t xml:space="preserve">豊田市</t>
  </si>
  <si>
    <t xml:space="preserve">島牧村</t>
  </si>
  <si>
    <t xml:space="preserve">守口市</t>
  </si>
  <si>
    <t xml:space="preserve">寿都町</t>
  </si>
  <si>
    <t xml:space="preserve">大東市</t>
  </si>
  <si>
    <t xml:space="preserve">黒松内町</t>
  </si>
  <si>
    <t xml:space="preserve">門真市</t>
  </si>
  <si>
    <t xml:space="preserve">蘭越町</t>
  </si>
  <si>
    <t xml:space="preserve">西宮市</t>
  </si>
  <si>
    <t xml:space="preserve">ニセコ町</t>
  </si>
  <si>
    <t xml:space="preserve">芦屋市</t>
  </si>
  <si>
    <t xml:space="preserve">真狩村</t>
  </si>
  <si>
    <t xml:space="preserve">宝塚市</t>
  </si>
  <si>
    <t xml:space="preserve">留寿都村</t>
  </si>
  <si>
    <t xml:space="preserve">牛久市</t>
  </si>
  <si>
    <t xml:space="preserve">喜茂別町</t>
  </si>
  <si>
    <t xml:space="preserve">朝霞市</t>
  </si>
  <si>
    <t xml:space="preserve">京極町</t>
  </si>
  <si>
    <t xml:space="preserve">志木市</t>
  </si>
  <si>
    <t xml:space="preserve">倶知安町</t>
  </si>
  <si>
    <t xml:space="preserve">和光市</t>
  </si>
  <si>
    <t xml:space="preserve">共和町</t>
  </si>
  <si>
    <t xml:space="preserve">船橋市</t>
  </si>
  <si>
    <t xml:space="preserve">岩内町</t>
  </si>
  <si>
    <t xml:space="preserve">成田市</t>
  </si>
  <si>
    <t xml:space="preserve">泊村</t>
  </si>
  <si>
    <t xml:space="preserve">習志野市</t>
  </si>
  <si>
    <t xml:space="preserve">神恵内村</t>
  </si>
  <si>
    <t xml:space="preserve">立川市</t>
  </si>
  <si>
    <t xml:space="preserve">積丹町</t>
  </si>
  <si>
    <t xml:space="preserve">昭島市</t>
  </si>
  <si>
    <t xml:space="preserve">古平町</t>
  </si>
  <si>
    <t xml:space="preserve">東大和市</t>
  </si>
  <si>
    <t xml:space="preserve">仁木町</t>
  </si>
  <si>
    <t xml:space="preserve">相模原市</t>
  </si>
  <si>
    <t xml:space="preserve">余市町</t>
  </si>
  <si>
    <t xml:space="preserve">横須賀市</t>
  </si>
  <si>
    <t xml:space="preserve">赤井川村</t>
  </si>
  <si>
    <t xml:space="preserve">藤沢市</t>
  </si>
  <si>
    <t xml:space="preserve">南幌町</t>
  </si>
  <si>
    <t xml:space="preserve">逗子市</t>
  </si>
  <si>
    <t xml:space="preserve">奈井江町</t>
  </si>
  <si>
    <t xml:space="preserve">三浦市</t>
  </si>
  <si>
    <t xml:space="preserve">上砂川町</t>
  </si>
  <si>
    <t xml:space="preserve">海老名市</t>
  </si>
  <si>
    <t xml:space="preserve">由仁町</t>
  </si>
  <si>
    <t xml:space="preserve">豊中市</t>
  </si>
  <si>
    <t xml:space="preserve">長沼町</t>
  </si>
  <si>
    <t xml:space="preserve">池田市</t>
  </si>
  <si>
    <t xml:space="preserve">栗山町</t>
  </si>
  <si>
    <t xml:space="preserve">吹田市</t>
  </si>
  <si>
    <t xml:space="preserve">月形町</t>
  </si>
  <si>
    <t xml:space="preserve">高槻市</t>
  </si>
  <si>
    <t xml:space="preserve">浦臼町</t>
  </si>
  <si>
    <t xml:space="preserve">寝屋川市</t>
  </si>
  <si>
    <t xml:space="preserve">新十津川町</t>
  </si>
  <si>
    <t xml:space="preserve">箕面市</t>
  </si>
  <si>
    <t xml:space="preserve">妹背牛町</t>
  </si>
  <si>
    <t xml:space="preserve">四條畷市</t>
  </si>
  <si>
    <t xml:space="preserve">秩父別町</t>
  </si>
  <si>
    <t xml:space="preserve">神戸市</t>
  </si>
  <si>
    <t xml:space="preserve">雨竜町</t>
  </si>
  <si>
    <t xml:space="preserve">水戸市</t>
  </si>
  <si>
    <t xml:space="preserve">北竜町</t>
  </si>
  <si>
    <t xml:space="preserve">日立市</t>
  </si>
  <si>
    <t xml:space="preserve">沼田町</t>
  </si>
  <si>
    <t xml:space="preserve">龍ケ崎市</t>
  </si>
  <si>
    <t xml:space="preserve">鷹栖町</t>
  </si>
  <si>
    <t xml:space="preserve">取手市</t>
  </si>
  <si>
    <t xml:space="preserve">東神楽町</t>
  </si>
  <si>
    <t xml:space="preserve">つくば市</t>
  </si>
  <si>
    <t xml:space="preserve">当麻町</t>
  </si>
  <si>
    <t xml:space="preserve">守谷市</t>
  </si>
  <si>
    <t xml:space="preserve">比布町</t>
  </si>
  <si>
    <t xml:space="preserve">川口市</t>
  </si>
  <si>
    <t xml:space="preserve">愛別町</t>
  </si>
  <si>
    <t xml:space="preserve">草加市</t>
  </si>
  <si>
    <t xml:space="preserve">上川町</t>
  </si>
  <si>
    <t xml:space="preserve">戸田市</t>
  </si>
  <si>
    <t xml:space="preserve">東川町</t>
  </si>
  <si>
    <t xml:space="preserve">新座市</t>
  </si>
  <si>
    <t xml:space="preserve">美瑛町</t>
  </si>
  <si>
    <t xml:space="preserve">八潮市</t>
  </si>
  <si>
    <t xml:space="preserve">上富良野町</t>
  </si>
  <si>
    <t xml:space="preserve">ふじみ野市</t>
  </si>
  <si>
    <t xml:space="preserve">中富良野町</t>
  </si>
  <si>
    <t xml:space="preserve">市川市</t>
  </si>
  <si>
    <t xml:space="preserve">南富良野町</t>
  </si>
  <si>
    <t xml:space="preserve">松戸市</t>
  </si>
  <si>
    <t xml:space="preserve">占冠村</t>
  </si>
  <si>
    <t xml:space="preserve">佐倉市</t>
  </si>
  <si>
    <t xml:space="preserve">和寒町</t>
  </si>
  <si>
    <t xml:space="preserve">市原市</t>
  </si>
  <si>
    <t xml:space="preserve">剣淵町</t>
  </si>
  <si>
    <t xml:space="preserve">八千代市</t>
  </si>
  <si>
    <t xml:space="preserve">下川町</t>
  </si>
  <si>
    <t xml:space="preserve">四街道市</t>
  </si>
  <si>
    <t xml:space="preserve">美深町</t>
  </si>
  <si>
    <t xml:space="preserve">袖ケ浦市</t>
  </si>
  <si>
    <t xml:space="preserve">音威子府村</t>
  </si>
  <si>
    <t xml:space="preserve">印西市</t>
  </si>
  <si>
    <t xml:space="preserve">中川町</t>
  </si>
  <si>
    <t xml:space="preserve">栄町</t>
  </si>
  <si>
    <t xml:space="preserve">幌加内町</t>
  </si>
  <si>
    <t xml:space="preserve">福生市</t>
  </si>
  <si>
    <t xml:space="preserve">増毛町</t>
  </si>
  <si>
    <t xml:space="preserve">あきる野市</t>
  </si>
  <si>
    <t xml:space="preserve">小平町</t>
  </si>
  <si>
    <t xml:space="preserve">日の出町</t>
  </si>
  <si>
    <t xml:space="preserve">苫前町</t>
  </si>
  <si>
    <t xml:space="preserve">平塚市</t>
  </si>
  <si>
    <t xml:space="preserve">羽幌町</t>
  </si>
  <si>
    <t xml:space="preserve">小田原市</t>
  </si>
  <si>
    <t xml:space="preserve">初山別村</t>
  </si>
  <si>
    <t xml:space="preserve">茅ヶ崎市</t>
  </si>
  <si>
    <t xml:space="preserve">遠別町</t>
  </si>
  <si>
    <t xml:space="preserve">大和市</t>
  </si>
  <si>
    <t xml:space="preserve">天塩町</t>
  </si>
  <si>
    <t xml:space="preserve">伊勢原市</t>
  </si>
  <si>
    <t xml:space="preserve">猿払村</t>
  </si>
  <si>
    <t xml:space="preserve">座間市</t>
  </si>
  <si>
    <t xml:space="preserve">浜頓別町</t>
  </si>
  <si>
    <t xml:space="preserve">綾瀬市</t>
  </si>
  <si>
    <t xml:space="preserve">中頓別町</t>
  </si>
  <si>
    <t xml:space="preserve">葉山町</t>
  </si>
  <si>
    <t xml:space="preserve">枝幸町</t>
  </si>
  <si>
    <t xml:space="preserve">寒川町</t>
  </si>
  <si>
    <t xml:space="preserve">豊富町</t>
  </si>
  <si>
    <t xml:space="preserve">愛川町</t>
  </si>
  <si>
    <t xml:space="preserve">礼文町</t>
  </si>
  <si>
    <t xml:space="preserve">知立市</t>
  </si>
  <si>
    <t xml:space="preserve">利尻町</t>
  </si>
  <si>
    <t xml:space="preserve">豊明市</t>
  </si>
  <si>
    <t xml:space="preserve">利尻富士町</t>
  </si>
  <si>
    <t xml:space="preserve">みよし市</t>
  </si>
  <si>
    <t xml:space="preserve">幌延町</t>
  </si>
  <si>
    <t xml:space="preserve">大津市</t>
  </si>
  <si>
    <t xml:space="preserve">美幌町</t>
  </si>
  <si>
    <t xml:space="preserve">草津市</t>
  </si>
  <si>
    <t xml:space="preserve">津別町</t>
  </si>
  <si>
    <t xml:space="preserve">栗東市</t>
  </si>
  <si>
    <t xml:space="preserve">斜里町</t>
  </si>
  <si>
    <t xml:space="preserve">京都市</t>
  </si>
  <si>
    <t xml:space="preserve">清里町</t>
  </si>
  <si>
    <t xml:space="preserve">長岡京市</t>
  </si>
  <si>
    <t xml:space="preserve">小清水町</t>
  </si>
  <si>
    <t xml:space="preserve">堺市</t>
  </si>
  <si>
    <t xml:space="preserve">訓子府町</t>
  </si>
  <si>
    <t xml:space="preserve">枚方市</t>
  </si>
  <si>
    <t xml:space="preserve">置戸町</t>
  </si>
  <si>
    <t xml:space="preserve">茨木市</t>
  </si>
  <si>
    <t xml:space="preserve">佐呂間町</t>
  </si>
  <si>
    <t xml:space="preserve">八尾市</t>
  </si>
  <si>
    <t xml:space="preserve">遠軽町</t>
  </si>
  <si>
    <t xml:space="preserve">松原市</t>
  </si>
  <si>
    <t xml:space="preserve">湧別町</t>
  </si>
  <si>
    <t xml:space="preserve">摂津市</t>
  </si>
  <si>
    <t xml:space="preserve">滝上町</t>
  </si>
  <si>
    <t xml:space="preserve">高石市</t>
  </si>
  <si>
    <t xml:space="preserve">興部町</t>
  </si>
  <si>
    <t xml:space="preserve">東大阪市</t>
  </si>
  <si>
    <t xml:space="preserve">西興部村</t>
  </si>
  <si>
    <t xml:space="preserve">交野市</t>
  </si>
  <si>
    <t xml:space="preserve">雄武町</t>
  </si>
  <si>
    <t xml:space="preserve">尼崎市</t>
  </si>
  <si>
    <t xml:space="preserve">大空町</t>
  </si>
  <si>
    <t xml:space="preserve">伊丹市</t>
  </si>
  <si>
    <t xml:space="preserve">豊浦町</t>
  </si>
  <si>
    <t xml:space="preserve">川西市</t>
  </si>
  <si>
    <t xml:space="preserve">壮瞥町</t>
  </si>
  <si>
    <t xml:space="preserve">三田市</t>
  </si>
  <si>
    <t xml:space="preserve">白老町</t>
  </si>
  <si>
    <t xml:space="preserve">広島市</t>
  </si>
  <si>
    <t xml:space="preserve">厚真町</t>
  </si>
  <si>
    <t xml:space="preserve">府中町</t>
  </si>
  <si>
    <t xml:space="preserve">洞爺湖町</t>
  </si>
  <si>
    <t xml:space="preserve">福岡市</t>
  </si>
  <si>
    <t xml:space="preserve">安平町</t>
  </si>
  <si>
    <t xml:space="preserve">春日市</t>
  </si>
  <si>
    <t xml:space="preserve">むかわ町</t>
  </si>
  <si>
    <t xml:space="preserve">仙台市</t>
  </si>
  <si>
    <t xml:space="preserve">日高町</t>
  </si>
  <si>
    <t xml:space="preserve">多賀城市</t>
  </si>
  <si>
    <t xml:space="preserve">平取町</t>
  </si>
  <si>
    <t xml:space="preserve">土浦市</t>
  </si>
  <si>
    <t xml:space="preserve">新冠町</t>
  </si>
  <si>
    <t xml:space="preserve">古河市</t>
  </si>
  <si>
    <t xml:space="preserve">浦河町</t>
  </si>
  <si>
    <t xml:space="preserve">利根町</t>
  </si>
  <si>
    <t xml:space="preserve">様似町</t>
  </si>
  <si>
    <t xml:space="preserve">宇都宮市</t>
  </si>
  <si>
    <t xml:space="preserve">えりも町</t>
  </si>
  <si>
    <t xml:space="preserve">野木町</t>
  </si>
  <si>
    <t xml:space="preserve">新ひだか町</t>
  </si>
  <si>
    <t xml:space="preserve">高崎市</t>
  </si>
  <si>
    <t xml:space="preserve">音更町</t>
  </si>
  <si>
    <t xml:space="preserve">川越市</t>
  </si>
  <si>
    <t xml:space="preserve">士幌町</t>
  </si>
  <si>
    <t xml:space="preserve">行田市</t>
  </si>
  <si>
    <t xml:space="preserve">上士幌町</t>
  </si>
  <si>
    <t xml:space="preserve">所沢市</t>
  </si>
  <si>
    <t xml:space="preserve">鹿追町</t>
  </si>
  <si>
    <t xml:space="preserve">飯能市</t>
  </si>
  <si>
    <t xml:space="preserve">新得町</t>
  </si>
  <si>
    <t xml:space="preserve">加須市</t>
  </si>
  <si>
    <t xml:space="preserve">清水町</t>
  </si>
  <si>
    <t xml:space="preserve">東松山市</t>
  </si>
  <si>
    <t xml:space="preserve">芽室町</t>
  </si>
  <si>
    <t xml:space="preserve">春日部市</t>
  </si>
  <si>
    <t xml:space="preserve">中札内村</t>
  </si>
  <si>
    <t xml:space="preserve">狭山市</t>
  </si>
  <si>
    <t xml:space="preserve">更別村</t>
  </si>
  <si>
    <t xml:space="preserve">羽生市</t>
  </si>
  <si>
    <t xml:space="preserve">大樹町</t>
  </si>
  <si>
    <t xml:space="preserve">鴻巣市</t>
  </si>
  <si>
    <t xml:space="preserve">広尾町</t>
  </si>
  <si>
    <t xml:space="preserve">上尾市</t>
  </si>
  <si>
    <t xml:space="preserve">幕別町</t>
  </si>
  <si>
    <t xml:space="preserve">越谷市</t>
  </si>
  <si>
    <t xml:space="preserve">池田町</t>
  </si>
  <si>
    <t xml:space="preserve">蕨市</t>
  </si>
  <si>
    <t xml:space="preserve">豊頃町</t>
  </si>
  <si>
    <t xml:space="preserve">入間市</t>
  </si>
  <si>
    <t xml:space="preserve">本別町</t>
  </si>
  <si>
    <t xml:space="preserve">桶川市</t>
  </si>
  <si>
    <t xml:space="preserve">足寄町</t>
  </si>
  <si>
    <t xml:space="preserve">久喜市</t>
  </si>
  <si>
    <t xml:space="preserve">陸別町</t>
  </si>
  <si>
    <t xml:space="preserve">北本市</t>
  </si>
  <si>
    <t xml:space="preserve">浦幌町</t>
  </si>
  <si>
    <t xml:space="preserve">富士見市</t>
  </si>
  <si>
    <t xml:space="preserve">釧路町</t>
  </si>
  <si>
    <t xml:space="preserve">三郷市</t>
  </si>
  <si>
    <t xml:space="preserve">厚岸町</t>
  </si>
  <si>
    <t xml:space="preserve">蓮田市</t>
  </si>
  <si>
    <t xml:space="preserve">浜中町</t>
  </si>
  <si>
    <t xml:space="preserve">坂戸市</t>
  </si>
  <si>
    <t xml:space="preserve">標茶町</t>
  </si>
  <si>
    <t xml:space="preserve">幸手市</t>
  </si>
  <si>
    <t xml:space="preserve">弟子屈町</t>
  </si>
  <si>
    <t xml:space="preserve">鶴ヶ島市</t>
  </si>
  <si>
    <t xml:space="preserve">鶴居村</t>
  </si>
  <si>
    <t xml:space="preserve">吉川市</t>
  </si>
  <si>
    <t xml:space="preserve">白糠町</t>
  </si>
  <si>
    <t xml:space="preserve">白岡市</t>
  </si>
  <si>
    <t xml:space="preserve">別海町</t>
  </si>
  <si>
    <t xml:space="preserve">伊奈町</t>
  </si>
  <si>
    <t xml:space="preserve">中標津町</t>
  </si>
  <si>
    <t xml:space="preserve">三芳町</t>
  </si>
  <si>
    <t xml:space="preserve">標津町</t>
  </si>
  <si>
    <t xml:space="preserve">宮代町</t>
  </si>
  <si>
    <t xml:space="preserve">羅臼町</t>
  </si>
  <si>
    <t xml:space="preserve">杉戸町</t>
  </si>
  <si>
    <t xml:space="preserve">色丹村</t>
  </si>
  <si>
    <t xml:space="preserve">松伏町</t>
  </si>
  <si>
    <t xml:space="preserve">木更津市</t>
  </si>
  <si>
    <t xml:space="preserve">留夜別村</t>
  </si>
  <si>
    <t xml:space="preserve">野田市</t>
  </si>
  <si>
    <t xml:space="preserve">留別村</t>
  </si>
  <si>
    <t xml:space="preserve">茂原市</t>
  </si>
  <si>
    <t xml:space="preserve">紗那村</t>
  </si>
  <si>
    <t xml:space="preserve">柏市</t>
  </si>
  <si>
    <t xml:space="preserve">蘂取村</t>
  </si>
  <si>
    <t xml:space="preserve">流山市</t>
  </si>
  <si>
    <t xml:space="preserve">青森市</t>
  </si>
  <si>
    <t xml:space="preserve">我孫子市</t>
  </si>
  <si>
    <t xml:space="preserve">弘前市</t>
  </si>
  <si>
    <t xml:space="preserve">鎌ケ谷市</t>
  </si>
  <si>
    <t xml:space="preserve">八戸市</t>
  </si>
  <si>
    <t xml:space="preserve">白井市</t>
  </si>
  <si>
    <t xml:space="preserve">黒石市</t>
  </si>
  <si>
    <t xml:space="preserve">酒々井町</t>
  </si>
  <si>
    <t xml:space="preserve">五所川原市</t>
  </si>
  <si>
    <t xml:space="preserve">武蔵村山市</t>
  </si>
  <si>
    <t xml:space="preserve">十和田市</t>
  </si>
  <si>
    <t xml:space="preserve">羽村市</t>
  </si>
  <si>
    <t xml:space="preserve">三沢市</t>
  </si>
  <si>
    <t xml:space="preserve">瑞穂町</t>
  </si>
  <si>
    <t xml:space="preserve">むつ市</t>
  </si>
  <si>
    <t xml:space="preserve">奥多摩町</t>
  </si>
  <si>
    <t xml:space="preserve">つがる市</t>
  </si>
  <si>
    <t xml:space="preserve">檜原村</t>
  </si>
  <si>
    <t xml:space="preserve">平川市</t>
  </si>
  <si>
    <t xml:space="preserve">秦野市</t>
  </si>
  <si>
    <t xml:space="preserve">平内町</t>
  </si>
  <si>
    <t xml:space="preserve">大磯町</t>
  </si>
  <si>
    <t xml:space="preserve">今別町</t>
  </si>
  <si>
    <t xml:space="preserve">二宮町</t>
  </si>
  <si>
    <t xml:space="preserve">蓬田村</t>
  </si>
  <si>
    <t xml:space="preserve">中井町</t>
  </si>
  <si>
    <t xml:space="preserve">外ヶ浜町</t>
  </si>
  <si>
    <t xml:space="preserve">清川村</t>
  </si>
  <si>
    <t xml:space="preserve">鰺ヶ沢町</t>
  </si>
  <si>
    <t xml:space="preserve">岐阜市</t>
  </si>
  <si>
    <t xml:space="preserve">深浦町</t>
  </si>
  <si>
    <t xml:space="preserve">静岡市</t>
  </si>
  <si>
    <t xml:space="preserve">西目屋村</t>
  </si>
  <si>
    <t xml:space="preserve">岡崎市</t>
  </si>
  <si>
    <t xml:space="preserve">藤崎町</t>
  </si>
  <si>
    <t xml:space="preserve">一宮市</t>
  </si>
  <si>
    <t xml:space="preserve">大鰐町</t>
  </si>
  <si>
    <t xml:space="preserve">瀬戸市</t>
  </si>
  <si>
    <t xml:space="preserve">田舎館村</t>
  </si>
  <si>
    <t xml:space="preserve">春日井市</t>
  </si>
  <si>
    <t xml:space="preserve">板柳町</t>
  </si>
  <si>
    <t xml:space="preserve">津島市</t>
  </si>
  <si>
    <t xml:space="preserve">鶴田町</t>
  </si>
  <si>
    <t xml:space="preserve">碧南市</t>
  </si>
  <si>
    <t xml:space="preserve">中泊町</t>
  </si>
  <si>
    <t xml:space="preserve">安城市</t>
  </si>
  <si>
    <t xml:space="preserve">野辺地町</t>
  </si>
  <si>
    <t xml:space="preserve">西尾市</t>
  </si>
  <si>
    <t xml:space="preserve">七戸町</t>
  </si>
  <si>
    <t xml:space="preserve">犬山市</t>
  </si>
  <si>
    <t xml:space="preserve">六戸町</t>
  </si>
  <si>
    <t xml:space="preserve">江南市</t>
  </si>
  <si>
    <t xml:space="preserve">横浜町</t>
  </si>
  <si>
    <t xml:space="preserve">稲沢市</t>
  </si>
  <si>
    <t xml:space="preserve">東北町</t>
  </si>
  <si>
    <t xml:space="preserve">尾張旭市</t>
  </si>
  <si>
    <t xml:space="preserve">六ヶ所村</t>
  </si>
  <si>
    <t xml:space="preserve">岩倉市</t>
  </si>
  <si>
    <t xml:space="preserve">おいらせ町</t>
  </si>
  <si>
    <t xml:space="preserve">日進市</t>
  </si>
  <si>
    <t xml:space="preserve">大間町</t>
  </si>
  <si>
    <t xml:space="preserve">愛西市</t>
  </si>
  <si>
    <t xml:space="preserve">東通村</t>
  </si>
  <si>
    <t xml:space="preserve">清須市</t>
  </si>
  <si>
    <t xml:space="preserve">風間浦村</t>
  </si>
  <si>
    <t xml:space="preserve">北名古屋市</t>
  </si>
  <si>
    <t xml:space="preserve">佐井村</t>
  </si>
  <si>
    <t xml:space="preserve">弥富市</t>
  </si>
  <si>
    <t xml:space="preserve">三戸町</t>
  </si>
  <si>
    <t xml:space="preserve">あま市</t>
  </si>
  <si>
    <t xml:space="preserve">五戸町</t>
  </si>
  <si>
    <t xml:space="preserve">長久手市</t>
  </si>
  <si>
    <t xml:space="preserve">田子町</t>
  </si>
  <si>
    <t xml:space="preserve">東郷町</t>
  </si>
  <si>
    <t xml:space="preserve">南部町</t>
  </si>
  <si>
    <t xml:space="preserve">大治町</t>
  </si>
  <si>
    <t xml:space="preserve">階上町</t>
  </si>
  <si>
    <t xml:space="preserve">蟹江町</t>
  </si>
  <si>
    <t xml:space="preserve">新郷村</t>
  </si>
  <si>
    <t xml:space="preserve">豊山町</t>
  </si>
  <si>
    <t xml:space="preserve">盛岡市</t>
  </si>
  <si>
    <t xml:space="preserve">飛島村</t>
  </si>
  <si>
    <t xml:space="preserve">宮古市</t>
  </si>
  <si>
    <t xml:space="preserve">津市</t>
  </si>
  <si>
    <t xml:space="preserve">大船渡市</t>
  </si>
  <si>
    <t xml:space="preserve">四日市市</t>
  </si>
  <si>
    <t xml:space="preserve">花巻市</t>
  </si>
  <si>
    <t xml:space="preserve">桑名市</t>
  </si>
  <si>
    <t xml:space="preserve">北上市</t>
  </si>
  <si>
    <t xml:space="preserve">鈴鹿市</t>
  </si>
  <si>
    <t xml:space="preserve">久慈市</t>
  </si>
  <si>
    <t xml:space="preserve">亀山市</t>
  </si>
  <si>
    <t xml:space="preserve">遠野市</t>
  </si>
  <si>
    <t xml:space="preserve">彦根市</t>
  </si>
  <si>
    <t xml:space="preserve">一関市</t>
  </si>
  <si>
    <t xml:space="preserve">守山市</t>
  </si>
  <si>
    <t xml:space="preserve">陸前高田市</t>
  </si>
  <si>
    <t xml:space="preserve">甲賀市</t>
  </si>
  <si>
    <t xml:space="preserve">釜石市</t>
  </si>
  <si>
    <t xml:space="preserve">宇治市</t>
  </si>
  <si>
    <t xml:space="preserve">二戸市</t>
  </si>
  <si>
    <t xml:space="preserve">亀岡市</t>
  </si>
  <si>
    <t xml:space="preserve">八幡平市</t>
  </si>
  <si>
    <t xml:space="preserve">城陽市</t>
  </si>
  <si>
    <t xml:space="preserve">奥州市</t>
  </si>
  <si>
    <t xml:space="preserve">向日市</t>
  </si>
  <si>
    <t xml:space="preserve">滝沢市</t>
  </si>
  <si>
    <t xml:space="preserve">八幡市</t>
  </si>
  <si>
    <t xml:space="preserve">雫石町</t>
  </si>
  <si>
    <t xml:space="preserve">京田辺市</t>
  </si>
  <si>
    <t xml:space="preserve">葛巻町</t>
  </si>
  <si>
    <t xml:space="preserve">木津川市</t>
  </si>
  <si>
    <t xml:space="preserve">岩手町</t>
  </si>
  <si>
    <t xml:space="preserve">大山崎町</t>
  </si>
  <si>
    <t xml:space="preserve">紫波町</t>
  </si>
  <si>
    <t xml:space="preserve">精華町</t>
  </si>
  <si>
    <t xml:space="preserve">矢巾町</t>
  </si>
  <si>
    <t xml:space="preserve">岸和田市</t>
  </si>
  <si>
    <t xml:space="preserve">西和賀町</t>
  </si>
  <si>
    <t xml:space="preserve">泉大津市</t>
  </si>
  <si>
    <t xml:space="preserve">金ケ崎町</t>
  </si>
  <si>
    <t xml:space="preserve">貝塚市</t>
  </si>
  <si>
    <t xml:space="preserve">平泉町</t>
  </si>
  <si>
    <t xml:space="preserve">泉佐野市</t>
  </si>
  <si>
    <t xml:space="preserve">住田町</t>
  </si>
  <si>
    <t xml:space="preserve">富田林市</t>
  </si>
  <si>
    <t xml:space="preserve">大槌町</t>
  </si>
  <si>
    <t xml:space="preserve">河内長野市</t>
  </si>
  <si>
    <t xml:space="preserve">山田町</t>
  </si>
  <si>
    <t xml:space="preserve">和泉市</t>
  </si>
  <si>
    <t xml:space="preserve">岩泉町</t>
  </si>
  <si>
    <t xml:space="preserve">柏原市</t>
  </si>
  <si>
    <t xml:space="preserve">田野畑村</t>
  </si>
  <si>
    <t xml:space="preserve">羽曳野市</t>
  </si>
  <si>
    <t xml:space="preserve">普代村</t>
  </si>
  <si>
    <t xml:space="preserve">藤井寺市</t>
  </si>
  <si>
    <t xml:space="preserve">軽米町</t>
  </si>
  <si>
    <t xml:space="preserve">泉南市</t>
  </si>
  <si>
    <t xml:space="preserve">野田村</t>
  </si>
  <si>
    <t xml:space="preserve">大阪狭山市</t>
  </si>
  <si>
    <t xml:space="preserve">九戸村</t>
  </si>
  <si>
    <t xml:space="preserve">阪南市</t>
  </si>
  <si>
    <t xml:space="preserve">洋野町</t>
  </si>
  <si>
    <t xml:space="preserve">島本町</t>
  </si>
  <si>
    <t xml:space="preserve">一戸町</t>
  </si>
  <si>
    <t xml:space="preserve">豊能町</t>
  </si>
  <si>
    <t xml:space="preserve">能勢町</t>
  </si>
  <si>
    <t xml:space="preserve">石巻市</t>
  </si>
  <si>
    <t xml:space="preserve">忠岡町</t>
  </si>
  <si>
    <t xml:space="preserve">塩竈市</t>
  </si>
  <si>
    <t xml:space="preserve">熊取町</t>
  </si>
  <si>
    <t xml:space="preserve">気仙沼市</t>
  </si>
  <si>
    <t xml:space="preserve">田尻町</t>
  </si>
  <si>
    <t xml:space="preserve">白石市</t>
  </si>
  <si>
    <t xml:space="preserve">岬町</t>
  </si>
  <si>
    <t xml:space="preserve">名取市</t>
  </si>
  <si>
    <t xml:space="preserve">太子町</t>
  </si>
  <si>
    <t xml:space="preserve">角田市</t>
  </si>
  <si>
    <t xml:space="preserve">河南町</t>
  </si>
  <si>
    <t xml:space="preserve">千早赤阪村</t>
  </si>
  <si>
    <t xml:space="preserve">岩沼市</t>
  </si>
  <si>
    <t xml:space="preserve">明石市</t>
  </si>
  <si>
    <t xml:space="preserve">登米市</t>
  </si>
  <si>
    <t xml:space="preserve">猪名川町</t>
  </si>
  <si>
    <t xml:space="preserve">栗原市</t>
  </si>
  <si>
    <t xml:space="preserve">奈良市</t>
  </si>
  <si>
    <t xml:space="preserve">東松島市</t>
  </si>
  <si>
    <t xml:space="preserve">大和郡山市</t>
  </si>
  <si>
    <t xml:space="preserve">大崎市</t>
  </si>
  <si>
    <t xml:space="preserve">生駒市</t>
  </si>
  <si>
    <t xml:space="preserve">富谷市</t>
  </si>
  <si>
    <t xml:space="preserve">和歌山市</t>
  </si>
  <si>
    <t xml:space="preserve">蔵王町</t>
  </si>
  <si>
    <t xml:space="preserve">橋本市</t>
  </si>
  <si>
    <t xml:space="preserve">七ヶ宿町</t>
  </si>
  <si>
    <t xml:space="preserve">大野城市</t>
  </si>
  <si>
    <t xml:space="preserve">大河原町</t>
  </si>
  <si>
    <t xml:space="preserve">太宰府市</t>
  </si>
  <si>
    <t xml:space="preserve">村田町</t>
  </si>
  <si>
    <t xml:space="preserve">福津市</t>
  </si>
  <si>
    <t xml:space="preserve">柴田町</t>
  </si>
  <si>
    <t xml:space="preserve">糸島市</t>
  </si>
  <si>
    <t xml:space="preserve">川崎町</t>
  </si>
  <si>
    <t xml:space="preserve">那珂川市</t>
  </si>
  <si>
    <t xml:space="preserve">丸森町</t>
  </si>
  <si>
    <t xml:space="preserve">粕屋町</t>
  </si>
  <si>
    <t xml:space="preserve">亘理町</t>
  </si>
  <si>
    <t xml:space="preserve">山元町</t>
  </si>
  <si>
    <t xml:space="preserve">結城市</t>
  </si>
  <si>
    <t xml:space="preserve">松島町</t>
  </si>
  <si>
    <t xml:space="preserve">下妻市</t>
  </si>
  <si>
    <t xml:space="preserve">七ヶ浜町</t>
  </si>
  <si>
    <t xml:space="preserve">常総市</t>
  </si>
  <si>
    <t xml:space="preserve">利府町</t>
  </si>
  <si>
    <t xml:space="preserve">笠間市</t>
  </si>
  <si>
    <t xml:space="preserve">大和町</t>
  </si>
  <si>
    <t xml:space="preserve">ひたちなか市</t>
  </si>
  <si>
    <t xml:space="preserve">大郷町</t>
  </si>
  <si>
    <t xml:space="preserve">那珂市</t>
  </si>
  <si>
    <t xml:space="preserve">大衡村</t>
  </si>
  <si>
    <t xml:space="preserve">筑西市</t>
  </si>
  <si>
    <t xml:space="preserve">色麻町</t>
  </si>
  <si>
    <t xml:space="preserve">坂東市</t>
  </si>
  <si>
    <t xml:space="preserve">加美町</t>
  </si>
  <si>
    <t xml:space="preserve">稲敷市</t>
  </si>
  <si>
    <t xml:space="preserve">涌谷町</t>
  </si>
  <si>
    <t xml:space="preserve">つくばみらい市</t>
  </si>
  <si>
    <t xml:space="preserve">美里町</t>
  </si>
  <si>
    <t xml:space="preserve">大洗町</t>
  </si>
  <si>
    <t xml:space="preserve">女川町</t>
  </si>
  <si>
    <t xml:space="preserve">阿見町</t>
  </si>
  <si>
    <t xml:space="preserve">南三陸町</t>
  </si>
  <si>
    <t xml:space="preserve">河内町</t>
  </si>
  <si>
    <t xml:space="preserve">秋田市</t>
  </si>
  <si>
    <t xml:space="preserve">八千代町</t>
  </si>
  <si>
    <t xml:space="preserve">能代市</t>
  </si>
  <si>
    <t xml:space="preserve">五霞町</t>
  </si>
  <si>
    <t xml:space="preserve">横手市</t>
  </si>
  <si>
    <t xml:space="preserve">境町</t>
  </si>
  <si>
    <t xml:space="preserve">大館市</t>
  </si>
  <si>
    <t xml:space="preserve">栃木市</t>
  </si>
  <si>
    <t xml:space="preserve">男鹿市</t>
  </si>
  <si>
    <t xml:space="preserve">鹿沼市</t>
  </si>
  <si>
    <t xml:space="preserve">湯沢市</t>
  </si>
  <si>
    <t xml:space="preserve">日光市</t>
  </si>
  <si>
    <t xml:space="preserve">鹿角市</t>
  </si>
  <si>
    <t xml:space="preserve">小山市</t>
  </si>
  <si>
    <t xml:space="preserve">由利本荘市</t>
  </si>
  <si>
    <t xml:space="preserve">真岡市</t>
  </si>
  <si>
    <t xml:space="preserve">潟上市</t>
  </si>
  <si>
    <t xml:space="preserve">大田原市</t>
  </si>
  <si>
    <t xml:space="preserve">大仙市</t>
  </si>
  <si>
    <t xml:space="preserve">さくら市</t>
  </si>
  <si>
    <t xml:space="preserve">北秋田市</t>
  </si>
  <si>
    <t xml:space="preserve">下野市</t>
  </si>
  <si>
    <t xml:space="preserve">にかほ市</t>
  </si>
  <si>
    <t xml:space="preserve">壬生町</t>
  </si>
  <si>
    <t xml:space="preserve">仙北市</t>
  </si>
  <si>
    <t xml:space="preserve">前橋市</t>
  </si>
  <si>
    <t xml:space="preserve">小坂町</t>
  </si>
  <si>
    <t xml:space="preserve">伊勢崎市</t>
  </si>
  <si>
    <t xml:space="preserve">上小阿仁村</t>
  </si>
  <si>
    <t xml:space="preserve">太田市</t>
  </si>
  <si>
    <t xml:space="preserve">藤里町</t>
  </si>
  <si>
    <t xml:space="preserve">渋川市</t>
  </si>
  <si>
    <t xml:space="preserve">三種町</t>
  </si>
  <si>
    <t xml:space="preserve">榛東村</t>
  </si>
  <si>
    <t xml:space="preserve">八峰町</t>
  </si>
  <si>
    <t xml:space="preserve">吉岡町</t>
  </si>
  <si>
    <t xml:space="preserve">五城目町</t>
  </si>
  <si>
    <t xml:space="preserve">玉村町</t>
  </si>
  <si>
    <t xml:space="preserve">八郎潟町</t>
  </si>
  <si>
    <t xml:space="preserve">熊谷市</t>
  </si>
  <si>
    <t xml:space="preserve">井川町</t>
  </si>
  <si>
    <t xml:space="preserve">深谷市</t>
  </si>
  <si>
    <t xml:space="preserve">大潟村</t>
  </si>
  <si>
    <t xml:space="preserve">日高市</t>
  </si>
  <si>
    <t xml:space="preserve">美郷町</t>
  </si>
  <si>
    <t xml:space="preserve">毛呂山町</t>
  </si>
  <si>
    <t xml:space="preserve">羽後町</t>
  </si>
  <si>
    <t xml:space="preserve">越生町</t>
  </si>
  <si>
    <t xml:space="preserve">東成瀬村</t>
  </si>
  <si>
    <t xml:space="preserve">滑川町</t>
  </si>
  <si>
    <t xml:space="preserve">山形市</t>
  </si>
  <si>
    <t xml:space="preserve">川島町</t>
  </si>
  <si>
    <t xml:space="preserve">米沢市</t>
  </si>
  <si>
    <t xml:space="preserve">吉見町</t>
  </si>
  <si>
    <t xml:space="preserve">鶴岡市</t>
  </si>
  <si>
    <t xml:space="preserve">鳩山町</t>
  </si>
  <si>
    <t xml:space="preserve">酒田市</t>
  </si>
  <si>
    <t xml:space="preserve">寄居町</t>
  </si>
  <si>
    <t xml:space="preserve">新庄市</t>
  </si>
  <si>
    <t xml:space="preserve">東金市</t>
  </si>
  <si>
    <t xml:space="preserve">寒河江市</t>
  </si>
  <si>
    <t xml:space="preserve">君津市</t>
  </si>
  <si>
    <t xml:space="preserve">上山市</t>
  </si>
  <si>
    <t xml:space="preserve">富津市</t>
  </si>
  <si>
    <t xml:space="preserve">村山市</t>
  </si>
  <si>
    <t xml:space="preserve">八街市</t>
  </si>
  <si>
    <t xml:space="preserve">長井市</t>
  </si>
  <si>
    <t xml:space="preserve">富里市</t>
  </si>
  <si>
    <t xml:space="preserve">天童市</t>
  </si>
  <si>
    <t xml:space="preserve">山武市</t>
  </si>
  <si>
    <t xml:space="preserve">東根市</t>
  </si>
  <si>
    <t xml:space="preserve">大網白里市</t>
  </si>
  <si>
    <t xml:space="preserve">尾花沢市</t>
  </si>
  <si>
    <t xml:space="preserve">長柄町</t>
  </si>
  <si>
    <t xml:space="preserve">南陽市</t>
  </si>
  <si>
    <t xml:space="preserve">長南町</t>
  </si>
  <si>
    <t xml:space="preserve">山辺町</t>
  </si>
  <si>
    <t xml:space="preserve">南足柄市</t>
  </si>
  <si>
    <t xml:space="preserve">中山町</t>
  </si>
  <si>
    <t xml:space="preserve">山北町</t>
  </si>
  <si>
    <t xml:space="preserve">河北町</t>
  </si>
  <si>
    <t xml:space="preserve">箱根町</t>
  </si>
  <si>
    <t xml:space="preserve">西川町</t>
  </si>
  <si>
    <t xml:space="preserve">新潟市</t>
  </si>
  <si>
    <t xml:space="preserve">朝日町</t>
  </si>
  <si>
    <t xml:space="preserve">富山市</t>
  </si>
  <si>
    <t xml:space="preserve">大江町</t>
  </si>
  <si>
    <t xml:space="preserve">金沢市</t>
  </si>
  <si>
    <t xml:space="preserve">大石田町</t>
  </si>
  <si>
    <t xml:space="preserve">内灘町</t>
  </si>
  <si>
    <t xml:space="preserve">金山町</t>
  </si>
  <si>
    <t xml:space="preserve">福井市</t>
  </si>
  <si>
    <t xml:space="preserve">最上町</t>
  </si>
  <si>
    <t xml:space="preserve">甲府市</t>
  </si>
  <si>
    <t xml:space="preserve">舟形町</t>
  </si>
  <si>
    <t xml:space="preserve">南アルプス市</t>
  </si>
  <si>
    <t xml:space="preserve">真室川町</t>
  </si>
  <si>
    <t xml:space="preserve">大蔵村</t>
  </si>
  <si>
    <t xml:space="preserve">長野市</t>
  </si>
  <si>
    <t xml:space="preserve">鮭川村</t>
  </si>
  <si>
    <t xml:space="preserve">松本市</t>
  </si>
  <si>
    <t xml:space="preserve">戸沢村</t>
  </si>
  <si>
    <t xml:space="preserve">塩尻市</t>
  </si>
  <si>
    <t xml:space="preserve">高畠町</t>
  </si>
  <si>
    <t xml:space="preserve">大垣市</t>
  </si>
  <si>
    <t xml:space="preserve">川西町</t>
  </si>
  <si>
    <t xml:space="preserve">多治見市</t>
  </si>
  <si>
    <t xml:space="preserve">小国町</t>
  </si>
  <si>
    <t xml:space="preserve">美濃加茂市</t>
  </si>
  <si>
    <t xml:space="preserve">白鷹町</t>
  </si>
  <si>
    <t xml:space="preserve">各務原市</t>
  </si>
  <si>
    <t xml:space="preserve">飯豊町</t>
  </si>
  <si>
    <t xml:space="preserve">可児市</t>
  </si>
  <si>
    <t xml:space="preserve">三川町</t>
  </si>
  <si>
    <t xml:space="preserve">浜松市</t>
  </si>
  <si>
    <t xml:space="preserve">庄内町</t>
  </si>
  <si>
    <t xml:space="preserve">沼津市</t>
  </si>
  <si>
    <t xml:space="preserve">遊佐町</t>
  </si>
  <si>
    <t xml:space="preserve">三島市</t>
  </si>
  <si>
    <t xml:space="preserve">福島市</t>
  </si>
  <si>
    <t xml:space="preserve">富士宮市</t>
  </si>
  <si>
    <t xml:space="preserve">会津若松市</t>
  </si>
  <si>
    <t xml:space="preserve">島田市</t>
  </si>
  <si>
    <t xml:space="preserve">郡山市</t>
  </si>
  <si>
    <t xml:space="preserve">富士市</t>
  </si>
  <si>
    <t xml:space="preserve">いわき市</t>
  </si>
  <si>
    <t xml:space="preserve">磐田市</t>
  </si>
  <si>
    <t xml:space="preserve">白河市</t>
  </si>
  <si>
    <t xml:space="preserve">焼津市</t>
  </si>
  <si>
    <t xml:space="preserve">須賀川市</t>
  </si>
  <si>
    <t xml:space="preserve">掛川市</t>
  </si>
  <si>
    <t xml:space="preserve">喜多方市</t>
  </si>
  <si>
    <t xml:space="preserve">藤枝市</t>
  </si>
  <si>
    <t xml:space="preserve">相馬市</t>
  </si>
  <si>
    <t xml:space="preserve">御殿場市</t>
  </si>
  <si>
    <t xml:space="preserve">二本松市</t>
  </si>
  <si>
    <t xml:space="preserve">袋井市</t>
  </si>
  <si>
    <t xml:space="preserve">田村市</t>
  </si>
  <si>
    <t xml:space="preserve">裾野市</t>
  </si>
  <si>
    <t xml:space="preserve">南相馬市</t>
  </si>
  <si>
    <t xml:space="preserve">函南町</t>
  </si>
  <si>
    <t xml:space="preserve">本宮市</t>
  </si>
  <si>
    <t xml:space="preserve">長泉町</t>
  </si>
  <si>
    <t xml:space="preserve">桑折町</t>
  </si>
  <si>
    <t xml:space="preserve">小山町</t>
  </si>
  <si>
    <t xml:space="preserve">国見町</t>
  </si>
  <si>
    <t xml:space="preserve">川根本町</t>
  </si>
  <si>
    <t xml:space="preserve">川俣町</t>
  </si>
  <si>
    <t xml:space="preserve">大玉村</t>
  </si>
  <si>
    <t xml:space="preserve">豊橋市</t>
  </si>
  <si>
    <t xml:space="preserve">鏡石町</t>
  </si>
  <si>
    <t xml:space="preserve">半田市</t>
  </si>
  <si>
    <t xml:space="preserve">天栄村</t>
  </si>
  <si>
    <t xml:space="preserve">豊川市</t>
  </si>
  <si>
    <t xml:space="preserve">下郷町</t>
  </si>
  <si>
    <t xml:space="preserve">蒲郡市</t>
  </si>
  <si>
    <t xml:space="preserve">檜枝岐村</t>
  </si>
  <si>
    <t xml:space="preserve">常滑市</t>
  </si>
  <si>
    <t xml:space="preserve">只見町</t>
  </si>
  <si>
    <t xml:space="preserve">小牧市</t>
  </si>
  <si>
    <t xml:space="preserve">南会津町</t>
  </si>
  <si>
    <t xml:space="preserve">新城市</t>
  </si>
  <si>
    <t xml:space="preserve">北塩原村</t>
  </si>
  <si>
    <t xml:space="preserve">東海市</t>
  </si>
  <si>
    <t xml:space="preserve">西会津町</t>
  </si>
  <si>
    <t xml:space="preserve">大府市</t>
  </si>
  <si>
    <t xml:space="preserve">磐梯町</t>
  </si>
  <si>
    <t xml:space="preserve">知多市</t>
  </si>
  <si>
    <t xml:space="preserve">猪苗代町</t>
  </si>
  <si>
    <t xml:space="preserve">高浜市</t>
  </si>
  <si>
    <t xml:space="preserve">会津坂下町</t>
  </si>
  <si>
    <t xml:space="preserve">田原市</t>
  </si>
  <si>
    <t xml:space="preserve">湯川村</t>
  </si>
  <si>
    <t xml:space="preserve">大口町</t>
  </si>
  <si>
    <t xml:space="preserve">柳津町</t>
  </si>
  <si>
    <t xml:space="preserve">扶桑町</t>
  </si>
  <si>
    <t xml:space="preserve">三島町</t>
  </si>
  <si>
    <t xml:space="preserve">阿久比町</t>
  </si>
  <si>
    <t xml:space="preserve">東浦町</t>
  </si>
  <si>
    <t xml:space="preserve">昭和村</t>
  </si>
  <si>
    <t xml:space="preserve">武豊町</t>
  </si>
  <si>
    <t xml:space="preserve">会津美里町</t>
  </si>
  <si>
    <t xml:space="preserve">幸田町</t>
  </si>
  <si>
    <t xml:space="preserve">西郷村</t>
  </si>
  <si>
    <t xml:space="preserve">設楽町</t>
  </si>
  <si>
    <t xml:space="preserve">泉崎村</t>
  </si>
  <si>
    <t xml:space="preserve">東栄町</t>
  </si>
  <si>
    <t xml:space="preserve">中島村</t>
  </si>
  <si>
    <t xml:space="preserve">豊根村</t>
  </si>
  <si>
    <t xml:space="preserve">矢吹町</t>
  </si>
  <si>
    <t xml:space="preserve">名張市</t>
  </si>
  <si>
    <t xml:space="preserve">棚倉町</t>
  </si>
  <si>
    <t xml:space="preserve">いなべ市</t>
  </si>
  <si>
    <t xml:space="preserve">矢祭町</t>
  </si>
  <si>
    <t xml:space="preserve">伊賀市</t>
  </si>
  <si>
    <t xml:space="preserve">塙町</t>
  </si>
  <si>
    <t xml:space="preserve">木曽岬町</t>
  </si>
  <si>
    <t xml:space="preserve">鮫川村</t>
  </si>
  <si>
    <t xml:space="preserve">東員町</t>
  </si>
  <si>
    <t xml:space="preserve">石川町</t>
  </si>
  <si>
    <t xml:space="preserve">菰野町</t>
  </si>
  <si>
    <t xml:space="preserve">玉川村</t>
  </si>
  <si>
    <t xml:space="preserve">平田村</t>
  </si>
  <si>
    <t xml:space="preserve">川越町</t>
  </si>
  <si>
    <t xml:space="preserve">浅川町</t>
  </si>
  <si>
    <t xml:space="preserve">長浜市</t>
  </si>
  <si>
    <t xml:space="preserve">古殿町</t>
  </si>
  <si>
    <t xml:space="preserve">近江八幡市</t>
  </si>
  <si>
    <t xml:space="preserve">三春町</t>
  </si>
  <si>
    <t xml:space="preserve">野洲市</t>
  </si>
  <si>
    <t xml:space="preserve">小野町</t>
  </si>
  <si>
    <t xml:space="preserve">湖南市</t>
  </si>
  <si>
    <t xml:space="preserve">広野町</t>
  </si>
  <si>
    <t xml:space="preserve">高島市</t>
  </si>
  <si>
    <t xml:space="preserve">楢葉町</t>
  </si>
  <si>
    <t xml:space="preserve">東近江市</t>
  </si>
  <si>
    <t xml:space="preserve">富岡町</t>
  </si>
  <si>
    <t xml:space="preserve">日野町</t>
  </si>
  <si>
    <t xml:space="preserve">川内村</t>
  </si>
  <si>
    <t xml:space="preserve">竜王町</t>
  </si>
  <si>
    <t xml:space="preserve">大熊町</t>
  </si>
  <si>
    <t xml:space="preserve">久御山町</t>
  </si>
  <si>
    <t xml:space="preserve">双葉町</t>
  </si>
  <si>
    <t xml:space="preserve">姫路市</t>
  </si>
  <si>
    <t xml:space="preserve">浪江町</t>
  </si>
  <si>
    <t xml:space="preserve">加古川市</t>
  </si>
  <si>
    <t xml:space="preserve">葛尾村</t>
  </si>
  <si>
    <t xml:space="preserve">三木市</t>
  </si>
  <si>
    <t xml:space="preserve">新地町</t>
  </si>
  <si>
    <t xml:space="preserve">高砂市</t>
  </si>
  <si>
    <t xml:space="preserve">飯舘村</t>
  </si>
  <si>
    <t xml:space="preserve">稲美町</t>
  </si>
  <si>
    <t xml:space="preserve">播磨町</t>
  </si>
  <si>
    <t xml:space="preserve">大和高田市</t>
  </si>
  <si>
    <t xml:space="preserve">天理市</t>
  </si>
  <si>
    <t xml:space="preserve">橿原市</t>
  </si>
  <si>
    <t xml:space="preserve">石岡市</t>
  </si>
  <si>
    <t xml:space="preserve">桜井市</t>
  </si>
  <si>
    <t xml:space="preserve">御所市</t>
  </si>
  <si>
    <t xml:space="preserve">香芝市</t>
  </si>
  <si>
    <t xml:space="preserve">葛城市</t>
  </si>
  <si>
    <t xml:space="preserve">宇陀市</t>
  </si>
  <si>
    <t xml:space="preserve">常陸太田市</t>
  </si>
  <si>
    <t xml:space="preserve">山添村</t>
  </si>
  <si>
    <t xml:space="preserve">高萩市</t>
  </si>
  <si>
    <t xml:space="preserve">平群町</t>
  </si>
  <si>
    <t xml:space="preserve">北茨城市</t>
  </si>
  <si>
    <t xml:space="preserve">三郷町</t>
  </si>
  <si>
    <t xml:space="preserve">斑鳩町</t>
  </si>
  <si>
    <t xml:space="preserve">安堵町</t>
  </si>
  <si>
    <t xml:space="preserve">三宅町</t>
  </si>
  <si>
    <t xml:space="preserve">田原本町</t>
  </si>
  <si>
    <t xml:space="preserve">鹿嶋市</t>
  </si>
  <si>
    <t xml:space="preserve">曽爾村</t>
  </si>
  <si>
    <t xml:space="preserve">潮来市</t>
  </si>
  <si>
    <t xml:space="preserve">明日香村</t>
  </si>
  <si>
    <t xml:space="preserve">上牧町</t>
  </si>
  <si>
    <t xml:space="preserve">常陸大宮市</t>
  </si>
  <si>
    <t xml:space="preserve">王寺町</t>
  </si>
  <si>
    <t xml:space="preserve">広陵町</t>
  </si>
  <si>
    <t xml:space="preserve">河合町</t>
  </si>
  <si>
    <t xml:space="preserve">岡山市</t>
  </si>
  <si>
    <t xml:space="preserve">東広島市</t>
  </si>
  <si>
    <t xml:space="preserve">かすみがうら市</t>
  </si>
  <si>
    <t xml:space="preserve">廿日市市</t>
  </si>
  <si>
    <t xml:space="preserve">桜川市</t>
  </si>
  <si>
    <t xml:space="preserve">海田町</t>
  </si>
  <si>
    <t xml:space="preserve">神栖市</t>
  </si>
  <si>
    <t xml:space="preserve">熊野町</t>
  </si>
  <si>
    <t xml:space="preserve">行方市</t>
  </si>
  <si>
    <t xml:space="preserve">坂町</t>
  </si>
  <si>
    <t xml:space="preserve">鉾田市</t>
  </si>
  <si>
    <t xml:space="preserve">周南市</t>
  </si>
  <si>
    <t xml:space="preserve">徳島市</t>
  </si>
  <si>
    <t xml:space="preserve">小美玉市</t>
  </si>
  <si>
    <t xml:space="preserve">高松市</t>
  </si>
  <si>
    <t xml:space="preserve">茨城町</t>
  </si>
  <si>
    <t xml:space="preserve">北九州市</t>
  </si>
  <si>
    <t xml:space="preserve">飯塚市</t>
  </si>
  <si>
    <t xml:space="preserve">城里町</t>
  </si>
  <si>
    <t xml:space="preserve">筑紫野市</t>
  </si>
  <si>
    <t xml:space="preserve">東海村</t>
  </si>
  <si>
    <t xml:space="preserve">古賀市</t>
  </si>
  <si>
    <t xml:space="preserve">大子町</t>
  </si>
  <si>
    <t xml:space="preserve">長崎市</t>
  </si>
  <si>
    <t xml:space="preserve">美浦村</t>
  </si>
  <si>
    <t xml:space="preserve">足利市</t>
  </si>
  <si>
    <t xml:space="preserve">佐野市</t>
  </si>
  <si>
    <t xml:space="preserve">矢板市</t>
  </si>
  <si>
    <t xml:space="preserve">那須塩原市</t>
  </si>
  <si>
    <t xml:space="preserve">那須烏山市</t>
  </si>
  <si>
    <t xml:space="preserve">上三川町</t>
  </si>
  <si>
    <t xml:space="preserve">益子町</t>
  </si>
  <si>
    <t xml:space="preserve">茂木町</t>
  </si>
  <si>
    <t xml:space="preserve">市貝町</t>
  </si>
  <si>
    <t xml:space="preserve">芳賀町</t>
  </si>
  <si>
    <t xml:space="preserve">塩谷町</t>
  </si>
  <si>
    <t xml:space="preserve">高根沢町</t>
  </si>
  <si>
    <t xml:space="preserve">那須町</t>
  </si>
  <si>
    <t xml:space="preserve">那珂川町</t>
  </si>
  <si>
    <t xml:space="preserve">桐生市</t>
  </si>
  <si>
    <t xml:space="preserve">沼田市</t>
  </si>
  <si>
    <t xml:space="preserve">館林市</t>
  </si>
  <si>
    <t xml:space="preserve">藤岡市</t>
  </si>
  <si>
    <t xml:space="preserve">富岡市</t>
  </si>
  <si>
    <t xml:space="preserve">安中市</t>
  </si>
  <si>
    <t xml:space="preserve">みどり市</t>
  </si>
  <si>
    <t xml:space="preserve">上野村</t>
  </si>
  <si>
    <t xml:space="preserve">神流町</t>
  </si>
  <si>
    <t xml:space="preserve">下仁田町</t>
  </si>
  <si>
    <t xml:space="preserve">南牧村</t>
  </si>
  <si>
    <t xml:space="preserve">甘楽町</t>
  </si>
  <si>
    <t xml:space="preserve">中之条町</t>
  </si>
  <si>
    <t xml:space="preserve">長野原町</t>
  </si>
  <si>
    <t xml:space="preserve">嬬恋村</t>
  </si>
  <si>
    <t xml:space="preserve">草津町</t>
  </si>
  <si>
    <t xml:space="preserve">高山村</t>
  </si>
  <si>
    <t xml:space="preserve">東吾妻町</t>
  </si>
  <si>
    <t xml:space="preserve">片品村</t>
  </si>
  <si>
    <t xml:space="preserve">川場村</t>
  </si>
  <si>
    <t xml:space="preserve">みなかみ町</t>
  </si>
  <si>
    <t xml:space="preserve">板倉町</t>
  </si>
  <si>
    <t xml:space="preserve">明和町</t>
  </si>
  <si>
    <t xml:space="preserve">千代田町</t>
  </si>
  <si>
    <t xml:space="preserve">大泉町</t>
  </si>
  <si>
    <t xml:space="preserve">邑楽町</t>
  </si>
  <si>
    <t xml:space="preserve">秩父市</t>
  </si>
  <si>
    <t xml:space="preserve">本庄市</t>
  </si>
  <si>
    <t xml:space="preserve">嵐山町</t>
  </si>
  <si>
    <t xml:space="preserve">小川町</t>
  </si>
  <si>
    <t xml:space="preserve">ときがわ町</t>
  </si>
  <si>
    <t xml:space="preserve">横瀬町</t>
  </si>
  <si>
    <t xml:space="preserve">皆野町</t>
  </si>
  <si>
    <t xml:space="preserve">長瀞町</t>
  </si>
  <si>
    <t xml:space="preserve">小鹿野町</t>
  </si>
  <si>
    <t xml:space="preserve">東秩父村</t>
  </si>
  <si>
    <t xml:space="preserve">神川町</t>
  </si>
  <si>
    <t xml:space="preserve">上里町</t>
  </si>
  <si>
    <t xml:space="preserve">銚子市</t>
  </si>
  <si>
    <t xml:space="preserve">館山市</t>
  </si>
  <si>
    <t xml:space="preserve">旭市</t>
  </si>
  <si>
    <t xml:space="preserve">勝浦市</t>
  </si>
  <si>
    <t xml:space="preserve">鴨川市</t>
  </si>
  <si>
    <t xml:space="preserve">南房総市</t>
  </si>
  <si>
    <t xml:space="preserve">匝瑳市</t>
  </si>
  <si>
    <t xml:space="preserve">香取市</t>
  </si>
  <si>
    <t xml:space="preserve">いすみ市</t>
  </si>
  <si>
    <t xml:space="preserve">神崎町</t>
  </si>
  <si>
    <t xml:space="preserve">多古町</t>
  </si>
  <si>
    <t xml:space="preserve">東庄町</t>
  </si>
  <si>
    <t xml:space="preserve">九十九里町</t>
  </si>
  <si>
    <t xml:space="preserve">芝山町</t>
  </si>
  <si>
    <t xml:space="preserve">横芝光町</t>
  </si>
  <si>
    <t xml:space="preserve">一宮町</t>
  </si>
  <si>
    <t xml:space="preserve">睦沢町</t>
  </si>
  <si>
    <t xml:space="preserve">長生村</t>
  </si>
  <si>
    <t xml:space="preserve">白子町</t>
  </si>
  <si>
    <t xml:space="preserve">大多喜町</t>
  </si>
  <si>
    <t xml:space="preserve">御宿町</t>
  </si>
  <si>
    <t xml:space="preserve">鋸南町</t>
  </si>
  <si>
    <t xml:space="preserve">大島町</t>
  </si>
  <si>
    <t xml:space="preserve">利島村</t>
  </si>
  <si>
    <t xml:space="preserve">新島村</t>
  </si>
  <si>
    <t xml:space="preserve">神津島村</t>
  </si>
  <si>
    <t xml:space="preserve">三宅村</t>
  </si>
  <si>
    <t xml:space="preserve">御蔵島村</t>
  </si>
  <si>
    <t xml:space="preserve">八丈町</t>
  </si>
  <si>
    <t xml:space="preserve">青ヶ島村</t>
  </si>
  <si>
    <t xml:space="preserve">小笠原村</t>
  </si>
  <si>
    <t xml:space="preserve">大井町</t>
  </si>
  <si>
    <t xml:space="preserve">松田町</t>
  </si>
  <si>
    <t xml:space="preserve">開成町</t>
  </si>
  <si>
    <t xml:space="preserve">真鶴町</t>
  </si>
  <si>
    <t xml:space="preserve">湯河原町</t>
  </si>
  <si>
    <t xml:space="preserve">長岡市</t>
  </si>
  <si>
    <t xml:space="preserve">三条市</t>
  </si>
  <si>
    <t xml:space="preserve">柏崎市</t>
  </si>
  <si>
    <t xml:space="preserve">新発田市</t>
  </si>
  <si>
    <t xml:space="preserve">小千谷市</t>
  </si>
  <si>
    <t xml:space="preserve">加茂市</t>
  </si>
  <si>
    <t xml:space="preserve">十日町市</t>
  </si>
  <si>
    <t xml:space="preserve">見附市</t>
  </si>
  <si>
    <t xml:space="preserve">村上市</t>
  </si>
  <si>
    <t xml:space="preserve">燕市</t>
  </si>
  <si>
    <t xml:space="preserve">糸魚川市</t>
  </si>
  <si>
    <t xml:space="preserve">妙高市</t>
  </si>
  <si>
    <t xml:space="preserve">五泉市</t>
  </si>
  <si>
    <t xml:space="preserve">上越市</t>
  </si>
  <si>
    <t xml:space="preserve">阿賀野市</t>
  </si>
  <si>
    <t xml:space="preserve">佐渡市</t>
  </si>
  <si>
    <t xml:space="preserve">魚沼市</t>
  </si>
  <si>
    <t xml:space="preserve">南魚沼市</t>
  </si>
  <si>
    <t xml:space="preserve">胎内市</t>
  </si>
  <si>
    <t xml:space="preserve">聖籠町</t>
  </si>
  <si>
    <t xml:space="preserve">弥彦村</t>
  </si>
  <si>
    <t xml:space="preserve">田上町</t>
  </si>
  <si>
    <t xml:space="preserve">阿賀町</t>
  </si>
  <si>
    <t xml:space="preserve">出雲崎町</t>
  </si>
  <si>
    <t xml:space="preserve">湯沢町</t>
  </si>
  <si>
    <t xml:space="preserve">津南町</t>
  </si>
  <si>
    <t xml:space="preserve">刈羽村</t>
  </si>
  <si>
    <t xml:space="preserve">関川村</t>
  </si>
  <si>
    <t xml:space="preserve">粟島浦村</t>
  </si>
  <si>
    <t xml:space="preserve">高岡市</t>
  </si>
  <si>
    <t xml:space="preserve">魚津市</t>
  </si>
  <si>
    <t xml:space="preserve">氷見市</t>
  </si>
  <si>
    <t xml:space="preserve">滑川市</t>
  </si>
  <si>
    <t xml:space="preserve">黒部市</t>
  </si>
  <si>
    <t xml:space="preserve">砺波市</t>
  </si>
  <si>
    <t xml:space="preserve">小矢部市</t>
  </si>
  <si>
    <t xml:space="preserve">南砺市</t>
  </si>
  <si>
    <t xml:space="preserve">射水市</t>
  </si>
  <si>
    <t xml:space="preserve">舟橋村</t>
  </si>
  <si>
    <t xml:space="preserve">上市町</t>
  </si>
  <si>
    <t xml:space="preserve">立山町</t>
  </si>
  <si>
    <t xml:space="preserve">入善町</t>
  </si>
  <si>
    <t xml:space="preserve">七尾市</t>
  </si>
  <si>
    <t xml:space="preserve">小松市</t>
  </si>
  <si>
    <t xml:space="preserve">輪島市</t>
  </si>
  <si>
    <t xml:space="preserve">珠洲市</t>
  </si>
  <si>
    <t xml:space="preserve">加賀市</t>
  </si>
  <si>
    <t xml:space="preserve">羽咋市</t>
  </si>
  <si>
    <t xml:space="preserve">かほく市</t>
  </si>
  <si>
    <t xml:space="preserve">白山市</t>
  </si>
  <si>
    <t xml:space="preserve">能美市</t>
  </si>
  <si>
    <t xml:space="preserve">野々市市</t>
  </si>
  <si>
    <t xml:space="preserve">川北町</t>
  </si>
  <si>
    <t xml:space="preserve">津幡町</t>
  </si>
  <si>
    <t xml:space="preserve">志賀町</t>
  </si>
  <si>
    <t xml:space="preserve">宝達志水町</t>
  </si>
  <si>
    <t xml:space="preserve">中能登町</t>
  </si>
  <si>
    <t xml:space="preserve">穴水町</t>
  </si>
  <si>
    <t xml:space="preserve">能登町</t>
  </si>
  <si>
    <t xml:space="preserve">敦賀市</t>
  </si>
  <si>
    <t xml:space="preserve">小浜市</t>
  </si>
  <si>
    <t xml:space="preserve">大野市</t>
  </si>
  <si>
    <t xml:space="preserve">勝山市</t>
  </si>
  <si>
    <t xml:space="preserve">鯖江市</t>
  </si>
  <si>
    <t xml:space="preserve">あわら市</t>
  </si>
  <si>
    <t xml:space="preserve">越前市</t>
  </si>
  <si>
    <t xml:space="preserve">坂井市</t>
  </si>
  <si>
    <t xml:space="preserve">永平寺町</t>
  </si>
  <si>
    <t xml:space="preserve">南越前町</t>
  </si>
  <si>
    <t xml:space="preserve">越前町</t>
  </si>
  <si>
    <t xml:space="preserve">美浜町</t>
  </si>
  <si>
    <t xml:space="preserve">高浜町</t>
  </si>
  <si>
    <t xml:space="preserve">おおい町</t>
  </si>
  <si>
    <t xml:space="preserve">若狭町</t>
  </si>
  <si>
    <t xml:space="preserve">富士吉田市</t>
  </si>
  <si>
    <t xml:space="preserve">都留市</t>
  </si>
  <si>
    <t xml:space="preserve">山梨市</t>
  </si>
  <si>
    <t xml:space="preserve">大月市</t>
  </si>
  <si>
    <t xml:space="preserve">韮崎市</t>
  </si>
  <si>
    <t xml:space="preserve">北杜市</t>
  </si>
  <si>
    <t xml:space="preserve">甲斐市</t>
  </si>
  <si>
    <t xml:space="preserve">笛吹市</t>
  </si>
  <si>
    <t xml:space="preserve">上野原市</t>
  </si>
  <si>
    <t xml:space="preserve">甲州市</t>
  </si>
  <si>
    <t xml:space="preserve">中央市</t>
  </si>
  <si>
    <t xml:space="preserve">市川三郷町</t>
  </si>
  <si>
    <t xml:space="preserve">早川町</t>
  </si>
  <si>
    <t xml:space="preserve">身延町</t>
  </si>
  <si>
    <t xml:space="preserve">富士川町</t>
  </si>
  <si>
    <t xml:space="preserve">昭和町</t>
  </si>
  <si>
    <t xml:space="preserve">道志村</t>
  </si>
  <si>
    <t xml:space="preserve">西桂町</t>
  </si>
  <si>
    <t xml:space="preserve">忍野村</t>
  </si>
  <si>
    <t xml:space="preserve">山中湖村</t>
  </si>
  <si>
    <t xml:space="preserve">鳴沢村</t>
  </si>
  <si>
    <t xml:space="preserve">富士河口湖町</t>
  </si>
  <si>
    <t xml:space="preserve">小菅村</t>
  </si>
  <si>
    <t xml:space="preserve">丹波山村</t>
  </si>
  <si>
    <t xml:space="preserve">上田市</t>
  </si>
  <si>
    <t xml:space="preserve">岡谷市</t>
  </si>
  <si>
    <t xml:space="preserve">飯田市</t>
  </si>
  <si>
    <t xml:space="preserve">諏訪市</t>
  </si>
  <si>
    <t xml:space="preserve">須坂市</t>
  </si>
  <si>
    <t xml:space="preserve">小諸市</t>
  </si>
  <si>
    <t xml:space="preserve">伊那市</t>
  </si>
  <si>
    <t xml:space="preserve">駒ヶ根市</t>
  </si>
  <si>
    <t xml:space="preserve">中野市</t>
  </si>
  <si>
    <t xml:space="preserve">大町市</t>
  </si>
  <si>
    <t xml:space="preserve">飯山市</t>
  </si>
  <si>
    <t xml:space="preserve">茅野市</t>
  </si>
  <si>
    <t xml:space="preserve">佐久市</t>
  </si>
  <si>
    <t xml:space="preserve">千曲市</t>
  </si>
  <si>
    <t xml:space="preserve">東御市</t>
  </si>
  <si>
    <t xml:space="preserve">安曇野市</t>
  </si>
  <si>
    <t xml:space="preserve">小海町</t>
  </si>
  <si>
    <t xml:space="preserve">川上村</t>
  </si>
  <si>
    <t xml:space="preserve">南相木村</t>
  </si>
  <si>
    <t xml:space="preserve">北相木村</t>
  </si>
  <si>
    <t xml:space="preserve">佐久穂町</t>
  </si>
  <si>
    <t xml:space="preserve">軽井沢町</t>
  </si>
  <si>
    <t xml:space="preserve">御代田町</t>
  </si>
  <si>
    <t xml:space="preserve">立科町</t>
  </si>
  <si>
    <t xml:space="preserve">青木村</t>
  </si>
  <si>
    <t xml:space="preserve">長和町</t>
  </si>
  <si>
    <t xml:space="preserve">下諏訪町</t>
  </si>
  <si>
    <t xml:space="preserve">富士見町</t>
  </si>
  <si>
    <t xml:space="preserve">原村</t>
  </si>
  <si>
    <t xml:space="preserve">辰野町</t>
  </si>
  <si>
    <t xml:space="preserve">箕輪町</t>
  </si>
  <si>
    <t xml:space="preserve">飯島町</t>
  </si>
  <si>
    <t xml:space="preserve">南箕輪村</t>
  </si>
  <si>
    <t xml:space="preserve">中川村</t>
  </si>
  <si>
    <t xml:space="preserve">宮田村</t>
  </si>
  <si>
    <t xml:space="preserve">松川町</t>
  </si>
  <si>
    <t xml:space="preserve">高森町</t>
  </si>
  <si>
    <t xml:space="preserve">阿南町</t>
  </si>
  <si>
    <t xml:space="preserve">阿智村</t>
  </si>
  <si>
    <t xml:space="preserve">平谷村</t>
  </si>
  <si>
    <t xml:space="preserve">根羽村</t>
  </si>
  <si>
    <t xml:space="preserve">下條村</t>
  </si>
  <si>
    <t xml:space="preserve">売木村</t>
  </si>
  <si>
    <t xml:space="preserve">天龍村</t>
  </si>
  <si>
    <t xml:space="preserve">泰阜村</t>
  </si>
  <si>
    <t xml:space="preserve">喬木村</t>
  </si>
  <si>
    <t xml:space="preserve">豊丘村</t>
  </si>
  <si>
    <t xml:space="preserve">大鹿村</t>
  </si>
  <si>
    <t xml:space="preserve">上松町</t>
  </si>
  <si>
    <t xml:space="preserve">南木曽町</t>
  </si>
  <si>
    <t xml:space="preserve">木祖村</t>
  </si>
  <si>
    <t xml:space="preserve">王滝村</t>
  </si>
  <si>
    <t xml:space="preserve">大桑村</t>
  </si>
  <si>
    <t xml:space="preserve">木曽町</t>
  </si>
  <si>
    <t xml:space="preserve">麻績村</t>
  </si>
  <si>
    <t xml:space="preserve">生坂村</t>
  </si>
  <si>
    <t xml:space="preserve">山形村</t>
  </si>
  <si>
    <t xml:space="preserve">朝日村</t>
  </si>
  <si>
    <t xml:space="preserve">筑北村</t>
  </si>
  <si>
    <t xml:space="preserve">松川村</t>
  </si>
  <si>
    <t xml:space="preserve">白馬村</t>
  </si>
  <si>
    <t xml:space="preserve">小谷村</t>
  </si>
  <si>
    <t xml:space="preserve">坂城町</t>
  </si>
  <si>
    <t xml:space="preserve">小布施町</t>
  </si>
  <si>
    <t xml:space="preserve">山ノ内町</t>
  </si>
  <si>
    <t xml:space="preserve">木島平村</t>
  </si>
  <si>
    <t xml:space="preserve">野沢温泉村</t>
  </si>
  <si>
    <t xml:space="preserve">信濃町</t>
  </si>
  <si>
    <t xml:space="preserve">小川村</t>
  </si>
  <si>
    <t xml:space="preserve">飯綱町</t>
  </si>
  <si>
    <t xml:space="preserve">栄村</t>
  </si>
  <si>
    <t xml:space="preserve">高山市</t>
  </si>
  <si>
    <t xml:space="preserve">関市</t>
  </si>
  <si>
    <t xml:space="preserve">中津川市</t>
  </si>
  <si>
    <t xml:space="preserve">美濃市</t>
  </si>
  <si>
    <t xml:space="preserve">瑞浪市</t>
  </si>
  <si>
    <t xml:space="preserve">羽島市</t>
  </si>
  <si>
    <t xml:space="preserve">恵那市</t>
  </si>
  <si>
    <t xml:space="preserve">土岐市</t>
  </si>
  <si>
    <t xml:space="preserve">山県市</t>
  </si>
  <si>
    <t xml:space="preserve">瑞穂市</t>
  </si>
  <si>
    <t xml:space="preserve">飛騨市</t>
  </si>
  <si>
    <t xml:space="preserve">本巣市</t>
  </si>
  <si>
    <t xml:space="preserve">郡上市</t>
  </si>
  <si>
    <t xml:space="preserve">下呂市</t>
  </si>
  <si>
    <t xml:space="preserve">海津市</t>
  </si>
  <si>
    <t xml:space="preserve">岐南町</t>
  </si>
  <si>
    <t xml:space="preserve">笠松町</t>
  </si>
  <si>
    <t xml:space="preserve">養老町</t>
  </si>
  <si>
    <t xml:space="preserve">垂井町</t>
  </si>
  <si>
    <t xml:space="preserve">関ケ原町</t>
  </si>
  <si>
    <t xml:space="preserve">神戸町</t>
  </si>
  <si>
    <t xml:space="preserve">輪之内町</t>
  </si>
  <si>
    <t xml:space="preserve">安八町</t>
  </si>
  <si>
    <t xml:space="preserve">揖斐川町</t>
  </si>
  <si>
    <t xml:space="preserve">大野町</t>
  </si>
  <si>
    <t xml:space="preserve">北方町</t>
  </si>
  <si>
    <t xml:space="preserve">坂祝町</t>
  </si>
  <si>
    <t xml:space="preserve">富加町</t>
  </si>
  <si>
    <t xml:space="preserve">川辺町</t>
  </si>
  <si>
    <t xml:space="preserve">七宗町</t>
  </si>
  <si>
    <t xml:space="preserve">八百津町</t>
  </si>
  <si>
    <t xml:space="preserve">白川町</t>
  </si>
  <si>
    <t xml:space="preserve">東白川村</t>
  </si>
  <si>
    <t xml:space="preserve">御嵩町</t>
  </si>
  <si>
    <t xml:space="preserve">白川村</t>
  </si>
  <si>
    <t xml:space="preserve">熱海市</t>
  </si>
  <si>
    <t xml:space="preserve">伊東市</t>
  </si>
  <si>
    <t xml:space="preserve">下田市</t>
  </si>
  <si>
    <t xml:space="preserve">湖西市</t>
  </si>
  <si>
    <t xml:space="preserve">伊豆市</t>
  </si>
  <si>
    <t xml:space="preserve">御前崎市</t>
  </si>
  <si>
    <t xml:space="preserve">菊川市</t>
  </si>
  <si>
    <t xml:space="preserve">伊豆の国市</t>
  </si>
  <si>
    <t xml:space="preserve">牧之原市</t>
  </si>
  <si>
    <t xml:space="preserve">東伊豆町</t>
  </si>
  <si>
    <t xml:space="preserve">河津町</t>
  </si>
  <si>
    <t xml:space="preserve">南伊豆町</t>
  </si>
  <si>
    <t xml:space="preserve">松崎町</t>
  </si>
  <si>
    <t xml:space="preserve">西伊豆町</t>
  </si>
  <si>
    <t xml:space="preserve">吉田町</t>
  </si>
  <si>
    <t xml:space="preserve">南知多町</t>
  </si>
  <si>
    <t xml:space="preserve">伊勢市</t>
  </si>
  <si>
    <t xml:space="preserve">松阪市</t>
  </si>
  <si>
    <t xml:space="preserve">尾鷲市</t>
  </si>
  <si>
    <t xml:space="preserve">鳥羽市</t>
  </si>
  <si>
    <t xml:space="preserve">熊野市</t>
  </si>
  <si>
    <t xml:space="preserve">志摩市</t>
  </si>
  <si>
    <t xml:space="preserve">多気町</t>
  </si>
  <si>
    <t xml:space="preserve">大台町</t>
  </si>
  <si>
    <t xml:space="preserve">玉城町</t>
  </si>
  <si>
    <t xml:space="preserve">度会町</t>
  </si>
  <si>
    <t xml:space="preserve">大紀町</t>
  </si>
  <si>
    <t xml:space="preserve">南伊勢町</t>
  </si>
  <si>
    <t xml:space="preserve">紀北町</t>
  </si>
  <si>
    <t xml:space="preserve">御浜町</t>
  </si>
  <si>
    <t xml:space="preserve">紀宝町</t>
  </si>
  <si>
    <t xml:space="preserve">米原市</t>
  </si>
  <si>
    <t xml:space="preserve">愛荘町</t>
  </si>
  <si>
    <t xml:space="preserve">豊郷町</t>
  </si>
  <si>
    <t xml:space="preserve">甲良町</t>
  </si>
  <si>
    <t xml:space="preserve">多賀町</t>
  </si>
  <si>
    <t xml:space="preserve">福知山市</t>
  </si>
  <si>
    <t xml:space="preserve">舞鶴市</t>
  </si>
  <si>
    <t xml:space="preserve">綾部市</t>
  </si>
  <si>
    <t xml:space="preserve">宮津市</t>
  </si>
  <si>
    <t xml:space="preserve">京丹後市</t>
  </si>
  <si>
    <t xml:space="preserve">南丹市</t>
  </si>
  <si>
    <t xml:space="preserve">井手町</t>
  </si>
  <si>
    <t xml:space="preserve">宇治田原町</t>
  </si>
  <si>
    <t xml:space="preserve">笠置町</t>
  </si>
  <si>
    <t xml:space="preserve">和束町</t>
  </si>
  <si>
    <t xml:space="preserve">南山城村</t>
  </si>
  <si>
    <t xml:space="preserve">京丹波町</t>
  </si>
  <si>
    <t xml:space="preserve">伊根町</t>
  </si>
  <si>
    <t xml:space="preserve">与謝野町</t>
  </si>
  <si>
    <t xml:space="preserve">洲本市</t>
  </si>
  <si>
    <t xml:space="preserve">相生市</t>
  </si>
  <si>
    <t xml:space="preserve">豊岡市</t>
  </si>
  <si>
    <t xml:space="preserve">赤穂市</t>
  </si>
  <si>
    <t xml:space="preserve">西脇市</t>
  </si>
  <si>
    <t xml:space="preserve">小野市</t>
  </si>
  <si>
    <t xml:space="preserve">加西市</t>
  </si>
  <si>
    <t xml:space="preserve">丹波篠山市</t>
  </si>
  <si>
    <t xml:space="preserve">養父市</t>
  </si>
  <si>
    <t xml:space="preserve">丹波市</t>
  </si>
  <si>
    <t xml:space="preserve">南あわじ市</t>
  </si>
  <si>
    <t xml:space="preserve">朝来市</t>
  </si>
  <si>
    <t xml:space="preserve">淡路市</t>
  </si>
  <si>
    <t xml:space="preserve">宍粟市</t>
  </si>
  <si>
    <t xml:space="preserve">加東市</t>
  </si>
  <si>
    <t xml:space="preserve">たつの市</t>
  </si>
  <si>
    <t xml:space="preserve">多可町</t>
  </si>
  <si>
    <t xml:space="preserve">市川町</t>
  </si>
  <si>
    <t xml:space="preserve">福崎町</t>
  </si>
  <si>
    <t xml:space="preserve">神河町</t>
  </si>
  <si>
    <t xml:space="preserve">上郡町</t>
  </si>
  <si>
    <t xml:space="preserve">佐用町</t>
  </si>
  <si>
    <t xml:space="preserve">香美町</t>
  </si>
  <si>
    <t xml:space="preserve">新温泉町</t>
  </si>
  <si>
    <t xml:space="preserve">五條市</t>
  </si>
  <si>
    <t xml:space="preserve">御杖村</t>
  </si>
  <si>
    <t xml:space="preserve">高取町</t>
  </si>
  <si>
    <t xml:space="preserve">吉野町</t>
  </si>
  <si>
    <t xml:space="preserve">大淀町</t>
  </si>
  <si>
    <t xml:space="preserve">下市町</t>
  </si>
  <si>
    <t xml:space="preserve">黒滝村</t>
  </si>
  <si>
    <t xml:space="preserve">天川村</t>
  </si>
  <si>
    <t xml:space="preserve">野迫川村</t>
  </si>
  <si>
    <t xml:space="preserve">十津川村</t>
  </si>
  <si>
    <t xml:space="preserve">下北山村</t>
  </si>
  <si>
    <t xml:space="preserve">上北山村</t>
  </si>
  <si>
    <t xml:space="preserve">東吉野村</t>
  </si>
  <si>
    <t xml:space="preserve">海南市</t>
  </si>
  <si>
    <t xml:space="preserve">有田市</t>
  </si>
  <si>
    <t xml:space="preserve">御坊市</t>
  </si>
  <si>
    <t xml:space="preserve">田辺市</t>
  </si>
  <si>
    <t xml:space="preserve">新宮市</t>
  </si>
  <si>
    <t xml:space="preserve">紀の川市</t>
  </si>
  <si>
    <t xml:space="preserve">岩出市</t>
  </si>
  <si>
    <t xml:space="preserve">紀美野町</t>
  </si>
  <si>
    <t xml:space="preserve">かつらぎ町</t>
  </si>
  <si>
    <t xml:space="preserve">九度山町</t>
  </si>
  <si>
    <t xml:space="preserve">高野町</t>
  </si>
  <si>
    <t xml:space="preserve">湯浅町</t>
  </si>
  <si>
    <t xml:space="preserve">広川町</t>
  </si>
  <si>
    <t xml:space="preserve">有田川町</t>
  </si>
  <si>
    <t xml:space="preserve">由良町</t>
  </si>
  <si>
    <t xml:space="preserve">印南町</t>
  </si>
  <si>
    <t xml:space="preserve">みなべ町</t>
  </si>
  <si>
    <t xml:space="preserve">日高川町</t>
  </si>
  <si>
    <t xml:space="preserve">白浜町</t>
  </si>
  <si>
    <t xml:space="preserve">上富田町</t>
  </si>
  <si>
    <t xml:space="preserve">すさみ町</t>
  </si>
  <si>
    <t xml:space="preserve">那智勝浦町</t>
  </si>
  <si>
    <t xml:space="preserve">太地町</t>
  </si>
  <si>
    <t xml:space="preserve">古座川町</t>
  </si>
  <si>
    <t xml:space="preserve">北山村</t>
  </si>
  <si>
    <t xml:space="preserve">串本町</t>
  </si>
  <si>
    <t xml:space="preserve">鳥取市</t>
  </si>
  <si>
    <t xml:space="preserve">米子市</t>
  </si>
  <si>
    <t xml:space="preserve">倉吉市</t>
  </si>
  <si>
    <t xml:space="preserve">境港市</t>
  </si>
  <si>
    <t xml:space="preserve">岩美町</t>
  </si>
  <si>
    <t xml:space="preserve">若桜町</t>
  </si>
  <si>
    <t xml:space="preserve">智頭町</t>
  </si>
  <si>
    <t xml:space="preserve">八頭町</t>
  </si>
  <si>
    <t xml:space="preserve">三朝町</t>
  </si>
  <si>
    <t xml:space="preserve">湯梨浜町</t>
  </si>
  <si>
    <t xml:space="preserve">琴浦町</t>
  </si>
  <si>
    <t xml:space="preserve">北栄町</t>
  </si>
  <si>
    <t xml:space="preserve">日吉津村</t>
  </si>
  <si>
    <t xml:space="preserve">大山町</t>
  </si>
  <si>
    <t xml:space="preserve">伯耆町</t>
  </si>
  <si>
    <t xml:space="preserve">日南町</t>
  </si>
  <si>
    <t xml:space="preserve">江府町</t>
  </si>
  <si>
    <t xml:space="preserve">松江市</t>
  </si>
  <si>
    <t xml:space="preserve">浜田市</t>
  </si>
  <si>
    <t xml:space="preserve">出雲市</t>
  </si>
  <si>
    <t xml:space="preserve">益田市</t>
  </si>
  <si>
    <t xml:space="preserve">大田市</t>
  </si>
  <si>
    <t xml:space="preserve">安来市</t>
  </si>
  <si>
    <t xml:space="preserve">江津市</t>
  </si>
  <si>
    <t xml:space="preserve">雲南市</t>
  </si>
  <si>
    <t xml:space="preserve">奥出雲町</t>
  </si>
  <si>
    <t xml:space="preserve">飯南町</t>
  </si>
  <si>
    <t xml:space="preserve">川本町</t>
  </si>
  <si>
    <t xml:space="preserve">邑南町</t>
  </si>
  <si>
    <t xml:space="preserve">津和野町</t>
  </si>
  <si>
    <t xml:space="preserve">吉賀町</t>
  </si>
  <si>
    <t xml:space="preserve">海士町</t>
  </si>
  <si>
    <t xml:space="preserve">西ノ島町</t>
  </si>
  <si>
    <t xml:space="preserve">知夫村</t>
  </si>
  <si>
    <t xml:space="preserve">隠岐の島町</t>
  </si>
  <si>
    <t xml:space="preserve">倉敷市</t>
  </si>
  <si>
    <t xml:space="preserve">津山市</t>
  </si>
  <si>
    <t xml:space="preserve">玉野市</t>
  </si>
  <si>
    <t xml:space="preserve">笠岡市</t>
  </si>
  <si>
    <t xml:space="preserve">井原市</t>
  </si>
  <si>
    <t xml:space="preserve">総社市</t>
  </si>
  <si>
    <t xml:space="preserve">高梁市</t>
  </si>
  <si>
    <t xml:space="preserve">新見市</t>
  </si>
  <si>
    <t xml:space="preserve">備前市</t>
  </si>
  <si>
    <t xml:space="preserve">瀬戸内市</t>
  </si>
  <si>
    <t xml:space="preserve">赤磐市</t>
  </si>
  <si>
    <t xml:space="preserve">真庭市</t>
  </si>
  <si>
    <t xml:space="preserve">美作市</t>
  </si>
  <si>
    <t xml:space="preserve">浅口市</t>
  </si>
  <si>
    <t xml:space="preserve">和気町</t>
  </si>
  <si>
    <t xml:space="preserve">早島町</t>
  </si>
  <si>
    <t xml:space="preserve">里庄町</t>
  </si>
  <si>
    <t xml:space="preserve">矢掛町</t>
  </si>
  <si>
    <t xml:space="preserve">新庄村</t>
  </si>
  <si>
    <t xml:space="preserve">鏡野町</t>
  </si>
  <si>
    <t xml:space="preserve">勝央町</t>
  </si>
  <si>
    <t xml:space="preserve">奈義町</t>
  </si>
  <si>
    <t xml:space="preserve">西粟倉村</t>
  </si>
  <si>
    <t xml:space="preserve">久米南町</t>
  </si>
  <si>
    <t xml:space="preserve">美咲町</t>
  </si>
  <si>
    <t xml:space="preserve">吉備中央町</t>
  </si>
  <si>
    <t xml:space="preserve">呉市</t>
  </si>
  <si>
    <t xml:space="preserve">竹原市</t>
  </si>
  <si>
    <t xml:space="preserve">三原市</t>
  </si>
  <si>
    <t xml:space="preserve">尾道市</t>
  </si>
  <si>
    <t xml:space="preserve">福山市</t>
  </si>
  <si>
    <t xml:space="preserve">三次市</t>
  </si>
  <si>
    <t xml:space="preserve">庄原市</t>
  </si>
  <si>
    <t xml:space="preserve">大竹市</t>
  </si>
  <si>
    <t xml:space="preserve">安芸高田市</t>
  </si>
  <si>
    <t xml:space="preserve">江田島市</t>
  </si>
  <si>
    <t xml:space="preserve">安芸太田町</t>
  </si>
  <si>
    <t xml:space="preserve">北広島町</t>
  </si>
  <si>
    <t xml:space="preserve">大崎上島町</t>
  </si>
  <si>
    <t xml:space="preserve">世羅町</t>
  </si>
  <si>
    <t xml:space="preserve">神石高原町</t>
  </si>
  <si>
    <t xml:space="preserve">下関市</t>
  </si>
  <si>
    <t xml:space="preserve">宇部市</t>
  </si>
  <si>
    <t xml:space="preserve">山口市</t>
  </si>
  <si>
    <t xml:space="preserve">萩市</t>
  </si>
  <si>
    <t xml:space="preserve">防府市</t>
  </si>
  <si>
    <t xml:space="preserve">下松市</t>
  </si>
  <si>
    <t xml:space="preserve">岩国市</t>
  </si>
  <si>
    <t xml:space="preserve">光市</t>
  </si>
  <si>
    <t xml:space="preserve">長門市</t>
  </si>
  <si>
    <t xml:space="preserve">柳井市</t>
  </si>
  <si>
    <t xml:space="preserve">美祢市</t>
  </si>
  <si>
    <t xml:space="preserve">山陽小野田市</t>
  </si>
  <si>
    <t xml:space="preserve">周防大島町</t>
  </si>
  <si>
    <t xml:space="preserve">和木町</t>
  </si>
  <si>
    <t xml:space="preserve">上関町</t>
  </si>
  <si>
    <t xml:space="preserve">田布施町</t>
  </si>
  <si>
    <t xml:space="preserve">平生町</t>
  </si>
  <si>
    <t xml:space="preserve">阿武町</t>
  </si>
  <si>
    <t xml:space="preserve">鳴門市</t>
  </si>
  <si>
    <t xml:space="preserve">小松島市</t>
  </si>
  <si>
    <t xml:space="preserve">阿南市</t>
  </si>
  <si>
    <t xml:space="preserve">吉野川市</t>
  </si>
  <si>
    <t xml:space="preserve">阿波市</t>
  </si>
  <si>
    <t xml:space="preserve">美馬市</t>
  </si>
  <si>
    <t xml:space="preserve">三好市</t>
  </si>
  <si>
    <t xml:space="preserve">勝浦町</t>
  </si>
  <si>
    <t xml:space="preserve">上勝町</t>
  </si>
  <si>
    <t xml:space="preserve">佐那河内村</t>
  </si>
  <si>
    <t xml:space="preserve">石井町</t>
  </si>
  <si>
    <t xml:space="preserve">神山町</t>
  </si>
  <si>
    <t xml:space="preserve">那賀町</t>
  </si>
  <si>
    <t xml:space="preserve">牟岐町</t>
  </si>
  <si>
    <t xml:space="preserve">美波町</t>
  </si>
  <si>
    <t xml:space="preserve">海陽町</t>
  </si>
  <si>
    <t xml:space="preserve">松茂町</t>
  </si>
  <si>
    <t xml:space="preserve">北島町</t>
  </si>
  <si>
    <t xml:space="preserve">藍住町</t>
  </si>
  <si>
    <t xml:space="preserve">板野町</t>
  </si>
  <si>
    <t xml:space="preserve">上板町</t>
  </si>
  <si>
    <t xml:space="preserve">つるぎ町</t>
  </si>
  <si>
    <t xml:space="preserve">東みよし町</t>
  </si>
  <si>
    <t xml:space="preserve">丸亀市</t>
  </si>
  <si>
    <t xml:space="preserve">坂出市</t>
  </si>
  <si>
    <t xml:space="preserve">善通寺市</t>
  </si>
  <si>
    <t xml:space="preserve">観音寺市</t>
  </si>
  <si>
    <t xml:space="preserve">さぬき市</t>
  </si>
  <si>
    <t xml:space="preserve">東かがわ市</t>
  </si>
  <si>
    <t xml:space="preserve">三豊市</t>
  </si>
  <si>
    <t xml:space="preserve">土庄町</t>
  </si>
  <si>
    <t xml:space="preserve">小豆島町</t>
  </si>
  <si>
    <t xml:space="preserve">三木町</t>
  </si>
  <si>
    <t xml:space="preserve">直島町</t>
  </si>
  <si>
    <t xml:space="preserve">宇多津町</t>
  </si>
  <si>
    <t xml:space="preserve">綾川町</t>
  </si>
  <si>
    <t xml:space="preserve">琴平町</t>
  </si>
  <si>
    <t xml:space="preserve">多度津町</t>
  </si>
  <si>
    <t xml:space="preserve">まんのう町</t>
  </si>
  <si>
    <t xml:space="preserve">松山市</t>
  </si>
  <si>
    <t xml:space="preserve">今治市</t>
  </si>
  <si>
    <t xml:space="preserve">宇和島市</t>
  </si>
  <si>
    <t xml:space="preserve">八幡浜市</t>
  </si>
  <si>
    <t xml:space="preserve">新居浜市</t>
  </si>
  <si>
    <t xml:space="preserve">西条市</t>
  </si>
  <si>
    <t xml:space="preserve">大洲市</t>
  </si>
  <si>
    <t xml:space="preserve">伊予市</t>
  </si>
  <si>
    <t xml:space="preserve">四国中央市</t>
  </si>
  <si>
    <t xml:space="preserve">西予市</t>
  </si>
  <si>
    <t xml:space="preserve">東温市</t>
  </si>
  <si>
    <t xml:space="preserve">上島町</t>
  </si>
  <si>
    <t xml:space="preserve">久万高原町</t>
  </si>
  <si>
    <t xml:space="preserve">砥部町</t>
  </si>
  <si>
    <t xml:space="preserve">内子町</t>
  </si>
  <si>
    <t xml:space="preserve">伊方町</t>
  </si>
  <si>
    <t xml:space="preserve">松野町</t>
  </si>
  <si>
    <t xml:space="preserve">鬼北町</t>
  </si>
  <si>
    <t xml:space="preserve">愛南町</t>
  </si>
  <si>
    <t xml:space="preserve">高知市</t>
  </si>
  <si>
    <t xml:space="preserve">室戸市</t>
  </si>
  <si>
    <t xml:space="preserve">安芸市</t>
  </si>
  <si>
    <t xml:space="preserve">南国市</t>
  </si>
  <si>
    <t xml:space="preserve">土佐市</t>
  </si>
  <si>
    <t xml:space="preserve">須崎市</t>
  </si>
  <si>
    <t xml:space="preserve">宿毛市</t>
  </si>
  <si>
    <t xml:space="preserve">土佐清水市</t>
  </si>
  <si>
    <t xml:space="preserve">四万十市</t>
  </si>
  <si>
    <t xml:space="preserve">香南市</t>
  </si>
  <si>
    <t xml:space="preserve">香美市</t>
  </si>
  <si>
    <t xml:space="preserve">東洋町</t>
  </si>
  <si>
    <t xml:space="preserve">奈半利町</t>
  </si>
  <si>
    <t xml:space="preserve">田野町</t>
  </si>
  <si>
    <t xml:space="preserve">安田町</t>
  </si>
  <si>
    <t xml:space="preserve">北川村</t>
  </si>
  <si>
    <t xml:space="preserve">馬路村</t>
  </si>
  <si>
    <t xml:space="preserve">芸西村</t>
  </si>
  <si>
    <t xml:space="preserve">本山町</t>
  </si>
  <si>
    <t xml:space="preserve">大豊町</t>
  </si>
  <si>
    <t xml:space="preserve">土佐町</t>
  </si>
  <si>
    <t xml:space="preserve">大川村</t>
  </si>
  <si>
    <t xml:space="preserve">いの町</t>
  </si>
  <si>
    <t xml:space="preserve">仁淀川町</t>
  </si>
  <si>
    <t xml:space="preserve">中土佐町</t>
  </si>
  <si>
    <t xml:space="preserve">佐川町</t>
  </si>
  <si>
    <t xml:space="preserve">越知町</t>
  </si>
  <si>
    <t xml:space="preserve">梼原町</t>
  </si>
  <si>
    <t xml:space="preserve">日高村</t>
  </si>
  <si>
    <t xml:space="preserve">津野町</t>
  </si>
  <si>
    <t xml:space="preserve">四万十町</t>
  </si>
  <si>
    <t xml:space="preserve">大月町</t>
  </si>
  <si>
    <t xml:space="preserve">三原村</t>
  </si>
  <si>
    <t xml:space="preserve">黒潮町</t>
  </si>
  <si>
    <t xml:space="preserve">大牟田市</t>
  </si>
  <si>
    <t xml:space="preserve">久留米市</t>
  </si>
  <si>
    <t xml:space="preserve">直方市</t>
  </si>
  <si>
    <t xml:space="preserve">田川市</t>
  </si>
  <si>
    <t xml:space="preserve">柳川市</t>
  </si>
  <si>
    <t xml:space="preserve">八女市</t>
  </si>
  <si>
    <t xml:space="preserve">筑後市</t>
  </si>
  <si>
    <t xml:space="preserve">大川市</t>
  </si>
  <si>
    <t xml:space="preserve">行橋市</t>
  </si>
  <si>
    <t xml:space="preserve">豊前市</t>
  </si>
  <si>
    <t xml:space="preserve">中間市</t>
  </si>
  <si>
    <t xml:space="preserve">小郡市</t>
  </si>
  <si>
    <t xml:space="preserve">宗像市</t>
  </si>
  <si>
    <t xml:space="preserve">うきは市</t>
  </si>
  <si>
    <t xml:space="preserve">宮若市</t>
  </si>
  <si>
    <t xml:space="preserve">嘉麻市</t>
  </si>
  <si>
    <t xml:space="preserve">朝倉市</t>
  </si>
  <si>
    <t xml:space="preserve">みやま市</t>
  </si>
  <si>
    <t xml:space="preserve">宇美町</t>
  </si>
  <si>
    <t xml:space="preserve">篠栗町</t>
  </si>
  <si>
    <t xml:space="preserve">志免町</t>
  </si>
  <si>
    <t xml:space="preserve">須恵町</t>
  </si>
  <si>
    <t xml:space="preserve">新宮町</t>
  </si>
  <si>
    <t xml:space="preserve">久山町</t>
  </si>
  <si>
    <t xml:space="preserve">芦屋町</t>
  </si>
  <si>
    <t xml:space="preserve">水巻町</t>
  </si>
  <si>
    <t xml:space="preserve">岡垣町</t>
  </si>
  <si>
    <t xml:space="preserve">遠賀町</t>
  </si>
  <si>
    <t xml:space="preserve">小竹町</t>
  </si>
  <si>
    <t xml:space="preserve">鞍手町</t>
  </si>
  <si>
    <t xml:space="preserve">桂川町</t>
  </si>
  <si>
    <t xml:space="preserve">筑前町</t>
  </si>
  <si>
    <t xml:space="preserve">東峰村</t>
  </si>
  <si>
    <t xml:space="preserve">大刀洗町</t>
  </si>
  <si>
    <t xml:space="preserve">大木町</t>
  </si>
  <si>
    <t xml:space="preserve">香春町</t>
  </si>
  <si>
    <t xml:space="preserve">添田町</t>
  </si>
  <si>
    <t xml:space="preserve">糸田町</t>
  </si>
  <si>
    <t xml:space="preserve">大任町</t>
  </si>
  <si>
    <t xml:space="preserve">赤村</t>
  </si>
  <si>
    <t xml:space="preserve">福智町</t>
  </si>
  <si>
    <t xml:space="preserve">苅田町</t>
  </si>
  <si>
    <t xml:space="preserve">みやこ町</t>
  </si>
  <si>
    <t xml:space="preserve">吉富町</t>
  </si>
  <si>
    <t xml:space="preserve">上毛町</t>
  </si>
  <si>
    <t xml:space="preserve">築上町</t>
  </si>
  <si>
    <t xml:space="preserve">佐賀市</t>
  </si>
  <si>
    <t xml:space="preserve">唐津市</t>
  </si>
  <si>
    <t xml:space="preserve">鳥栖市</t>
  </si>
  <si>
    <t xml:space="preserve">多久市</t>
  </si>
  <si>
    <t xml:space="preserve">伊万里市</t>
  </si>
  <si>
    <t xml:space="preserve">武雄市</t>
  </si>
  <si>
    <t xml:space="preserve">鹿島市</t>
  </si>
  <si>
    <t xml:space="preserve">小城市</t>
  </si>
  <si>
    <t xml:space="preserve">嬉野市</t>
  </si>
  <si>
    <t xml:space="preserve">神埼市</t>
  </si>
  <si>
    <t xml:space="preserve">吉野ヶ里町</t>
  </si>
  <si>
    <t xml:space="preserve">基山町</t>
  </si>
  <si>
    <t xml:space="preserve">上峰町</t>
  </si>
  <si>
    <t xml:space="preserve">みやき町</t>
  </si>
  <si>
    <t xml:space="preserve">玄海町</t>
  </si>
  <si>
    <t xml:space="preserve">有田町</t>
  </si>
  <si>
    <t xml:space="preserve">大町町</t>
  </si>
  <si>
    <t xml:space="preserve">江北町</t>
  </si>
  <si>
    <t xml:space="preserve">白石町</t>
  </si>
  <si>
    <t xml:space="preserve">太良町</t>
  </si>
  <si>
    <t xml:space="preserve">佐世保市</t>
  </si>
  <si>
    <t xml:space="preserve">島原市</t>
  </si>
  <si>
    <t xml:space="preserve">諫早市</t>
  </si>
  <si>
    <t xml:space="preserve">大村市</t>
  </si>
  <si>
    <t xml:space="preserve">平戸市</t>
  </si>
  <si>
    <t xml:space="preserve">松浦市</t>
  </si>
  <si>
    <t xml:space="preserve">対馬市</t>
  </si>
  <si>
    <t xml:space="preserve">壱岐市</t>
  </si>
  <si>
    <t xml:space="preserve">五島市</t>
  </si>
  <si>
    <t xml:space="preserve">西海市</t>
  </si>
  <si>
    <t xml:space="preserve">雲仙市</t>
  </si>
  <si>
    <t xml:space="preserve">南島原市</t>
  </si>
  <si>
    <t xml:space="preserve">長与町</t>
  </si>
  <si>
    <t xml:space="preserve">時津町</t>
  </si>
  <si>
    <t xml:space="preserve">東彼杵町</t>
  </si>
  <si>
    <t xml:space="preserve">川棚町</t>
  </si>
  <si>
    <t xml:space="preserve">波佐見町</t>
  </si>
  <si>
    <t xml:space="preserve">小値賀町</t>
  </si>
  <si>
    <t xml:space="preserve">佐々町</t>
  </si>
  <si>
    <t xml:space="preserve">新上五島町</t>
  </si>
  <si>
    <t xml:space="preserve">熊本市</t>
  </si>
  <si>
    <t xml:space="preserve">八代市</t>
  </si>
  <si>
    <t xml:space="preserve">人吉市</t>
  </si>
  <si>
    <t xml:space="preserve">荒尾市</t>
  </si>
  <si>
    <t xml:space="preserve">水俣市</t>
  </si>
  <si>
    <t xml:space="preserve">玉名市</t>
  </si>
  <si>
    <t xml:space="preserve">山鹿市</t>
  </si>
  <si>
    <t xml:space="preserve">菊池市</t>
  </si>
  <si>
    <t xml:space="preserve">宇土市</t>
  </si>
  <si>
    <t xml:space="preserve">上天草市</t>
  </si>
  <si>
    <t xml:space="preserve">宇城市</t>
  </si>
  <si>
    <t xml:space="preserve">阿蘇市</t>
  </si>
  <si>
    <t xml:space="preserve">天草市</t>
  </si>
  <si>
    <t xml:space="preserve">合志市</t>
  </si>
  <si>
    <t xml:space="preserve">玉東町</t>
  </si>
  <si>
    <t xml:space="preserve">南関町</t>
  </si>
  <si>
    <t xml:space="preserve">長洲町</t>
  </si>
  <si>
    <t xml:space="preserve">和水町</t>
  </si>
  <si>
    <t xml:space="preserve">大津町</t>
  </si>
  <si>
    <t xml:space="preserve">菊陽町</t>
  </si>
  <si>
    <t xml:space="preserve">南小国町</t>
  </si>
  <si>
    <t xml:space="preserve">産山村</t>
  </si>
  <si>
    <t xml:space="preserve">西原村</t>
  </si>
  <si>
    <t xml:space="preserve">南阿蘇村</t>
  </si>
  <si>
    <t xml:space="preserve">御船町</t>
  </si>
  <si>
    <t xml:space="preserve">嘉島町</t>
  </si>
  <si>
    <t xml:space="preserve">益城町</t>
  </si>
  <si>
    <t xml:space="preserve">甲佐町</t>
  </si>
  <si>
    <t xml:space="preserve">山都町</t>
  </si>
  <si>
    <t xml:space="preserve">氷川町</t>
  </si>
  <si>
    <t xml:space="preserve">芦北町</t>
  </si>
  <si>
    <t xml:space="preserve">津奈木町</t>
  </si>
  <si>
    <t xml:space="preserve">錦町</t>
  </si>
  <si>
    <t xml:space="preserve">多良木町</t>
  </si>
  <si>
    <t xml:space="preserve">湯前町</t>
  </si>
  <si>
    <t xml:space="preserve">水上村</t>
  </si>
  <si>
    <t xml:space="preserve">相良村</t>
  </si>
  <si>
    <t xml:space="preserve">五木村</t>
  </si>
  <si>
    <t xml:space="preserve">山江村</t>
  </si>
  <si>
    <t xml:space="preserve">球磨村</t>
  </si>
  <si>
    <t xml:space="preserve">あさぎり町</t>
  </si>
  <si>
    <t xml:space="preserve">苓北町</t>
  </si>
  <si>
    <t xml:space="preserve">大分市</t>
  </si>
  <si>
    <t xml:space="preserve">別府市</t>
  </si>
  <si>
    <t xml:space="preserve">中津市</t>
  </si>
  <si>
    <t xml:space="preserve">日田市</t>
  </si>
  <si>
    <t xml:space="preserve">佐伯市</t>
  </si>
  <si>
    <t xml:space="preserve">臼杵市</t>
  </si>
  <si>
    <t xml:space="preserve">津久見市</t>
  </si>
  <si>
    <t xml:space="preserve">竹田市</t>
  </si>
  <si>
    <t xml:space="preserve">豊後高田市</t>
  </si>
  <si>
    <t xml:space="preserve">杵築市</t>
  </si>
  <si>
    <t xml:space="preserve">宇佐市</t>
  </si>
  <si>
    <t xml:space="preserve">豊後大野市</t>
  </si>
  <si>
    <t xml:space="preserve">由布市</t>
  </si>
  <si>
    <t xml:space="preserve">国東市</t>
  </si>
  <si>
    <t xml:space="preserve">姫島村</t>
  </si>
  <si>
    <t xml:space="preserve">日出町</t>
  </si>
  <si>
    <t xml:space="preserve">九重町</t>
  </si>
  <si>
    <t xml:space="preserve">玖珠町</t>
  </si>
  <si>
    <t xml:space="preserve">宮崎市</t>
  </si>
  <si>
    <t xml:space="preserve">都城市</t>
  </si>
  <si>
    <t xml:space="preserve">延岡市</t>
  </si>
  <si>
    <t xml:space="preserve">日南市</t>
  </si>
  <si>
    <t xml:space="preserve">小林市</t>
  </si>
  <si>
    <t xml:space="preserve">日向市</t>
  </si>
  <si>
    <t xml:space="preserve">串間市</t>
  </si>
  <si>
    <t xml:space="preserve">西都市</t>
  </si>
  <si>
    <t xml:space="preserve">えびの市</t>
  </si>
  <si>
    <t xml:space="preserve">三股町</t>
  </si>
  <si>
    <t xml:space="preserve">高原町</t>
  </si>
  <si>
    <t xml:space="preserve">国富町</t>
  </si>
  <si>
    <t xml:space="preserve">綾町</t>
  </si>
  <si>
    <t xml:space="preserve">高鍋町</t>
  </si>
  <si>
    <t xml:space="preserve">新富町</t>
  </si>
  <si>
    <t xml:space="preserve">西米良村</t>
  </si>
  <si>
    <t xml:space="preserve">木城町</t>
  </si>
  <si>
    <t xml:space="preserve">川南町</t>
  </si>
  <si>
    <t xml:space="preserve">都農町</t>
  </si>
  <si>
    <t xml:space="preserve">門川町</t>
  </si>
  <si>
    <t xml:space="preserve">諸塚村</t>
  </si>
  <si>
    <t xml:space="preserve">椎葉村</t>
  </si>
  <si>
    <t xml:space="preserve">高千穂町</t>
  </si>
  <si>
    <t xml:space="preserve">日之影町</t>
  </si>
  <si>
    <t xml:space="preserve">五ヶ瀬町</t>
  </si>
  <si>
    <t xml:space="preserve">鹿児島市</t>
  </si>
  <si>
    <t xml:space="preserve">鹿屋市</t>
  </si>
  <si>
    <t xml:space="preserve">枕崎市</t>
  </si>
  <si>
    <t xml:space="preserve">阿久根市</t>
  </si>
  <si>
    <t xml:space="preserve">出水市</t>
  </si>
  <si>
    <t xml:space="preserve">指宿市</t>
  </si>
  <si>
    <t xml:space="preserve">西之表市</t>
  </si>
  <si>
    <t xml:space="preserve">垂水市</t>
  </si>
  <si>
    <t xml:space="preserve">薩摩川内市</t>
  </si>
  <si>
    <t xml:space="preserve">日置市</t>
  </si>
  <si>
    <t xml:space="preserve">曽於市</t>
  </si>
  <si>
    <t xml:space="preserve">霧島市</t>
  </si>
  <si>
    <t xml:space="preserve">いちき串木野市</t>
  </si>
  <si>
    <t xml:space="preserve">南さつま市</t>
  </si>
  <si>
    <t xml:space="preserve">志布志市</t>
  </si>
  <si>
    <t xml:space="preserve">奄美市</t>
  </si>
  <si>
    <t xml:space="preserve">南九州市</t>
  </si>
  <si>
    <t xml:space="preserve">伊佐市</t>
  </si>
  <si>
    <t xml:space="preserve">姶良市</t>
  </si>
  <si>
    <t xml:space="preserve">三島村</t>
  </si>
  <si>
    <t xml:space="preserve">十島村</t>
  </si>
  <si>
    <t xml:space="preserve">さつま町</t>
  </si>
  <si>
    <t xml:space="preserve">長島町</t>
  </si>
  <si>
    <t xml:space="preserve">湧水町</t>
  </si>
  <si>
    <t xml:space="preserve">大崎町</t>
  </si>
  <si>
    <t xml:space="preserve">東串良町</t>
  </si>
  <si>
    <t xml:space="preserve">錦江町</t>
  </si>
  <si>
    <t xml:space="preserve">南大隅町</t>
  </si>
  <si>
    <t xml:space="preserve">肝付町</t>
  </si>
  <si>
    <t xml:space="preserve">中種子町</t>
  </si>
  <si>
    <t xml:space="preserve">南種子町</t>
  </si>
  <si>
    <t xml:space="preserve">屋久島町</t>
  </si>
  <si>
    <t xml:space="preserve">大和村</t>
  </si>
  <si>
    <t xml:space="preserve">宇検村</t>
  </si>
  <si>
    <t xml:space="preserve">瀬戸内町</t>
  </si>
  <si>
    <t xml:space="preserve">龍郷町</t>
  </si>
  <si>
    <t xml:space="preserve">喜界町</t>
  </si>
  <si>
    <t xml:space="preserve">徳之島町</t>
  </si>
  <si>
    <t xml:space="preserve">天城町</t>
  </si>
  <si>
    <t xml:space="preserve">伊仙町</t>
  </si>
  <si>
    <t xml:space="preserve">和泊町</t>
  </si>
  <si>
    <t xml:space="preserve">知名町</t>
  </si>
  <si>
    <t xml:space="preserve">与論町</t>
  </si>
  <si>
    <t xml:space="preserve">那覇市</t>
  </si>
  <si>
    <t xml:space="preserve">宜野湾市</t>
  </si>
  <si>
    <t xml:space="preserve">石垣市</t>
  </si>
  <si>
    <t xml:space="preserve">浦添市</t>
  </si>
  <si>
    <t xml:space="preserve">名護市</t>
  </si>
  <si>
    <t xml:space="preserve">糸満市</t>
  </si>
  <si>
    <t xml:space="preserve">沖縄市</t>
  </si>
  <si>
    <t xml:space="preserve">豊見城市</t>
  </si>
  <si>
    <t xml:space="preserve">うるま市</t>
  </si>
  <si>
    <t xml:space="preserve">宮古島市</t>
  </si>
  <si>
    <t xml:space="preserve">南城市</t>
  </si>
  <si>
    <t xml:space="preserve">国頭村</t>
  </si>
  <si>
    <t xml:space="preserve">大宜味村</t>
  </si>
  <si>
    <t xml:space="preserve">東村</t>
  </si>
  <si>
    <t xml:space="preserve">今帰仁村</t>
  </si>
  <si>
    <t xml:space="preserve">本部町</t>
  </si>
  <si>
    <t xml:space="preserve">恩納村</t>
  </si>
  <si>
    <t xml:space="preserve">宜野座村</t>
  </si>
  <si>
    <t xml:space="preserve">金武町</t>
  </si>
  <si>
    <t xml:space="preserve">伊江村</t>
  </si>
  <si>
    <t xml:space="preserve">読谷村</t>
  </si>
  <si>
    <t xml:space="preserve">嘉手納町</t>
  </si>
  <si>
    <t xml:space="preserve">北谷町</t>
  </si>
  <si>
    <t xml:space="preserve">北中城村</t>
  </si>
  <si>
    <t xml:space="preserve">中城村</t>
  </si>
  <si>
    <t xml:space="preserve">西原町</t>
  </si>
  <si>
    <t xml:space="preserve">与那原町</t>
  </si>
  <si>
    <t xml:space="preserve">南風原町</t>
  </si>
  <si>
    <t xml:space="preserve">渡嘉敷村</t>
  </si>
  <si>
    <t xml:space="preserve">座間味村</t>
  </si>
  <si>
    <t xml:space="preserve">粟国村</t>
  </si>
  <si>
    <t xml:space="preserve">渡名喜村</t>
  </si>
  <si>
    <t xml:space="preserve">南大東村</t>
  </si>
  <si>
    <t xml:space="preserve">北大東村</t>
  </si>
  <si>
    <t xml:space="preserve">伊平屋村</t>
  </si>
  <si>
    <t xml:space="preserve">伊是名村</t>
  </si>
  <si>
    <t xml:space="preserve">久米島町</t>
  </si>
  <si>
    <t xml:space="preserve">八重瀬町</t>
  </si>
  <si>
    <t xml:space="preserve">多良間村</t>
  </si>
  <si>
    <t xml:space="preserve">竹富町</t>
  </si>
  <si>
    <t xml:space="preserve">与那国町</t>
  </si>
</sst>
</file>

<file path=xl/styles.xml><?xml version="1.0" encoding="utf-8"?>
<styleSheet xmlns="http://schemas.openxmlformats.org/spreadsheetml/2006/main">
  <numFmts count="15">
    <numFmt numFmtId="164" formatCode="General"/>
    <numFmt numFmtId="165" formatCode="0%"/>
    <numFmt numFmtId="166" formatCode="#,##0;[RED]\-#,##0"/>
    <numFmt numFmtId="167" formatCode="@"/>
    <numFmt numFmtId="168" formatCode="#,##0_ "/>
    <numFmt numFmtId="169" formatCode="0.00_ "/>
    <numFmt numFmtId="170" formatCode="General"/>
    <numFmt numFmtId="171" formatCode="#,##0_ ;[RED]\-#,##0\ "/>
    <numFmt numFmtId="172" formatCode="0.000"/>
    <numFmt numFmtId="173" formatCode="0.00"/>
    <numFmt numFmtId="174" formatCode="#,##0_);[RED]\(#,##0\)"/>
    <numFmt numFmtId="175" formatCode="0.000_);[RED]\(0.000\)"/>
    <numFmt numFmtId="176" formatCode="0_);[RED]\(0\)"/>
    <numFmt numFmtId="177" formatCode="#,##0.00;[RED]\-#,##0.00"/>
    <numFmt numFmtId="178" formatCode="0.0%"/>
  </numFmts>
  <fonts count="112">
    <font>
      <sz val="11"/>
      <name val="ＭＳ Ｐゴシック"/>
      <family val="3"/>
      <charset val="128"/>
    </font>
    <font>
      <sz val="10"/>
      <name val="Arial"/>
      <family val="0"/>
      <charset val="128"/>
    </font>
    <font>
      <sz val="10"/>
      <name val="Arial"/>
      <family val="0"/>
      <charset val="128"/>
    </font>
    <font>
      <sz val="10"/>
      <name val="Arial"/>
      <family val="0"/>
      <charset val="128"/>
    </font>
    <font>
      <sz val="11"/>
      <color rgb="FF000000"/>
      <name val="ＭＳ Ｐゴシック"/>
      <family val="3"/>
      <charset val="128"/>
    </font>
    <font>
      <sz val="11"/>
      <color rgb="FFFFFFFF"/>
      <name val="ＭＳ Ｐゴシック"/>
      <family val="3"/>
      <charset val="128"/>
    </font>
    <font>
      <sz val="11"/>
      <color rgb="FF993300"/>
      <name val="ＭＳ Ｐゴシック"/>
      <family val="3"/>
      <charset val="128"/>
    </font>
    <font>
      <b val="true"/>
      <sz val="18"/>
      <color rgb="FF003366"/>
      <name val="ＭＳ Ｐゴシック"/>
      <family val="3"/>
      <charset val="128"/>
    </font>
    <font>
      <b val="true"/>
      <sz val="11"/>
      <color rgb="FFFFFFFF"/>
      <name val="ＭＳ Ｐゴシック"/>
      <family val="3"/>
      <charset val="128"/>
    </font>
    <font>
      <sz val="11"/>
      <color rgb="FFFF9900"/>
      <name val="ＭＳ Ｐゴシック"/>
      <family val="3"/>
      <charset val="128"/>
    </font>
    <font>
      <sz val="11"/>
      <color rgb="FF333399"/>
      <name val="ＭＳ Ｐゴシック"/>
      <family val="3"/>
      <charset val="128"/>
    </font>
    <font>
      <b val="true"/>
      <sz val="11"/>
      <color rgb="FF333333"/>
      <name val="ＭＳ Ｐゴシック"/>
      <family val="3"/>
      <charset val="128"/>
    </font>
    <font>
      <sz val="11"/>
      <color rgb="FF800080"/>
      <name val="ＭＳ Ｐゴシック"/>
      <family val="3"/>
      <charset val="128"/>
    </font>
    <font>
      <sz val="8"/>
      <name val="ＭＳ Ｐゴシック"/>
      <family val="3"/>
      <charset val="128"/>
    </font>
    <font>
      <sz val="11"/>
      <color rgb="FF000000"/>
      <name val="ＭＳ Ｐゴシック"/>
      <family val="2"/>
      <charset val="128"/>
    </font>
    <font>
      <sz val="11"/>
      <color rgb="FF008000"/>
      <name val="ＭＳ Ｐゴシック"/>
      <family val="3"/>
      <charset val="128"/>
    </font>
    <font>
      <b val="true"/>
      <sz val="15"/>
      <color rgb="FF003366"/>
      <name val="ＭＳ Ｐゴシック"/>
      <family val="3"/>
      <charset val="128"/>
    </font>
    <font>
      <b val="true"/>
      <sz val="13"/>
      <color rgb="FF003366"/>
      <name val="ＭＳ Ｐゴシック"/>
      <family val="3"/>
      <charset val="128"/>
    </font>
    <font>
      <b val="true"/>
      <sz val="11"/>
      <color rgb="FF003366"/>
      <name val="ＭＳ Ｐゴシック"/>
      <family val="3"/>
      <charset val="128"/>
    </font>
    <font>
      <b val="true"/>
      <sz val="11"/>
      <color rgb="FFFF9900"/>
      <name val="ＭＳ Ｐゴシック"/>
      <family val="3"/>
      <charset val="128"/>
    </font>
    <font>
      <i val="true"/>
      <sz val="11"/>
      <color rgb="FF808080"/>
      <name val="ＭＳ Ｐゴシック"/>
      <family val="3"/>
      <charset val="128"/>
    </font>
    <font>
      <sz val="11"/>
      <color rgb="FFFF0000"/>
      <name val="ＭＳ Ｐゴシック"/>
      <family val="3"/>
      <charset val="128"/>
    </font>
    <font>
      <b val="true"/>
      <sz val="11"/>
      <color rgb="FF000000"/>
      <name val="ＭＳ Ｐゴシック"/>
      <family val="3"/>
      <charset val="128"/>
    </font>
    <font>
      <b val="true"/>
      <sz val="16"/>
      <name val="ＭＳ Ｐゴシック"/>
      <family val="3"/>
      <charset val="128"/>
    </font>
    <font>
      <b val="true"/>
      <sz val="12"/>
      <color rgb="FFFF0000"/>
      <name val="ＭＳ Ｐゴシック"/>
      <family val="3"/>
      <charset val="128"/>
    </font>
    <font>
      <sz val="12"/>
      <color rgb="FF000000"/>
      <name val="ＭＳ Ｐゴシック"/>
      <family val="3"/>
      <charset val="128"/>
    </font>
    <font>
      <sz val="12"/>
      <name val="ＭＳ Ｐゴシック"/>
      <family val="3"/>
      <charset val="128"/>
    </font>
    <font>
      <sz val="12"/>
      <color rgb="FFFF0000"/>
      <name val="ＭＳ Ｐゴシック"/>
      <family val="3"/>
      <charset val="128"/>
    </font>
    <font>
      <b val="true"/>
      <sz val="12"/>
      <color rgb="FF000000"/>
      <name val="ＭＳ Ｐゴシック"/>
      <family val="3"/>
      <charset val="128"/>
    </font>
    <font>
      <sz val="11"/>
      <color rgb="FF595959"/>
      <name val="ＭＳ Ｐゴシック"/>
      <family val="3"/>
      <charset val="128"/>
    </font>
    <font>
      <u val="single"/>
      <sz val="11"/>
      <color rgb="FF0000FF"/>
      <name val="ＭＳ Ｐゴシック"/>
      <family val="3"/>
      <charset val="128"/>
    </font>
    <font>
      <u val="single"/>
      <sz val="11"/>
      <name val="ＭＳ Ｐゴシック"/>
      <family val="3"/>
      <charset val="128"/>
    </font>
    <font>
      <sz val="14"/>
      <color rgb="FF000000"/>
      <name val="ＭＳ Ｐゴシック"/>
      <family val="3"/>
      <charset val="128"/>
    </font>
    <font>
      <sz val="14"/>
      <name val="ＭＳ Ｐゴシック"/>
      <family val="3"/>
      <charset val="128"/>
    </font>
    <font>
      <b val="true"/>
      <u val="single"/>
      <sz val="9"/>
      <color rgb="FF000000"/>
      <name val="MS P ゴシック"/>
      <family val="3"/>
      <charset val="128"/>
    </font>
    <font>
      <sz val="9"/>
      <color rgb="FF000000"/>
      <name val="MS P ゴシック"/>
      <family val="3"/>
      <charset val="128"/>
    </font>
    <font>
      <b val="true"/>
      <sz val="11"/>
      <color rgb="FF000000"/>
      <name val="游明朝"/>
      <family val="2"/>
      <charset val="128"/>
    </font>
    <font>
      <sz val="11"/>
      <color rgb="FF000000"/>
      <name val="游明朝"/>
      <family val="2"/>
      <charset val="128"/>
    </font>
    <font>
      <sz val="6"/>
      <color rgb="FF000000"/>
      <name val="游明朝"/>
      <family val="2"/>
      <charset val="128"/>
    </font>
    <font>
      <b val="true"/>
      <sz val="14"/>
      <color rgb="FF000000"/>
      <name val="游明朝"/>
      <family val="2"/>
      <charset val="128"/>
    </font>
    <font>
      <b val="true"/>
      <sz val="14"/>
      <color rgb="FF000000"/>
      <name val="Calibri"/>
      <family val="0"/>
      <charset val="128"/>
    </font>
    <font>
      <b val="true"/>
      <sz val="12"/>
      <color rgb="FF000000"/>
      <name val="游明朝"/>
      <family val="2"/>
      <charset val="128"/>
    </font>
    <font>
      <b val="true"/>
      <sz val="8"/>
      <color rgb="FF000000"/>
      <name val="游明朝"/>
      <family val="2"/>
      <charset val="128"/>
    </font>
    <font>
      <sz val="24"/>
      <color rgb="FFFF0000"/>
      <name val="メイリオ"/>
      <family val="3"/>
      <charset val="128"/>
    </font>
    <font>
      <sz val="13"/>
      <color rgb="FF000000"/>
      <name val="ＭＳ Ｐゴシック"/>
      <family val="3"/>
      <charset val="128"/>
    </font>
    <font>
      <sz val="8"/>
      <color rgb="FF000000"/>
      <name val="ＭＳ Ｐゴシック"/>
      <family val="3"/>
      <charset val="128"/>
    </font>
    <font>
      <sz val="1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b val="true"/>
      <sz val="11"/>
      <name val="ＭＳ Ｐゴシック"/>
      <family val="3"/>
      <charset val="128"/>
    </font>
    <font>
      <b val="true"/>
      <sz val="9"/>
      <name val="ＭＳ Ｐゴシック"/>
      <family val="3"/>
      <charset val="128"/>
    </font>
    <font>
      <u val="single"/>
      <sz val="8"/>
      <name val="ＭＳ Ｐゴシック"/>
      <family val="3"/>
      <charset val="128"/>
    </font>
    <font>
      <sz val="10"/>
      <color rgb="FF404040"/>
      <name val="ＭＳ Ｐゴシック"/>
      <family val="3"/>
      <charset val="128"/>
    </font>
    <font>
      <sz val="12"/>
      <color rgb="FFFFF2CC"/>
      <name val="ＭＳ Ｐゴシック"/>
      <family val="3"/>
      <charset val="128"/>
    </font>
    <font>
      <b val="true"/>
      <sz val="8"/>
      <color rgb="FF000000"/>
      <name val="ＭＳ Ｐゴシック"/>
      <family val="3"/>
      <charset val="128"/>
    </font>
    <font>
      <sz val="10"/>
      <color rgb="FFFFF2CC"/>
      <name val="ＭＳ Ｐゴシック"/>
      <family val="3"/>
      <charset val="128"/>
    </font>
    <font>
      <sz val="7"/>
      <color rgb="FF000000"/>
      <name val="ＭＳ Ｐゴシック"/>
      <family val="3"/>
      <charset val="128"/>
    </font>
    <font>
      <sz val="11"/>
      <color rgb="FF404040"/>
      <name val="ＭＳ Ｐゴシック"/>
      <family val="3"/>
      <charset val="128"/>
    </font>
    <font>
      <u val="single"/>
      <sz val="8"/>
      <color rgb="FF000000"/>
      <name val="ＭＳ Ｐゴシック"/>
      <family val="3"/>
      <charset val="128"/>
    </font>
    <font>
      <b val="true"/>
      <sz val="9"/>
      <color rgb="FF000000"/>
      <name val="ＭＳ Ｐゴシック"/>
      <family val="3"/>
      <charset val="128"/>
    </font>
    <font>
      <b val="true"/>
      <u val="single"/>
      <sz val="9"/>
      <color rgb="FF000000"/>
      <name val="ＭＳ Ｐゴシック"/>
      <family val="3"/>
      <charset val="128"/>
    </font>
    <font>
      <sz val="8"/>
      <color rgb="FFFF0000"/>
      <name val="ＭＳ Ｐゴシック"/>
      <family val="3"/>
      <charset val="128"/>
    </font>
    <font>
      <b val="true"/>
      <u val="single"/>
      <sz val="8"/>
      <color rgb="FF000000"/>
      <name val="ＭＳ Ｐゴシック"/>
      <family val="3"/>
      <charset val="128"/>
    </font>
    <font>
      <sz val="8.5"/>
      <color rgb="FF000000"/>
      <name val="ＭＳ Ｐゴシック"/>
      <family val="3"/>
      <charset val="128"/>
    </font>
    <font>
      <sz val="7"/>
      <name val="ＭＳ Ｐゴシック"/>
      <family val="3"/>
      <charset val="128"/>
    </font>
    <font>
      <b val="true"/>
      <sz val="10"/>
      <color rgb="FF000000"/>
      <name val="ＭＳ Ｐゴシック"/>
      <family val="3"/>
      <charset val="128"/>
    </font>
    <font>
      <b val="true"/>
      <sz val="8"/>
      <color rgb="FFFF0000"/>
      <name val="ＭＳ Ｐゴシック"/>
      <family val="3"/>
      <charset val="128"/>
    </font>
    <font>
      <u val="single"/>
      <sz val="9"/>
      <color rgb="FF000000"/>
      <name val="ＭＳ Ｐゴシック"/>
      <family val="3"/>
      <charset val="128"/>
    </font>
    <font>
      <b val="true"/>
      <sz val="10"/>
      <name val="ＭＳ Ｐゴシック"/>
      <family val="3"/>
      <charset val="128"/>
    </font>
    <font>
      <b val="true"/>
      <sz val="9.5"/>
      <color rgb="FF000000"/>
      <name val="ＭＳ Ｐゴシック"/>
      <family val="3"/>
      <charset val="128"/>
    </font>
    <font>
      <b val="true"/>
      <sz val="11"/>
      <color rgb="FFFF0000"/>
      <name val="ＭＳ Ｐゴシック"/>
      <family val="3"/>
      <charset val="128"/>
    </font>
    <font>
      <sz val="10"/>
      <color rgb="FFFFFFFF"/>
      <name val="ＭＳ Ｐゴシック"/>
      <family val="3"/>
      <charset val="128"/>
    </font>
    <font>
      <b val="true"/>
      <sz val="10.5"/>
      <color rgb="FF000000"/>
      <name val="ＭＳ Ｐゴシック"/>
      <family val="3"/>
      <charset val="128"/>
    </font>
    <font>
      <sz val="10.5"/>
      <name val="ＭＳ Ｐゴシック"/>
      <family val="3"/>
      <charset val="128"/>
    </font>
    <font>
      <sz val="10.5"/>
      <color rgb="FF000000"/>
      <name val="ＭＳ Ｐゴシック"/>
      <family val="3"/>
      <charset val="128"/>
    </font>
    <font>
      <b val="true"/>
      <sz val="10.5"/>
      <name val="ＭＳ Ｐゴシック"/>
      <family val="3"/>
      <charset val="128"/>
    </font>
    <font>
      <b val="true"/>
      <sz val="10.5"/>
      <color rgb="FF993300"/>
      <name val="ＭＳ Ｐゴシック"/>
      <family val="3"/>
      <charset val="128"/>
    </font>
    <font>
      <b val="true"/>
      <sz val="12"/>
      <name val="ＭＳ Ｐゴシック"/>
      <family val="3"/>
      <charset val="128"/>
    </font>
    <font>
      <u val="single"/>
      <sz val="9"/>
      <name val="ＭＳ Ｐゴシック"/>
      <family val="3"/>
      <charset val="128"/>
    </font>
    <font>
      <sz val="9"/>
      <color rgb="FF000000"/>
      <name val="MS P ゴシック"/>
      <family val="0"/>
      <charset val="128"/>
    </font>
    <font>
      <sz val="9"/>
      <color rgb="FF000000"/>
      <name val="Times New Roman"/>
      <family val="1"/>
      <charset val="128"/>
    </font>
    <font>
      <b val="true"/>
      <sz val="11"/>
      <color rgb="FF000000"/>
      <name val="Calibri"/>
      <family val="0"/>
      <charset val="128"/>
    </font>
    <font>
      <b val="true"/>
      <sz val="11"/>
      <name val="游明朝"/>
      <family val="2"/>
      <charset val="128"/>
    </font>
    <font>
      <b val="true"/>
      <sz val="10.5"/>
      <name val="游明朝"/>
      <family val="2"/>
      <charset val="128"/>
    </font>
    <font>
      <b val="true"/>
      <sz val="10.5"/>
      <name val="Times New Roman"/>
      <family val="1"/>
      <charset val="128"/>
    </font>
    <font>
      <sz val="9"/>
      <color rgb="FF595959"/>
      <name val="ＭＳ Ｐゴシック"/>
      <family val="3"/>
      <charset val="128"/>
    </font>
    <font>
      <sz val="22"/>
      <color rgb="FF000000"/>
      <name val="ＭＳ Ｐゴシック"/>
      <family val="3"/>
      <charset val="128"/>
    </font>
    <font>
      <sz val="16"/>
      <color rgb="FF000000"/>
      <name val="ＭＳ Ｐゴシック"/>
      <family val="3"/>
      <charset val="128"/>
    </font>
    <font>
      <sz val="11"/>
      <color rgb="FF7F7F7F"/>
      <name val="ＭＳ Ｐゴシック"/>
      <family val="3"/>
      <charset val="128"/>
    </font>
    <font>
      <sz val="12"/>
      <color rgb="FF7F7F7F"/>
      <name val="ＭＳ Ｐゴシック"/>
      <family val="3"/>
      <charset val="128"/>
    </font>
    <font>
      <sz val="12"/>
      <color rgb="FF595959"/>
      <name val="ＭＳ Ｐゴシック"/>
      <family val="3"/>
      <charset val="128"/>
    </font>
    <font>
      <sz val="14"/>
      <color rgb="FFFF0000"/>
      <name val="ＭＳ Ｐゴシック"/>
      <family val="3"/>
      <charset val="128"/>
    </font>
    <font>
      <sz val="14"/>
      <color rgb="FF595959"/>
      <name val="ＭＳ Ｐゴシック"/>
      <family val="3"/>
      <charset val="128"/>
    </font>
    <font>
      <u val="single"/>
      <sz val="14"/>
      <name val="ＭＳ Ｐゴシック"/>
      <family val="3"/>
      <charset val="128"/>
    </font>
    <font>
      <b val="true"/>
      <sz val="14"/>
      <color rgb="FF000000"/>
      <name val="ＭＳ Ｐゴシック"/>
      <family val="3"/>
      <charset val="128"/>
    </font>
    <font>
      <sz val="12"/>
      <color rgb="FF000000"/>
      <name val="MS P ゴシック"/>
      <family val="3"/>
      <charset val="128"/>
    </font>
    <font>
      <b val="true"/>
      <u val="single"/>
      <sz val="12"/>
      <color rgb="FF000000"/>
      <name val="MS P ゴシック"/>
      <family val="3"/>
      <charset val="128"/>
    </font>
    <font>
      <b val="true"/>
      <sz val="18"/>
      <color rgb="FF000000"/>
      <name val="游明朝"/>
      <family val="2"/>
      <charset val="128"/>
    </font>
    <font>
      <b val="true"/>
      <sz val="18"/>
      <name val="游明朝"/>
      <family val="2"/>
      <charset val="128"/>
    </font>
    <font>
      <sz val="14"/>
      <color rgb="FFF2F2F2"/>
      <name val="ＭＳ Ｐゴシック"/>
      <family val="3"/>
      <charset val="128"/>
    </font>
    <font>
      <sz val="11"/>
      <color rgb="FFF2F2F2"/>
      <name val="ＭＳ Ｐゴシック"/>
      <family val="3"/>
      <charset val="128"/>
    </font>
    <font>
      <sz val="18"/>
      <color rgb="FF000000"/>
      <name val="ＭＳ Ｐゴシック"/>
      <family val="3"/>
      <charset val="128"/>
    </font>
    <font>
      <sz val="10"/>
      <color rgb="FF595959"/>
      <name val="ＭＳ Ｐゴシック"/>
      <family val="3"/>
      <charset val="128"/>
    </font>
    <font>
      <b val="true"/>
      <sz val="10"/>
      <color rgb="FFFF0000"/>
      <name val="ＭＳ Ｐゴシック"/>
      <family val="3"/>
      <charset val="128"/>
    </font>
    <font>
      <sz val="13"/>
      <name val="ＭＳ Ｐゴシック"/>
      <family val="3"/>
      <charset val="128"/>
    </font>
    <font>
      <sz val="14"/>
      <color rgb="FF7F7F7F"/>
      <name val="ＭＳ Ｐゴシック"/>
      <family val="3"/>
      <charset val="128"/>
    </font>
    <font>
      <b val="true"/>
      <sz val="14"/>
      <color rgb="FFFF0000"/>
      <name val="ＭＳ Ｐゴシック"/>
      <family val="3"/>
      <charset val="128"/>
    </font>
    <font>
      <b val="true"/>
      <sz val="14"/>
      <name val="ＭＳ Ｐゴシック"/>
      <family val="3"/>
      <charset val="128"/>
    </font>
    <font>
      <sz val="11"/>
      <color rgb="FF000000"/>
      <name val="MS P ゴシック"/>
      <family val="3"/>
      <charset val="128"/>
    </font>
    <font>
      <b val="true"/>
      <sz val="18"/>
      <color rgb="FF000000"/>
      <name val="Calibri"/>
      <family val="0"/>
      <charset val="128"/>
    </font>
    <font>
      <sz val="9"/>
      <color rgb="FF000000"/>
      <name val="ＭＳ Ｐゴシック"/>
      <family val="2"/>
      <charset val="1"/>
    </font>
  </fonts>
  <fills count="31">
    <fill>
      <patternFill patternType="none"/>
    </fill>
    <fill>
      <patternFill patternType="gray125"/>
    </fill>
    <fill>
      <patternFill patternType="solid">
        <fgColor rgb="FFCCCCFF"/>
        <bgColor rgb="FFC0C0C0"/>
      </patternFill>
    </fill>
    <fill>
      <patternFill patternType="solid">
        <fgColor rgb="FFFF99CC"/>
        <bgColor rgb="FFFF8080"/>
      </patternFill>
    </fill>
    <fill>
      <patternFill patternType="solid">
        <fgColor rgb="FFCCFFCC"/>
        <bgColor rgb="FFCCFFFF"/>
      </patternFill>
    </fill>
    <fill>
      <patternFill patternType="solid">
        <fgColor rgb="FFCC99FF"/>
        <bgColor rgb="FFFF99CC"/>
      </patternFill>
    </fill>
    <fill>
      <patternFill patternType="solid">
        <fgColor rgb="FFCCFFFF"/>
        <bgColor rgb="FFCCFFCC"/>
      </patternFill>
    </fill>
    <fill>
      <patternFill patternType="solid">
        <fgColor rgb="FFFFCC99"/>
        <bgColor rgb="FFDDD9C3"/>
      </patternFill>
    </fill>
    <fill>
      <patternFill patternType="solid">
        <fgColor rgb="FF99CCFF"/>
        <bgColor rgb="FFCCCCFF"/>
      </patternFill>
    </fill>
    <fill>
      <patternFill patternType="solid">
        <fgColor rgb="FFFF8080"/>
        <bgColor rgb="FFFF99CC"/>
      </patternFill>
    </fill>
    <fill>
      <patternFill patternType="solid">
        <fgColor rgb="FF00FF00"/>
        <bgColor rgb="FF33CCCC"/>
      </patternFill>
    </fill>
    <fill>
      <patternFill patternType="solid">
        <fgColor rgb="FFFFCC00"/>
        <bgColor rgb="FFFFC000"/>
      </patternFill>
    </fill>
    <fill>
      <patternFill patternType="solid">
        <fgColor rgb="FF0066CC"/>
        <bgColor rgb="FF008080"/>
      </patternFill>
    </fill>
    <fill>
      <patternFill patternType="solid">
        <fgColor rgb="FF800080"/>
        <bgColor rgb="FF800080"/>
      </patternFill>
    </fill>
    <fill>
      <patternFill patternType="solid">
        <fgColor rgb="FF33CCCC"/>
        <bgColor rgb="FF339966"/>
      </patternFill>
    </fill>
    <fill>
      <patternFill patternType="solid">
        <fgColor rgb="FFFF9900"/>
        <bgColor rgb="FFFFC000"/>
      </patternFill>
    </fill>
    <fill>
      <patternFill patternType="solid">
        <fgColor rgb="FFFFFF99"/>
        <bgColor rgb="FFFFFFCC"/>
      </patternFill>
    </fill>
    <fill>
      <patternFill patternType="solid">
        <fgColor rgb="FF333399"/>
        <bgColor rgb="FF404040"/>
      </patternFill>
    </fill>
    <fill>
      <patternFill patternType="solid">
        <fgColor rgb="FFFF0000"/>
        <bgColor rgb="FF993300"/>
      </patternFill>
    </fill>
    <fill>
      <patternFill patternType="solid">
        <fgColor rgb="FF339966"/>
        <bgColor rgb="FF008080"/>
      </patternFill>
    </fill>
    <fill>
      <patternFill patternType="solid">
        <fgColor rgb="FFFF6600"/>
        <bgColor rgb="FFFF9900"/>
      </patternFill>
    </fill>
    <fill>
      <patternFill patternType="solid">
        <fgColor rgb="FF969696"/>
        <bgColor rgb="FFA0A0A0"/>
      </patternFill>
    </fill>
    <fill>
      <patternFill patternType="solid">
        <fgColor rgb="FFFFFFCC"/>
        <bgColor rgb="FFFFF2CC"/>
      </patternFill>
    </fill>
    <fill>
      <patternFill patternType="solid">
        <fgColor rgb="FFC0C0C0"/>
        <bgColor rgb="FFBFBFBF"/>
      </patternFill>
    </fill>
    <fill>
      <patternFill patternType="solid">
        <fgColor rgb="FFFFFFFF"/>
        <bgColor rgb="FFF2F2F2"/>
      </patternFill>
    </fill>
    <fill>
      <patternFill patternType="solid">
        <fgColor rgb="FFF2F2F2"/>
        <bgColor rgb="FFFEE5FC"/>
      </patternFill>
    </fill>
    <fill>
      <patternFill patternType="solid">
        <fgColor rgb="FFFFF2CC"/>
        <bgColor rgb="FFFFFFCC"/>
      </patternFill>
    </fill>
    <fill>
      <patternFill patternType="solid">
        <fgColor rgb="FFFFC000"/>
        <bgColor rgb="FFFFCC00"/>
      </patternFill>
    </fill>
    <fill>
      <patternFill patternType="solid">
        <fgColor rgb="FFFFE5FC"/>
        <bgColor rgb="FFFEE5FC"/>
      </patternFill>
    </fill>
    <fill>
      <patternFill patternType="solid">
        <fgColor rgb="FFFFE5FF"/>
        <bgColor rgb="FFFFE5FC"/>
      </patternFill>
    </fill>
    <fill>
      <patternFill patternType="solid">
        <fgColor rgb="FFFFFF00"/>
        <bgColor rgb="FFFFCC00"/>
      </patternFill>
    </fill>
  </fills>
  <borders count="180">
    <border diagonalUp="false" diagonalDown="false">
      <left/>
      <right/>
      <top/>
      <bottom/>
      <diagonal/>
    </border>
    <border diagonalUp="false" diagonalDown="false">
      <left style="double">
        <color rgb="FF333333"/>
      </left>
      <right style="double">
        <color rgb="FF333333"/>
      </right>
      <top style="double">
        <color rgb="FF333333"/>
      </top>
      <bottom style="double">
        <color rgb="FF333333"/>
      </bottom>
      <diagonal/>
    </border>
    <border diagonalUp="false" diagonalDown="false">
      <left style="thin">
        <color rgb="FFC0C0C0"/>
      </left>
      <right style="thin">
        <color rgb="FFC0C0C0"/>
      </right>
      <top style="thin">
        <color rgb="FFC0C0C0"/>
      </top>
      <bottom style="thin">
        <color rgb="FFC0C0C0"/>
      </bottom>
      <diagonal/>
    </border>
    <border diagonalUp="false" diagonalDown="false">
      <left/>
      <right/>
      <top/>
      <bottom style="double">
        <color rgb="FFFF9900"/>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thin">
        <color rgb="FF333333"/>
      </left>
      <right style="thin">
        <color rgb="FF333333"/>
      </right>
      <top style="thin">
        <color rgb="FF333333"/>
      </top>
      <bottom style="thin">
        <color rgb="FF333333"/>
      </bottom>
      <diagonal/>
    </border>
    <border diagonalUp="false" diagonalDown="false">
      <left/>
      <right/>
      <top/>
      <bottom style="thick">
        <color rgb="FF333399"/>
      </bottom>
      <diagonal/>
    </border>
    <border diagonalUp="false" diagonalDown="false">
      <left/>
      <right/>
      <top/>
      <bottom style="thick">
        <color rgb="FFC0C0C0"/>
      </bottom>
      <diagonal/>
    </border>
    <border diagonalUp="false" diagonalDown="false">
      <left/>
      <right/>
      <top/>
      <bottom style="medium">
        <color rgb="FF0066CC"/>
      </bottom>
      <diagonal/>
    </border>
    <border diagonalUp="false" diagonalDown="false">
      <left/>
      <right/>
      <top style="thin">
        <color rgb="FF333399"/>
      </top>
      <bottom style="double">
        <color rgb="FF333399"/>
      </bottom>
      <diagonal/>
    </border>
    <border diagonalUp="false" diagonalDown="false">
      <left style="thin"/>
      <right/>
      <top style="thin"/>
      <bottom style="thin"/>
      <diagonal/>
    </border>
    <border diagonalUp="false" diagonalDown="false">
      <left style="medium"/>
      <right style="medium"/>
      <top style="medium"/>
      <bottom style="medium"/>
      <diagonal/>
    </border>
    <border diagonalUp="false" diagonalDown="false">
      <left style="thin"/>
      <right style="thin"/>
      <top style="thin"/>
      <bottom/>
      <diagonal/>
    </border>
    <border diagonalUp="false" diagonalDown="false">
      <left style="medium"/>
      <right style="medium"/>
      <top style="medium"/>
      <bottom style="thin"/>
      <diagonal/>
    </border>
    <border diagonalUp="false" diagonalDown="false">
      <left style="thin"/>
      <right style="thin"/>
      <top/>
      <bottom style="thin"/>
      <diagonal/>
    </border>
    <border diagonalUp="false" diagonalDown="false">
      <left style="medium"/>
      <right style="medium"/>
      <top style="thin"/>
      <bottom/>
      <diagonal/>
    </border>
    <border diagonalUp="false" diagonalDown="false">
      <left style="medium"/>
      <right style="hair"/>
      <top style="thin"/>
      <bottom style="thin"/>
      <diagonal/>
    </border>
    <border diagonalUp="false" diagonalDown="false">
      <left style="hair"/>
      <right style="hair"/>
      <top style="thin"/>
      <bottom style="thin"/>
      <diagonal/>
    </border>
    <border diagonalUp="false" diagonalDown="false">
      <left style="hair"/>
      <right/>
      <top style="thin"/>
      <bottom style="thin"/>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style="thin"/>
      <right style="thin"/>
      <top/>
      <bottom/>
      <diagonal/>
    </border>
    <border diagonalUp="false" diagonalDown="false">
      <left style="medium"/>
      <right style="medium"/>
      <top style="thin"/>
      <bottom style="thin"/>
      <diagonal/>
    </border>
    <border diagonalUp="false" diagonalDown="false">
      <left style="thin"/>
      <right style="thin"/>
      <top style="thin"/>
      <bottom style="thin"/>
      <diagonal/>
    </border>
    <border diagonalUp="false" diagonalDown="false">
      <left style="medium"/>
      <right style="medium"/>
      <top/>
      <bottom style="thin"/>
      <diagonal/>
    </border>
    <border diagonalUp="false" diagonalDown="false">
      <left style="medium"/>
      <right style="medium"/>
      <top style="thin"/>
      <bottom style="medium"/>
      <diagonal/>
    </border>
    <border diagonalUp="false" diagonalDown="false">
      <left/>
      <right/>
      <top/>
      <bottom style="thin"/>
      <diagonal/>
    </border>
    <border diagonalUp="false" diagonalDown="false">
      <left/>
      <right style="thin"/>
      <top style="thin"/>
      <bottom/>
      <diagonal/>
    </border>
    <border diagonalUp="false" diagonalDown="false">
      <left style="thin"/>
      <right/>
      <top/>
      <bottom/>
      <diagonal/>
    </border>
    <border diagonalUp="false" diagonalDown="false">
      <left style="medium"/>
      <right style="thin"/>
      <top style="medium"/>
      <bottom style="thin"/>
      <diagonal/>
    </border>
    <border diagonalUp="false" diagonalDown="false">
      <left style="thin"/>
      <right style="thin"/>
      <top style="medium"/>
      <bottom/>
      <diagonal/>
    </border>
    <border diagonalUp="false" diagonalDown="false">
      <left style="thin"/>
      <right style="thin"/>
      <top style="medium"/>
      <bottom style="thin"/>
      <diagonal/>
    </border>
    <border diagonalUp="false" diagonalDown="false">
      <left style="thin"/>
      <right/>
      <top style="medium"/>
      <bottom style="thin"/>
      <diagonal/>
    </border>
    <border diagonalUp="false" diagonalDown="false">
      <left style="thin"/>
      <right/>
      <top style="medium"/>
      <bottom/>
      <diagonal/>
    </border>
    <border diagonalUp="false" diagonalDown="false">
      <left style="thin"/>
      <right style="medium"/>
      <top style="medium"/>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style="thin"/>
      <top/>
      <bottom style="thin"/>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top style="thin"/>
      <bottom style="medium"/>
      <diagonal/>
    </border>
    <border diagonalUp="false" diagonalDown="false">
      <left style="thin"/>
      <right style="medium"/>
      <top style="thin"/>
      <bottom style="medium"/>
      <diagonal/>
    </border>
    <border diagonalUp="false" diagonalDown="false">
      <left style="thin"/>
      <right style="thin"/>
      <top style="thin"/>
      <bottom style="hair"/>
      <diagonal/>
    </border>
    <border diagonalUp="false" diagonalDown="false">
      <left/>
      <right style="thin"/>
      <top style="thin"/>
      <bottom style="hair"/>
      <diagonal/>
    </border>
    <border diagonalUp="false" diagonalDown="false">
      <left/>
      <right style="thin"/>
      <top/>
      <bottom style="thin"/>
      <diagonal/>
    </border>
    <border diagonalUp="false" diagonalDown="false">
      <left/>
      <right/>
      <top/>
      <bottom style="hair"/>
      <diagonal/>
    </border>
    <border diagonalUp="false" diagonalDown="false">
      <left/>
      <right/>
      <top style="thin"/>
      <bottom style="thin"/>
      <diagonal/>
    </border>
    <border diagonalUp="false" diagonalDown="false">
      <left style="thin"/>
      <right style="thin"/>
      <top/>
      <bottom style="hair"/>
      <diagonal/>
    </border>
    <border diagonalUp="false" diagonalDown="false">
      <left/>
      <right style="thin"/>
      <top style="thin"/>
      <bottom style="thin"/>
      <diagonal/>
    </border>
    <border diagonalUp="false" diagonalDown="false">
      <left style="thin"/>
      <right/>
      <top style="thin"/>
      <bottom/>
      <diagonal/>
    </border>
    <border diagonalUp="false" diagonalDown="false">
      <left style="thin"/>
      <right style="hair"/>
      <top style="thin"/>
      <bottom/>
      <diagonal/>
    </border>
    <border diagonalUp="false" diagonalDown="false">
      <left style="hair"/>
      <right style="thin"/>
      <top style="thin"/>
      <bottom style="thin"/>
      <diagonal/>
    </border>
    <border diagonalUp="false" diagonalDown="false">
      <left style="thin"/>
      <right/>
      <top/>
      <bottom style="thin"/>
      <diagonal/>
    </border>
    <border diagonalUp="false" diagonalDown="false">
      <left/>
      <right style="medium"/>
      <top style="thin"/>
      <bottom style="thin"/>
      <diagonal/>
    </border>
    <border diagonalUp="false" diagonalDown="false">
      <left style="hair"/>
      <right style="thin"/>
      <top style="thin"/>
      <bottom/>
      <diagonal/>
    </border>
    <border diagonalUp="false" diagonalDown="false">
      <left style="thin">
        <color rgb="FF7F7F7F"/>
      </left>
      <right style="thin">
        <color rgb="FF7F7F7F"/>
      </right>
      <top style="thin">
        <color rgb="FF7F7F7F"/>
      </top>
      <bottom style="thin">
        <color rgb="FF7F7F7F"/>
      </bottom>
      <diagonal/>
    </border>
    <border diagonalUp="false" diagonalDown="false">
      <left style="thin"/>
      <right style="medium"/>
      <top style="thin"/>
      <bottom/>
      <diagonal/>
    </border>
    <border diagonalUp="false" diagonalDown="false">
      <left/>
      <right/>
      <top style="medium"/>
      <bottom style="thin"/>
      <diagonal/>
    </border>
    <border diagonalUp="false" diagonalDown="false">
      <left/>
      <right style="thin"/>
      <top style="medium"/>
      <bottom style="thin"/>
      <diagonal/>
    </border>
    <border diagonalUp="false" diagonalDown="false">
      <left/>
      <right style="medium"/>
      <top style="medium"/>
      <bottom style="thin"/>
      <diagonal/>
    </border>
    <border diagonalUp="false" diagonalDown="false">
      <left style="medium"/>
      <right/>
      <top style="thin"/>
      <bottom/>
      <diagonal/>
    </border>
    <border diagonalUp="false" diagonalDown="false">
      <left/>
      <right/>
      <top style="thin"/>
      <bottom/>
      <diagonal/>
    </border>
    <border diagonalUp="false" diagonalDown="false">
      <left/>
      <right style="medium"/>
      <top style="thin"/>
      <bottom/>
      <diagonal/>
    </border>
    <border diagonalUp="false" diagonalDown="false">
      <left/>
      <right style="medium"/>
      <top/>
      <bottom/>
      <diagonal/>
    </border>
    <border diagonalUp="false" diagonalDown="false">
      <left style="medium"/>
      <right/>
      <top/>
      <bottom/>
      <diagonal/>
    </border>
    <border diagonalUp="false" diagonalDown="false">
      <left style="medium"/>
      <right/>
      <top/>
      <bottom style="thin"/>
      <diagonal/>
    </border>
    <border diagonalUp="false" diagonalDown="false">
      <left style="thin"/>
      <right style="hair"/>
      <top style="thin"/>
      <bottom style="thin"/>
      <diagonal/>
    </border>
    <border diagonalUp="false" diagonalDown="false">
      <left/>
      <right style="thin"/>
      <top style="hair"/>
      <bottom style="hair"/>
      <diagonal/>
    </border>
    <border diagonalUp="false" diagonalDown="false">
      <left/>
      <right style="thin"/>
      <top/>
      <bottom/>
      <diagonal/>
    </border>
    <border diagonalUp="false" diagonalDown="false">
      <left style="medium"/>
      <right style="medium"/>
      <top/>
      <bottom style="medium"/>
      <diagonal/>
    </border>
    <border diagonalUp="false" diagonalDown="false">
      <left style="medium"/>
      <right style="thin"/>
      <top/>
      <bottom style="hair"/>
      <diagonal/>
    </border>
    <border diagonalUp="false" diagonalDown="false">
      <left style="thin"/>
      <right/>
      <top style="medium"/>
      <bottom style="medium"/>
      <diagonal/>
    </border>
    <border diagonalUp="false" diagonalDown="false">
      <left style="thin"/>
      <right style="medium"/>
      <top/>
      <bottom style="thin"/>
      <diagonal/>
    </border>
    <border diagonalUp="false" diagonalDown="false">
      <left style="thin"/>
      <right style="hair"/>
      <top style="medium"/>
      <bottom/>
      <diagonal/>
    </border>
    <border diagonalUp="false" diagonalDown="false">
      <left style="thin"/>
      <right style="hair"/>
      <top style="hair"/>
      <bottom style="hair"/>
      <diagonal/>
    </border>
    <border diagonalUp="false" diagonalDown="false">
      <left/>
      <right/>
      <top style="hair"/>
      <bottom style="hair"/>
      <diagonal/>
    </border>
    <border diagonalUp="false" diagonalDown="false">
      <left style="thin"/>
      <right style="hair"/>
      <top/>
      <bottom style="thin"/>
      <diagonal/>
    </border>
    <border diagonalUp="false" diagonalDown="false">
      <left style="hair"/>
      <right/>
      <top style="hair"/>
      <bottom style="thin"/>
      <diagonal/>
    </border>
    <border diagonalUp="false" diagonalDown="false">
      <left/>
      <right style="thin"/>
      <top style="hair"/>
      <bottom style="thin"/>
      <diagonal/>
    </border>
    <border diagonalUp="false" diagonalDown="false">
      <left style="hair"/>
      <right style="thin"/>
      <top/>
      <bottom style="hair"/>
      <diagonal/>
    </border>
    <border diagonalUp="false" diagonalDown="false">
      <left style="thin"/>
      <right style="hair"/>
      <top/>
      <bottom style="hair"/>
      <diagonal/>
    </border>
    <border diagonalUp="false" diagonalDown="false">
      <left style="hair"/>
      <right/>
      <top style="hair"/>
      <bottom style="hair"/>
      <diagonal/>
    </border>
    <border diagonalUp="false" diagonalDown="false">
      <left style="medium"/>
      <right style="hair"/>
      <top style="medium"/>
      <bottom style="hair"/>
      <diagonal/>
    </border>
    <border diagonalUp="false" diagonalDown="false">
      <left style="hair"/>
      <right/>
      <top style="medium"/>
      <bottom style="hair"/>
      <diagonal/>
    </border>
    <border diagonalUp="false" diagonalDown="false">
      <left style="hair"/>
      <right style="medium"/>
      <top style="medium"/>
      <bottom style="hair"/>
      <diagonal/>
    </border>
    <border diagonalUp="false" diagonalDown="false">
      <left style="hair"/>
      <right style="medium"/>
      <top style="hair"/>
      <bottom style="hair"/>
      <diagonal/>
    </border>
    <border diagonalUp="false" diagonalDown="false">
      <left style="medium"/>
      <right/>
      <top/>
      <bottom style="medium"/>
      <diagonal/>
    </border>
    <border diagonalUp="false" diagonalDown="false">
      <left style="hair"/>
      <right/>
      <top/>
      <bottom style="medium"/>
      <diagonal/>
    </border>
    <border diagonalUp="false" diagonalDown="false">
      <left/>
      <right style="medium"/>
      <top style="hair"/>
      <bottom style="hair"/>
      <diagonal/>
    </border>
    <border diagonalUp="false" diagonalDown="false">
      <left style="hair"/>
      <right style="medium"/>
      <top style="hair"/>
      <bottom style="medium"/>
      <diagonal/>
    </border>
    <border diagonalUp="false" diagonalDown="false">
      <left/>
      <right/>
      <top style="hair"/>
      <bottom style="thin"/>
      <diagonal/>
    </border>
    <border diagonalUp="false" diagonalDown="false">
      <left/>
      <right/>
      <top/>
      <bottom style="medium"/>
      <diagonal/>
    </border>
    <border diagonalUp="false" diagonalDown="false">
      <left style="thin"/>
      <right style="medium"/>
      <top/>
      <bottom/>
      <diagonal/>
    </border>
    <border diagonalUp="false" diagonalDown="false">
      <left style="hair"/>
      <right style="thin"/>
      <top/>
      <bottom/>
      <diagonal/>
    </border>
    <border diagonalUp="false" diagonalDown="false">
      <left style="hair"/>
      <right style="hair"/>
      <top style="medium"/>
      <bottom style="hair"/>
      <diagonal/>
    </border>
    <border diagonalUp="false" diagonalDown="false">
      <left style="medium"/>
      <right style="hair"/>
      <top style="hair"/>
      <bottom style="hair"/>
      <diagonal/>
    </border>
    <border diagonalUp="false" diagonalDown="false">
      <left style="hair"/>
      <right style="hair"/>
      <top style="hair"/>
      <bottom style="hair"/>
      <diagonal/>
    </border>
    <border diagonalUp="false" diagonalDown="false">
      <left style="medium"/>
      <right style="hair"/>
      <top style="hair"/>
      <bottom style="medium"/>
      <diagonal/>
    </border>
    <border diagonalUp="false" diagonalDown="false">
      <left style="hair"/>
      <right style="hair"/>
      <top style="hair"/>
      <bottom style="medium"/>
      <diagonal/>
    </border>
    <border diagonalUp="false" diagonalDown="false">
      <left style="thin"/>
      <right/>
      <top style="hair"/>
      <bottom style="thin"/>
      <diagonal/>
    </border>
    <border diagonalUp="false" diagonalDown="false">
      <left style="hair"/>
      <right style="thin"/>
      <top/>
      <bottom style="thin"/>
      <diagonal/>
    </border>
    <border diagonalUp="false" diagonalDown="false">
      <left style="medium"/>
      <right/>
      <top style="thin"/>
      <bottom style="thin"/>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thin"/>
      <right style="thin"/>
      <top style="hair"/>
      <bottom style="hair"/>
      <diagonal/>
    </border>
    <border diagonalUp="false" diagonalDown="false">
      <left style="thin"/>
      <right style="thin"/>
      <top style="hair"/>
      <bottom style="medium"/>
      <diagonal/>
    </border>
    <border diagonalUp="false" diagonalDown="false">
      <left/>
      <right style="medium"/>
      <top/>
      <bottom style="medium"/>
      <diagonal/>
    </border>
    <border diagonalUp="false" diagonalDown="false">
      <left style="medium"/>
      <right style="medium"/>
      <top style="medium"/>
      <bottom/>
      <diagonal/>
    </border>
    <border diagonalUp="false" diagonalDown="false">
      <left style="medium"/>
      <right/>
      <top style="medium"/>
      <bottom style="hair"/>
      <diagonal/>
    </border>
    <border diagonalUp="false" diagonalDown="false">
      <left/>
      <right style="medium"/>
      <top style="medium"/>
      <bottom style="hair"/>
      <diagonal/>
    </border>
    <border diagonalUp="false" diagonalDown="false">
      <left style="medium"/>
      <right/>
      <top style="hair"/>
      <bottom style="hair"/>
      <diagonal/>
    </border>
    <border diagonalUp="false" diagonalDown="false">
      <left style="medium"/>
      <right/>
      <top style="hair"/>
      <bottom/>
      <diagonal/>
    </border>
    <border diagonalUp="false" diagonalDown="false">
      <left/>
      <right style="medium"/>
      <top style="hair"/>
      <bottom/>
      <diagonal/>
    </border>
    <border diagonalUp="false" diagonalDown="false">
      <left style="medium"/>
      <right/>
      <top style="thin"/>
      <bottom style="hair"/>
      <diagonal/>
    </border>
    <border diagonalUp="false" diagonalDown="false">
      <left/>
      <right/>
      <top style="thin"/>
      <bottom style="hair"/>
      <diagonal/>
    </border>
    <border diagonalUp="false" diagonalDown="false">
      <left/>
      <right style="medium"/>
      <top style="thin"/>
      <bottom style="hair"/>
      <diagonal/>
    </border>
    <border diagonalUp="false" diagonalDown="false">
      <left/>
      <right style="medium"/>
      <top/>
      <bottom style="hair"/>
      <diagonal/>
    </border>
    <border diagonalUp="false" diagonalDown="false">
      <left style="medium"/>
      <right/>
      <top style="hair"/>
      <bottom style="thin"/>
      <diagonal/>
    </border>
    <border diagonalUp="false" diagonalDown="false">
      <left style="medium"/>
      <right/>
      <top/>
      <bottom style="hair"/>
      <diagonal/>
    </border>
    <border diagonalUp="false" diagonalDown="false">
      <left/>
      <right style="medium"/>
      <top style="hair"/>
      <bottom style="thin"/>
      <diagonal/>
    </border>
    <border diagonalUp="false" diagonalDown="false">
      <left style="medium"/>
      <right/>
      <top style="hair"/>
      <bottom style="medium"/>
      <diagonal/>
    </border>
    <border diagonalUp="false" diagonalDown="false">
      <left/>
      <right/>
      <top style="hair"/>
      <bottom style="medium"/>
      <diagonal/>
    </border>
    <border diagonalUp="false" diagonalDown="false">
      <left/>
      <right style="thin"/>
      <top style="medium"/>
      <bottom style="hair"/>
      <diagonal/>
    </border>
    <border diagonalUp="false" diagonalDown="false">
      <left style="thin"/>
      <right style="medium"/>
      <top style="medium"/>
      <bottom style="hair"/>
      <diagonal/>
    </border>
    <border diagonalUp="false" diagonalDown="false">
      <left style="thin">
        <color rgb="FF7F7F7F"/>
      </left>
      <right style="thin">
        <color rgb="FF7F7F7F"/>
      </right>
      <top/>
      <bottom style="thin">
        <color rgb="FF7F7F7F"/>
      </bottom>
      <diagonal/>
    </border>
    <border diagonalUp="false" diagonalDown="false">
      <left style="thin"/>
      <right style="medium"/>
      <top style="hair"/>
      <bottom style="hair"/>
      <diagonal/>
    </border>
    <border diagonalUp="false" diagonalDown="false">
      <left/>
      <right style="thin"/>
      <top style="hair"/>
      <bottom style="medium"/>
      <diagonal/>
    </border>
    <border diagonalUp="false" diagonalDown="false">
      <left style="thin"/>
      <right style="medium"/>
      <top style="hair"/>
      <bottom style="medium"/>
      <diagonal/>
    </border>
    <border diagonalUp="false" diagonalDown="false">
      <left style="thin"/>
      <right style="hair"/>
      <top style="thin"/>
      <bottom style="hair"/>
      <diagonal/>
    </border>
    <border diagonalUp="false" diagonalDown="false">
      <left style="hair"/>
      <right style="thin"/>
      <top style="thin"/>
      <bottom style="hair"/>
      <diagonal/>
    </border>
    <border diagonalUp="false" diagonalDown="false">
      <left style="hair"/>
      <right style="thin"/>
      <top style="hair"/>
      <bottom style="hair"/>
      <diagonal/>
    </border>
    <border diagonalUp="false" diagonalDown="false">
      <left style="thin"/>
      <right style="hair"/>
      <top style="hair"/>
      <bottom style="thin"/>
      <diagonal/>
    </border>
    <border diagonalUp="false" diagonalDown="false">
      <left style="hair"/>
      <right style="thin"/>
      <top style="hair"/>
      <bottom style="thin"/>
      <diagonal/>
    </border>
    <border diagonalUp="false" diagonalDown="false">
      <left style="hair"/>
      <right style="hair"/>
      <top style="hair"/>
      <bottom style="thin"/>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right style="thin"/>
      <top/>
      <bottom style="medium"/>
      <diagonal/>
    </border>
    <border diagonalUp="false" diagonalDown="false">
      <left style="thin"/>
      <right style="thin"/>
      <top/>
      <bottom style="medium"/>
      <diagonal/>
    </border>
    <border diagonalUp="false" diagonalDown="false">
      <left style="thin"/>
      <right/>
      <top/>
      <bottom style="medium"/>
      <diagonal/>
    </border>
    <border diagonalUp="false" diagonalDown="false">
      <left/>
      <right style="thin"/>
      <top style="thin"/>
      <bottom style="medium"/>
      <diagonal/>
    </border>
    <border diagonalUp="false" diagonalDown="false">
      <left style="thin"/>
      <right style="medium"/>
      <top/>
      <bottom style="medium"/>
      <diagonal/>
    </border>
    <border diagonalUp="false" diagonalDown="false">
      <left/>
      <right style="thin">
        <color rgb="FF7F7F7F"/>
      </right>
      <top style="thin">
        <color rgb="FF7F7F7F"/>
      </top>
      <bottom style="thin">
        <color rgb="FF7F7F7F"/>
      </bottom>
      <diagonal/>
    </border>
    <border diagonalUp="false" diagonalDown="false">
      <left/>
      <right/>
      <top style="thin">
        <color rgb="FF7F7F7F"/>
      </top>
      <bottom style="thin">
        <color rgb="FF7F7F7F"/>
      </bottom>
      <diagonal/>
    </border>
    <border diagonalUp="false" diagonalDown="false">
      <left style="thin">
        <color rgb="FF7F7F7F"/>
      </left>
      <right/>
      <top style="thin">
        <color rgb="FF7F7F7F"/>
      </top>
      <bottom style="thin">
        <color rgb="FF7F7F7F"/>
      </bottom>
      <diagonal/>
    </border>
    <border diagonalUp="false" diagonalDown="false">
      <left style="medium"/>
      <right style="thin"/>
      <top style="medium"/>
      <bottom/>
      <diagonal/>
    </border>
    <border diagonalUp="true" diagonalDown="false">
      <left style="medium"/>
      <right style="thin"/>
      <top style="medium"/>
      <bottom style="thin"/>
      <diagonal style="thin"/>
    </border>
    <border diagonalUp="true" diagonalDown="false">
      <left style="thin"/>
      <right style="thin"/>
      <top style="medium"/>
      <bottom style="thin"/>
      <diagonal style="thin"/>
    </border>
    <border diagonalUp="true" diagonalDown="false">
      <left style="thin"/>
      <right/>
      <top style="medium"/>
      <bottom style="thin"/>
      <diagonal style="thin"/>
    </border>
    <border diagonalUp="true" diagonalDown="false">
      <left style="thin"/>
      <right style="medium"/>
      <top style="medium"/>
      <bottom style="thin"/>
      <diagonal style="thin"/>
    </border>
    <border diagonalUp="true" diagonalDown="false">
      <left style="medium"/>
      <right style="thin"/>
      <top style="thin"/>
      <bottom style="thin"/>
      <diagonal style="thin"/>
    </border>
    <border diagonalUp="true" diagonalDown="false">
      <left style="thin"/>
      <right style="thin"/>
      <top style="thin"/>
      <bottom style="thin"/>
      <diagonal style="thin"/>
    </border>
    <border diagonalUp="true" diagonalDown="false">
      <left/>
      <right/>
      <top style="thin"/>
      <bottom style="thin"/>
      <diagonal style="thin"/>
    </border>
    <border diagonalUp="false" diagonalDown="false">
      <left style="medium"/>
      <right style="thin"/>
      <top/>
      <bottom style="medium"/>
      <diagonal/>
    </border>
    <border diagonalUp="false" diagonalDown="false">
      <left/>
      <right/>
      <top style="thin"/>
      <bottom style="medium"/>
      <diagonal/>
    </border>
    <border diagonalUp="true" diagonalDown="false">
      <left/>
      <right/>
      <top/>
      <bottom style="medium"/>
      <diagonal style="thin"/>
    </border>
    <border diagonalUp="true" diagonalDown="false">
      <left style="thin"/>
      <right style="thin"/>
      <top/>
      <bottom style="medium"/>
      <diagonal style="thin"/>
    </border>
    <border diagonalUp="true" diagonalDown="false">
      <left style="thin"/>
      <right style="thin"/>
      <top style="thin"/>
      <bottom style="medium"/>
      <diagonal style="thin"/>
    </border>
    <border diagonalUp="true" diagonalDown="false">
      <left style="thin"/>
      <right style="medium"/>
      <top style="thin"/>
      <bottom style="medium"/>
      <diagonal style="thin"/>
    </border>
    <border diagonalUp="false" diagonalDown="false">
      <left style="thin">
        <color rgb="FF7F7F7F"/>
      </left>
      <right style="thin">
        <color rgb="FF7F7F7F"/>
      </right>
      <top/>
      <bottom/>
      <diagonal/>
    </border>
    <border diagonalUp="false" diagonalDown="false">
      <left/>
      <right style="thin"/>
      <top style="medium"/>
      <bottom style="medium"/>
      <diagonal/>
    </border>
    <border diagonalUp="false" diagonalDown="false">
      <left style="medium"/>
      <right style="thin"/>
      <top/>
      <bottom/>
      <diagonal/>
    </border>
    <border diagonalUp="true" diagonalDown="false">
      <left style="thin"/>
      <right style="medium"/>
      <top/>
      <bottom style="thin"/>
      <diagonal style="thin"/>
    </border>
    <border diagonalUp="false" diagonalDown="false">
      <left style="thin"/>
      <right style="medium"/>
      <top style="medium"/>
      <bottom/>
      <diagonal/>
    </border>
    <border diagonalUp="true" diagonalDown="false">
      <left/>
      <right/>
      <top/>
      <bottom/>
      <diagonal style="thin"/>
    </border>
    <border diagonalUp="true" diagonalDown="false">
      <left style="thin"/>
      <right style="thin"/>
      <top/>
      <bottom/>
      <diagonal style="thin"/>
    </border>
    <border diagonalUp="true" diagonalDown="false">
      <left style="thin"/>
      <right style="thin"/>
      <top style="thin"/>
      <bottom/>
      <diagonal style="thin"/>
    </border>
    <border diagonalUp="true" diagonalDown="false">
      <left style="thin"/>
      <right style="medium"/>
      <top style="thin"/>
      <bottom/>
      <diagonal style="thin"/>
    </border>
    <border diagonalUp="true" diagonalDown="false">
      <left style="thin"/>
      <right style="thin"/>
      <top/>
      <bottom style="thin"/>
      <diagonal style="thin"/>
    </border>
    <border diagonalUp="true" diagonalDown="false">
      <left style="thin"/>
      <right/>
      <top/>
      <bottom style="thin"/>
      <diagonal style="thin"/>
    </border>
    <border diagonalUp="false" diagonalDown="false">
      <left style="medium"/>
      <right style="medium"/>
      <top/>
      <bottom/>
      <diagonal/>
    </border>
    <border diagonalUp="false" diagonalDown="false">
      <left/>
      <right/>
      <top/>
      <bottom style="thin">
        <color rgb="FF7F7F7F"/>
      </bottom>
      <diagonal/>
    </border>
    <border diagonalUp="false" diagonalDown="false">
      <left style="medium"/>
      <right/>
      <top style="thin"/>
      <bottom style="medium"/>
      <diagonal/>
    </border>
    <border diagonalUp="false" diagonalDown="false">
      <left style="thin">
        <color rgb="FF7F7F7F"/>
      </left>
      <right style="thin">
        <color rgb="FF7F7F7F"/>
      </right>
      <top style="thin">
        <color rgb="FF7F7F7F"/>
      </top>
      <bottom/>
      <diagonal/>
    </border>
    <border diagonalUp="false" diagonalDown="false">
      <left style="medium"/>
      <right/>
      <top style="medium"/>
      <bottom style="thin"/>
      <diagonal/>
    </border>
    <border diagonalUp="false" diagonalDown="false">
      <left style="thin">
        <color rgb="FF7F7F7F"/>
      </left>
      <right style="thin">
        <color rgb="FF808080"/>
      </right>
      <top style="thin">
        <color rgb="FF7F7F7F"/>
      </top>
      <bottom style="thin">
        <color rgb="FF808080"/>
      </bottom>
      <diagonal/>
    </border>
    <border diagonalUp="false" diagonalDown="false">
      <left/>
      <right style="thin"/>
      <top style="medium"/>
      <bottom/>
      <diagonal/>
    </border>
    <border diagonalUp="false" diagonalDown="false">
      <left style="medium"/>
      <right style="thin"/>
      <top style="thin"/>
      <bottom/>
      <diagonal/>
    </border>
    <border diagonalUp="false" diagonalDown="false">
      <left/>
      <right style="medium"/>
      <top style="medium"/>
      <bottom style="medium"/>
      <diagonal/>
    </border>
  </borders>
  <cellStyleXfs count="83">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5" fontId="0" fillId="0" borderId="0" applyFont="true" applyBorder="false" applyAlignment="true" applyProtection="false">
      <alignment horizontal="general" vertical="center" textRotation="0" wrapText="false" indent="0" shrinkToFit="false"/>
    </xf>
    <xf numFmtId="164" fontId="30" fillId="0" borderId="0" applyFont="true" applyBorder="false" applyAlignment="true" applyProtection="false">
      <alignment horizontal="general" vertical="center" textRotation="0" wrapText="false" indent="0" shrinkToFit="false"/>
    </xf>
    <xf numFmtId="164" fontId="4" fillId="2" borderId="0" applyFont="true" applyBorder="false" applyAlignment="true" applyProtection="false">
      <alignment horizontal="general" vertical="center" textRotation="0" wrapText="false" indent="0" shrinkToFit="false"/>
    </xf>
    <xf numFmtId="164" fontId="4" fillId="3" borderId="0" applyFont="true" applyBorder="false" applyAlignment="true" applyProtection="false">
      <alignment horizontal="general" vertical="center" textRotation="0" wrapText="false" indent="0" shrinkToFit="false"/>
    </xf>
    <xf numFmtId="164" fontId="4" fillId="4" borderId="0" applyFont="true" applyBorder="false" applyAlignment="true" applyProtection="false">
      <alignment horizontal="general" vertical="center" textRotation="0" wrapText="false" indent="0" shrinkToFit="false"/>
    </xf>
    <xf numFmtId="164" fontId="4" fillId="5" borderId="0" applyFont="true" applyBorder="false" applyAlignment="true" applyProtection="false">
      <alignment horizontal="general" vertical="center" textRotation="0" wrapText="false" indent="0" shrinkToFit="false"/>
    </xf>
    <xf numFmtId="164" fontId="4" fillId="6" borderId="0" applyFont="true" applyBorder="false" applyAlignment="true" applyProtection="false">
      <alignment horizontal="general" vertical="center" textRotation="0" wrapText="false" indent="0" shrinkToFit="false"/>
    </xf>
    <xf numFmtId="164" fontId="4" fillId="7" borderId="0" applyFont="true" applyBorder="false" applyAlignment="true" applyProtection="false">
      <alignment horizontal="general" vertical="center" textRotation="0" wrapText="false" indent="0" shrinkToFit="false"/>
    </xf>
    <xf numFmtId="164" fontId="4" fillId="8" borderId="0" applyFont="true" applyBorder="false" applyAlignment="true" applyProtection="false">
      <alignment horizontal="general" vertical="center" textRotation="0" wrapText="false" indent="0" shrinkToFit="false"/>
    </xf>
    <xf numFmtId="164" fontId="4" fillId="9" borderId="0" applyFont="true" applyBorder="false" applyAlignment="true" applyProtection="false">
      <alignment horizontal="general" vertical="center" textRotation="0" wrapText="false" indent="0" shrinkToFit="false"/>
    </xf>
    <xf numFmtId="164" fontId="4" fillId="10" borderId="0" applyFont="true" applyBorder="false" applyAlignment="true" applyProtection="false">
      <alignment horizontal="general" vertical="center" textRotation="0" wrapText="false" indent="0" shrinkToFit="false"/>
    </xf>
    <xf numFmtId="164" fontId="4" fillId="5" borderId="0" applyFont="true" applyBorder="false" applyAlignment="true" applyProtection="false">
      <alignment horizontal="general" vertical="center" textRotation="0" wrapText="false" indent="0" shrinkToFit="false"/>
    </xf>
    <xf numFmtId="164" fontId="4" fillId="8" borderId="0" applyFont="true" applyBorder="false" applyAlignment="true" applyProtection="false">
      <alignment horizontal="general" vertical="center" textRotation="0" wrapText="false" indent="0" shrinkToFit="false"/>
    </xf>
    <xf numFmtId="164" fontId="4" fillId="11" borderId="0" applyFont="true" applyBorder="false" applyAlignment="true" applyProtection="false">
      <alignment horizontal="general" vertical="center" textRotation="0" wrapText="false" indent="0" shrinkToFit="false"/>
    </xf>
    <xf numFmtId="164" fontId="5" fillId="12" borderId="0" applyFont="true" applyBorder="false" applyAlignment="true" applyProtection="false">
      <alignment horizontal="general" vertical="center" textRotation="0" wrapText="false" indent="0" shrinkToFit="false"/>
    </xf>
    <xf numFmtId="164" fontId="5" fillId="9" borderId="0" applyFont="true" applyBorder="false" applyAlignment="true" applyProtection="false">
      <alignment horizontal="general" vertical="center" textRotation="0" wrapText="false" indent="0" shrinkToFit="false"/>
    </xf>
    <xf numFmtId="164" fontId="5" fillId="10" borderId="0" applyFont="true" applyBorder="false" applyAlignment="true" applyProtection="false">
      <alignment horizontal="general" vertical="center" textRotation="0" wrapText="false" indent="0" shrinkToFit="false"/>
    </xf>
    <xf numFmtId="164" fontId="5" fillId="13" borderId="0" applyFont="true" applyBorder="false" applyAlignment="true" applyProtection="false">
      <alignment horizontal="general" vertical="center" textRotation="0" wrapText="false" indent="0" shrinkToFit="false"/>
    </xf>
    <xf numFmtId="164" fontId="5" fillId="14" borderId="0" applyFont="true" applyBorder="false" applyAlignment="true" applyProtection="false">
      <alignment horizontal="general" vertical="center" textRotation="0" wrapText="false" indent="0" shrinkToFit="false"/>
    </xf>
    <xf numFmtId="164" fontId="5" fillId="15" borderId="0" applyFont="true" applyBorder="false" applyAlignment="true" applyProtection="false">
      <alignment horizontal="general" vertical="center" textRotation="0" wrapText="false" indent="0" shrinkToFit="false"/>
    </xf>
    <xf numFmtId="164" fontId="6" fillId="16" borderId="0" applyFont="true" applyBorder="false" applyAlignment="true" applyProtection="false">
      <alignment horizontal="general" vertical="center" textRotation="0" wrapText="false" indent="0" shrinkToFit="false"/>
    </xf>
    <xf numFmtId="164" fontId="5" fillId="17" borderId="0" applyFont="true" applyBorder="false" applyAlignment="true" applyProtection="false">
      <alignment horizontal="general" vertical="center" textRotation="0" wrapText="false" indent="0" shrinkToFit="false"/>
    </xf>
    <xf numFmtId="164" fontId="5" fillId="18" borderId="0" applyFont="true" applyBorder="false" applyAlignment="true" applyProtection="false">
      <alignment horizontal="general" vertical="center" textRotation="0" wrapText="false" indent="0" shrinkToFit="false"/>
    </xf>
    <xf numFmtId="164" fontId="5" fillId="19" borderId="0" applyFont="true" applyBorder="false" applyAlignment="true" applyProtection="false">
      <alignment horizontal="general" vertical="center" textRotation="0" wrapText="false" indent="0" shrinkToFit="false"/>
    </xf>
    <xf numFmtId="164" fontId="5" fillId="13" borderId="0" applyFont="true" applyBorder="false" applyAlignment="true" applyProtection="false">
      <alignment horizontal="general" vertical="center" textRotation="0" wrapText="false" indent="0" shrinkToFit="false"/>
    </xf>
    <xf numFmtId="164" fontId="5" fillId="14" borderId="0" applyFont="true" applyBorder="false" applyAlignment="true" applyProtection="false">
      <alignment horizontal="general" vertical="center" textRotation="0" wrapText="false" indent="0" shrinkToFit="false"/>
    </xf>
    <xf numFmtId="164" fontId="5" fillId="20" borderId="0" applyFont="true" applyBorder="false" applyAlignment="true" applyProtection="false">
      <alignment horizontal="general" vertical="center" textRotation="0" wrapText="false" indent="0" shrinkToFit="false"/>
    </xf>
    <xf numFmtId="164" fontId="7" fillId="0" borderId="0" applyFont="true" applyBorder="false" applyAlignment="true" applyProtection="false">
      <alignment horizontal="general" vertical="center" textRotation="0" wrapText="false" indent="0" shrinkToFit="false"/>
    </xf>
    <xf numFmtId="164" fontId="8" fillId="21" borderId="1" applyFont="true" applyBorder="true" applyAlignment="true" applyProtection="false">
      <alignment horizontal="general" vertical="center" textRotation="0" wrapText="false" indent="0" shrinkToFit="false"/>
    </xf>
    <xf numFmtId="165" fontId="0" fillId="0" borderId="0" applyFont="true" applyBorder="false" applyAlignment="true" applyProtection="false">
      <alignment horizontal="general" vertical="center" textRotation="0" wrapText="false" indent="0" shrinkToFit="false"/>
    </xf>
    <xf numFmtId="164" fontId="0" fillId="22" borderId="2" applyFont="true" applyBorder="true" applyAlignment="true" applyProtection="false">
      <alignment horizontal="general" vertical="center" textRotation="0" wrapText="false" indent="0" shrinkToFit="false"/>
    </xf>
    <xf numFmtId="164" fontId="9" fillId="0" borderId="3" applyFont="true" applyBorder="true" applyAlignment="true" applyProtection="false">
      <alignment horizontal="general" vertical="center" textRotation="0" wrapText="false" indent="0" shrinkToFit="false"/>
    </xf>
    <xf numFmtId="164" fontId="10" fillId="7" borderId="4" applyFont="true" applyBorder="true" applyAlignment="true" applyProtection="false">
      <alignment horizontal="general" vertical="center" textRotation="0" wrapText="false" indent="0" shrinkToFit="false"/>
    </xf>
    <xf numFmtId="164" fontId="11" fillId="23" borderId="5" applyFont="true" applyBorder="true" applyAlignment="true" applyProtection="false">
      <alignment horizontal="general" vertical="center" textRotation="0" wrapText="false" indent="0" shrinkToFit="false"/>
    </xf>
    <xf numFmtId="164" fontId="12" fillId="3" borderId="0" applyFont="true" applyBorder="false" applyAlignment="true" applyProtection="false">
      <alignment horizontal="general" vertical="center" textRotation="0" wrapText="false" indent="0" shrinkToFit="false"/>
    </xf>
    <xf numFmtId="166" fontId="0" fillId="0" borderId="0" applyFont="true" applyBorder="false" applyAlignment="true" applyProtection="false">
      <alignment horizontal="general" vertical="center" textRotation="0" wrapText="false" indent="0" shrinkToFit="false"/>
    </xf>
    <xf numFmtId="164" fontId="0" fillId="0" borderId="0" applyFont="true" applyBorder="true" applyAlignment="true" applyProtection="true">
      <alignment horizontal="general" vertical="center"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5" fillId="4" borderId="0" applyFont="true" applyBorder="false" applyAlignment="true" applyProtection="false">
      <alignment horizontal="general" vertical="center" textRotation="0" wrapText="false" indent="0" shrinkToFit="false"/>
    </xf>
    <xf numFmtId="164" fontId="16" fillId="0" borderId="6" applyFont="true" applyBorder="true" applyAlignment="true" applyProtection="false">
      <alignment horizontal="general" vertical="center" textRotation="0" wrapText="false" indent="0" shrinkToFit="false"/>
    </xf>
    <xf numFmtId="164" fontId="17" fillId="0" borderId="7" applyFont="true" applyBorder="true" applyAlignment="true" applyProtection="false">
      <alignment horizontal="general" vertical="center" textRotation="0" wrapText="false" indent="0" shrinkToFit="false"/>
    </xf>
    <xf numFmtId="164" fontId="18" fillId="0" borderId="8" applyFont="true" applyBorder="true" applyAlignment="true" applyProtection="false">
      <alignment horizontal="general" vertical="center" textRotation="0" wrapText="false" indent="0" shrinkToFit="false"/>
    </xf>
    <xf numFmtId="164" fontId="18" fillId="0" borderId="8" applyFont="true" applyBorder="true" applyAlignment="true" applyProtection="false">
      <alignment horizontal="general" vertical="center" textRotation="0" wrapText="false" indent="0" shrinkToFit="false"/>
    </xf>
    <xf numFmtId="164" fontId="18" fillId="0" borderId="0" applyFont="true" applyBorder="false" applyAlignment="true" applyProtection="false">
      <alignment horizontal="general" vertical="center" textRotation="0" wrapText="false" indent="0" shrinkToFit="false"/>
    </xf>
    <xf numFmtId="164" fontId="19" fillId="23" borderId="4" applyFont="true" applyBorder="true" applyAlignment="true" applyProtection="false">
      <alignment horizontal="general" vertical="center" textRotation="0" wrapText="false" indent="0" shrinkToFit="false"/>
    </xf>
    <xf numFmtId="164" fontId="20" fillId="0" borderId="0" applyFont="true" applyBorder="false" applyAlignment="true" applyProtection="false">
      <alignment horizontal="general" vertical="center" textRotation="0" wrapText="false" indent="0" shrinkToFit="false"/>
    </xf>
    <xf numFmtId="164" fontId="21" fillId="0" borderId="0" applyFont="true" applyBorder="false" applyAlignment="true" applyProtection="false">
      <alignment horizontal="general" vertical="center" textRotation="0" wrapText="false" indent="0" shrinkToFit="false"/>
    </xf>
    <xf numFmtId="164" fontId="22" fillId="0" borderId="9" applyFont="true" applyBorder="true" applyAlignment="true" applyProtection="false">
      <alignment horizontal="general" vertical="center" textRotation="0" wrapText="false" indent="0" shrinkToFit="false"/>
    </xf>
    <xf numFmtId="166" fontId="0" fillId="0" borderId="0" applyFont="true" applyBorder="false" applyAlignment="true" applyProtection="false">
      <alignment horizontal="general" vertical="center" textRotation="0" wrapText="false" indent="0" shrinkToFit="false"/>
    </xf>
  </cellStyleXfs>
  <cellXfs count="1086">
    <xf numFmtId="164" fontId="0" fillId="0" borderId="0" xfId="0" applyFont="false" applyBorder="false" applyAlignment="false" applyProtection="false">
      <alignment horizontal="general" vertical="center" textRotation="0" wrapText="false" indent="0" shrinkToFit="false"/>
      <protection locked="true" hidden="false"/>
    </xf>
    <xf numFmtId="164" fontId="0" fillId="0" borderId="0" xfId="0" applyFont="false" applyBorder="false" applyAlignment="false" applyProtection="true">
      <alignment horizontal="general" vertical="center" textRotation="0" wrapText="false" indent="0" shrinkToFit="false"/>
      <protection locked="true" hidden="false"/>
    </xf>
    <xf numFmtId="164" fontId="23" fillId="0" borderId="0" xfId="0" applyFont="true" applyBorder="false" applyAlignment="false" applyProtection="true">
      <alignment horizontal="general" vertical="center" textRotation="0" wrapText="false" indent="0" shrinkToFit="false"/>
      <protection locked="true" hidden="false"/>
    </xf>
    <xf numFmtId="164" fontId="24" fillId="0" borderId="0" xfId="0" applyFont="true" applyBorder="false" applyAlignment="false" applyProtection="true">
      <alignment horizontal="general" vertical="center" textRotation="0" wrapText="false" indent="0" shrinkToFit="false"/>
      <protection locked="true" hidden="false"/>
    </xf>
    <xf numFmtId="164" fontId="25" fillId="0" borderId="0" xfId="0" applyFont="true" applyBorder="false" applyAlignment="false" applyProtection="true">
      <alignment horizontal="general" vertical="center" textRotation="0" wrapText="false" indent="0" shrinkToFit="false"/>
      <protection locked="true" hidden="false"/>
    </xf>
    <xf numFmtId="164" fontId="4" fillId="0" borderId="0" xfId="0" applyFont="true" applyBorder="false" applyAlignment="false" applyProtection="true">
      <alignment horizontal="general" vertical="center" textRotation="0" wrapText="false" indent="0" shrinkToFit="false"/>
      <protection locked="true" hidden="false"/>
    </xf>
    <xf numFmtId="164" fontId="26" fillId="0" borderId="0" xfId="0" applyFont="true" applyBorder="true" applyAlignment="true" applyProtection="true">
      <alignment horizontal="left" vertical="top" textRotation="0" wrapText="true" indent="0" shrinkToFit="false"/>
      <protection locked="true" hidden="false"/>
    </xf>
    <xf numFmtId="164" fontId="21" fillId="0" borderId="0" xfId="0" applyFont="true" applyBorder="false" applyAlignment="false" applyProtection="true">
      <alignment horizontal="general" vertical="center" textRotation="0" wrapText="false" indent="0" shrinkToFit="false"/>
      <protection locked="true" hidden="false"/>
    </xf>
    <xf numFmtId="164" fontId="26" fillId="0" borderId="0" xfId="0" applyFont="true" applyBorder="true" applyAlignment="true" applyProtection="true">
      <alignment horizontal="left" vertical="center" textRotation="0" wrapText="true" indent="0" shrinkToFit="false"/>
      <protection locked="true" hidden="false"/>
    </xf>
    <xf numFmtId="164" fontId="27" fillId="0" borderId="0" xfId="0" applyFont="true" applyBorder="false" applyAlignment="false" applyProtection="true">
      <alignment horizontal="general" vertical="center" textRotation="0" wrapText="false" indent="0" shrinkToFit="false"/>
      <protection locked="true" hidden="false"/>
    </xf>
    <xf numFmtId="164" fontId="25" fillId="0" borderId="0" xfId="0" applyFont="true" applyBorder="true" applyAlignment="true" applyProtection="true">
      <alignment horizontal="left" vertical="center" textRotation="0" wrapText="true" indent="0" shrinkToFit="false"/>
      <protection locked="true" hidden="false"/>
    </xf>
    <xf numFmtId="164" fontId="28" fillId="0" borderId="0" xfId="0" applyFont="true" applyBorder="false" applyAlignment="false" applyProtection="true">
      <alignment horizontal="general" vertical="center" textRotation="0" wrapText="false" indent="0" shrinkToFit="false"/>
      <protection locked="true" hidden="false"/>
    </xf>
    <xf numFmtId="164" fontId="29" fillId="0" borderId="0" xfId="0" applyFont="true" applyBorder="false" applyAlignment="false" applyProtection="true">
      <alignment horizontal="general" vertical="center" textRotation="0" wrapText="false" indent="0" shrinkToFit="false"/>
      <protection locked="true" hidden="false"/>
    </xf>
    <xf numFmtId="164" fontId="4" fillId="0" borderId="10" xfId="0" applyFont="true" applyBorder="true" applyAlignment="true" applyProtection="true">
      <alignment horizontal="center" vertical="center" textRotation="0" wrapText="false" indent="0" shrinkToFit="false"/>
      <protection locked="true" hidden="false"/>
    </xf>
    <xf numFmtId="164" fontId="4" fillId="16" borderId="11" xfId="0" applyFont="true" applyBorder="true" applyAlignment="true" applyProtection="true">
      <alignment horizontal="left" vertical="center" textRotation="0" wrapText="false" indent="0" shrinkToFit="false"/>
      <protection locked="false" hidden="false"/>
    </xf>
    <xf numFmtId="164" fontId="21" fillId="0" borderId="0" xfId="0" applyFont="true" applyBorder="false" applyAlignment="true" applyProtection="true">
      <alignment horizontal="right" vertical="top" textRotation="0" wrapText="true" indent="0" shrinkToFit="false"/>
      <protection locked="true" hidden="false"/>
    </xf>
    <xf numFmtId="164" fontId="0" fillId="0" borderId="0" xfId="0" applyFont="false" applyBorder="false" applyAlignment="true" applyProtection="true">
      <alignment horizontal="general" vertical="center" textRotation="0" wrapText="true" indent="0" shrinkToFit="false"/>
      <protection locked="true" hidden="false"/>
    </xf>
    <xf numFmtId="164" fontId="4" fillId="0" borderId="12" xfId="0" applyFont="true" applyBorder="true" applyAlignment="false" applyProtection="true">
      <alignment horizontal="general" vertical="center" textRotation="0" wrapText="false" indent="0" shrinkToFit="false"/>
      <protection locked="true" hidden="false"/>
    </xf>
    <xf numFmtId="164" fontId="4" fillId="0" borderId="10" xfId="0" applyFont="true" applyBorder="true" applyAlignment="true" applyProtection="true">
      <alignment horizontal="left" vertical="center" textRotation="0" wrapText="false" indent="0" shrinkToFit="false"/>
      <protection locked="true" hidden="false"/>
    </xf>
    <xf numFmtId="164" fontId="4" fillId="16" borderId="13" xfId="0" applyFont="true" applyBorder="true" applyAlignment="true" applyProtection="true">
      <alignment horizontal="left" vertical="center" textRotation="0" wrapText="false" indent="0" shrinkToFit="false"/>
      <protection locked="false" hidden="false"/>
    </xf>
    <xf numFmtId="164" fontId="4" fillId="0" borderId="14" xfId="0" applyFont="true" applyBorder="true" applyAlignment="false" applyProtection="true">
      <alignment horizontal="general" vertical="center" textRotation="0" wrapText="false" indent="0" shrinkToFit="false"/>
      <protection locked="true" hidden="false"/>
    </xf>
    <xf numFmtId="164" fontId="4" fillId="16" borderId="15" xfId="0" applyFont="true" applyBorder="true" applyAlignment="true" applyProtection="true">
      <alignment horizontal="left" vertical="center" textRotation="0" wrapText="false" indent="0" shrinkToFit="false"/>
      <protection locked="false" hidden="false"/>
    </xf>
    <xf numFmtId="164" fontId="4" fillId="16" borderId="16" xfId="0" applyFont="true" applyBorder="true" applyAlignment="true" applyProtection="true">
      <alignment horizontal="center" vertical="center" textRotation="0" wrapText="false" indent="0" shrinkToFit="false"/>
      <protection locked="false" hidden="false"/>
    </xf>
    <xf numFmtId="164" fontId="4" fillId="16" borderId="17" xfId="0" applyFont="true" applyBorder="true" applyAlignment="true" applyProtection="true">
      <alignment horizontal="center" vertical="center" textRotation="0" wrapText="false" indent="0" shrinkToFit="false"/>
      <protection locked="false" hidden="false"/>
    </xf>
    <xf numFmtId="164" fontId="4" fillId="0" borderId="17" xfId="0" applyFont="true" applyBorder="true" applyAlignment="false" applyProtection="true">
      <alignment horizontal="general" vertical="center" textRotation="0" wrapText="false" indent="0" shrinkToFit="false"/>
      <protection locked="true" hidden="false"/>
    </xf>
    <xf numFmtId="164" fontId="4" fillId="16" borderId="18" xfId="0" applyFont="true" applyBorder="true" applyAlignment="true" applyProtection="true">
      <alignment horizontal="center" vertical="center" textRotation="0" wrapText="false" indent="0" shrinkToFit="false"/>
      <protection locked="false" hidden="false"/>
    </xf>
    <xf numFmtId="164" fontId="4" fillId="0" borderId="19" xfId="0" applyFont="true" applyBorder="true" applyAlignment="false" applyProtection="true">
      <alignment horizontal="general" vertical="center" textRotation="0" wrapText="false" indent="0" shrinkToFit="false"/>
      <protection locked="true" hidden="false"/>
    </xf>
    <xf numFmtId="164" fontId="4" fillId="0" borderId="20" xfId="0" applyFont="true" applyBorder="true" applyAlignment="false" applyProtection="true">
      <alignment horizontal="general" vertical="center" textRotation="0" wrapText="false" indent="0" shrinkToFit="false"/>
      <protection locked="true" hidden="false"/>
    </xf>
    <xf numFmtId="164" fontId="4" fillId="0" borderId="21" xfId="0" applyFont="true" applyBorder="true" applyAlignment="false" applyProtection="true">
      <alignment horizontal="general" vertical="center" textRotation="0" wrapText="false" indent="0" shrinkToFit="false"/>
      <protection locked="true" hidden="false"/>
    </xf>
    <xf numFmtId="164" fontId="4" fillId="16" borderId="22" xfId="0" applyFont="true" applyBorder="true" applyAlignment="true" applyProtection="true">
      <alignment horizontal="left" vertical="center" textRotation="0" wrapText="false" indent="0" shrinkToFit="false"/>
      <protection locked="false" hidden="false"/>
    </xf>
    <xf numFmtId="164" fontId="0" fillId="16" borderId="22" xfId="0" applyFont="false" applyBorder="true" applyAlignment="true" applyProtection="true">
      <alignment horizontal="left" vertical="center" textRotation="0" wrapText="false" indent="0" shrinkToFit="false"/>
      <protection locked="false" hidden="false"/>
    </xf>
    <xf numFmtId="164" fontId="0" fillId="16" borderId="15" xfId="0" applyFont="false" applyBorder="true" applyAlignment="true" applyProtection="true">
      <alignment horizontal="left" vertical="center" textRotation="0" wrapText="false" indent="0" shrinkToFit="false"/>
      <protection locked="false" hidden="false"/>
    </xf>
    <xf numFmtId="164" fontId="4" fillId="0" borderId="23" xfId="0" applyFont="true" applyBorder="true" applyAlignment="true" applyProtection="true">
      <alignment horizontal="general" vertical="center" textRotation="0" wrapText="true" indent="0" shrinkToFit="true"/>
      <protection locked="true" hidden="false"/>
    </xf>
    <xf numFmtId="164" fontId="4" fillId="0" borderId="23" xfId="0" applyFont="true" applyBorder="true" applyAlignment="false" applyProtection="true">
      <alignment horizontal="general" vertical="center" textRotation="0" wrapText="false" indent="0" shrinkToFit="false"/>
      <protection locked="true" hidden="false"/>
    </xf>
    <xf numFmtId="164" fontId="0" fillId="16" borderId="24" xfId="0" applyFont="false" applyBorder="true" applyAlignment="true" applyProtection="true">
      <alignment horizontal="left" vertical="center" textRotation="0" wrapText="false" indent="0" shrinkToFit="false"/>
      <protection locked="false" hidden="false"/>
    </xf>
    <xf numFmtId="164" fontId="4" fillId="0" borderId="14" xfId="0" applyFont="true" applyBorder="true" applyAlignment="true" applyProtection="true">
      <alignment horizontal="general" vertical="center" textRotation="0" wrapText="false" indent="0" shrinkToFit="true"/>
      <protection locked="true" hidden="false"/>
    </xf>
    <xf numFmtId="164" fontId="31" fillId="16" borderId="25" xfId="20" applyFont="true" applyBorder="tru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true">
      <alignment horizontal="center" vertical="center" textRotation="0" wrapText="true" indent="0" shrinkToFit="false"/>
      <protection locked="true" hidden="false"/>
    </xf>
    <xf numFmtId="164" fontId="0" fillId="0" borderId="26" xfId="0" applyFont="true" applyBorder="true" applyAlignment="true" applyProtection="true">
      <alignment horizontal="left" vertical="top" textRotation="0" wrapText="true" indent="0" shrinkToFit="false"/>
      <protection locked="true" hidden="false"/>
    </xf>
    <xf numFmtId="164" fontId="26" fillId="0" borderId="0" xfId="0" applyFont="true" applyBorder="false" applyAlignment="true" applyProtection="true">
      <alignment horizontal="general" vertical="top" textRotation="0" wrapText="true" indent="0" shrinkToFit="false"/>
      <protection locked="true" hidden="false"/>
    </xf>
    <xf numFmtId="164" fontId="4" fillId="0" borderId="23" xfId="0" applyFont="true" applyBorder="true" applyAlignment="true" applyProtection="true">
      <alignment horizontal="center" vertical="center" textRotation="0" wrapText="false" indent="0" shrinkToFit="false"/>
      <protection locked="true" hidden="false"/>
    </xf>
    <xf numFmtId="164" fontId="4" fillId="0" borderId="27" xfId="0" applyFont="true" applyBorder="true" applyAlignment="true" applyProtection="true">
      <alignment horizontal="center" vertical="center" textRotation="0" wrapText="false" indent="0" shrinkToFit="false"/>
      <protection locked="true" hidden="false"/>
    </xf>
    <xf numFmtId="164" fontId="4" fillId="0" borderId="12" xfId="0" applyFont="true" applyBorder="true" applyAlignment="true" applyProtection="true">
      <alignment horizontal="center" vertical="center" textRotation="0" wrapText="false" indent="0" shrinkToFit="false"/>
      <protection locked="true" hidden="false"/>
    </xf>
    <xf numFmtId="164" fontId="4" fillId="0" borderId="23" xfId="0" applyFont="true" applyBorder="true" applyAlignment="true" applyProtection="true">
      <alignment horizontal="center" vertical="center" textRotation="0" wrapText="true" indent="0" shrinkToFit="false"/>
      <protection locked="true" hidden="false"/>
    </xf>
    <xf numFmtId="164" fontId="0" fillId="0" borderId="12" xfId="0" applyFont="true" applyBorder="true" applyAlignment="true" applyProtection="true">
      <alignment horizontal="center" vertical="center" textRotation="0" wrapText="true" indent="0" shrinkToFit="false"/>
      <protection locked="true" hidden="false"/>
    </xf>
    <xf numFmtId="164" fontId="4" fillId="0" borderId="12" xfId="0" applyFont="true" applyBorder="true" applyAlignment="true" applyProtection="true">
      <alignment horizontal="center" vertical="center" textRotation="0" wrapText="true" indent="0" shrinkToFit="false"/>
      <protection locked="true" hidden="false"/>
    </xf>
    <xf numFmtId="164" fontId="4" fillId="0" borderId="28" xfId="0" applyFont="true" applyBorder="true" applyAlignment="true" applyProtection="true">
      <alignment horizontal="center" vertical="center" textRotation="0" wrapText="true" indent="0" shrinkToFit="false"/>
      <protection locked="true" hidden="false"/>
    </xf>
    <xf numFmtId="164" fontId="4" fillId="0" borderId="21" xfId="0" applyFont="true" applyBorder="true" applyAlignment="true" applyProtection="true">
      <alignment horizontal="center" vertical="center" textRotation="0" wrapText="true" indent="0" shrinkToFit="false"/>
      <protection locked="true" hidden="false"/>
    </xf>
    <xf numFmtId="164" fontId="4" fillId="0" borderId="21" xfId="0" applyFont="true" applyBorder="true" applyAlignment="true" applyProtection="true">
      <alignment horizontal="center" vertical="center" textRotation="0" wrapText="false" indent="0" shrinkToFit="false"/>
      <protection locked="true" hidden="false"/>
    </xf>
    <xf numFmtId="167" fontId="32" fillId="16" borderId="29" xfId="0" applyFont="true" applyBorder="true" applyAlignment="true" applyProtection="true">
      <alignment horizontal="center" vertical="center" textRotation="0" wrapText="false" indent="0" shrinkToFit="false"/>
      <protection locked="false" hidden="false"/>
    </xf>
    <xf numFmtId="164" fontId="4" fillId="16" borderId="30" xfId="0" applyFont="true" applyBorder="true" applyAlignment="false" applyProtection="true">
      <alignment horizontal="general" vertical="center" textRotation="0" wrapText="false" indent="0" shrinkToFit="false"/>
      <protection locked="false" hidden="false"/>
    </xf>
    <xf numFmtId="164" fontId="4" fillId="16" borderId="31" xfId="0" applyFont="true" applyBorder="true" applyAlignment="false" applyProtection="true">
      <alignment horizontal="general" vertical="center" textRotation="0" wrapText="false" indent="0" shrinkToFit="false"/>
      <protection locked="false" hidden="false"/>
    </xf>
    <xf numFmtId="164" fontId="4" fillId="16" borderId="30" xfId="0" applyFont="true" applyBorder="true" applyAlignment="true" applyProtection="true">
      <alignment horizontal="general" vertical="center" textRotation="0" wrapText="true" indent="0" shrinkToFit="false"/>
      <protection locked="false" hidden="false"/>
    </xf>
    <xf numFmtId="168" fontId="32" fillId="16" borderId="31" xfId="0" applyFont="true" applyBorder="true" applyAlignment="false" applyProtection="true">
      <alignment horizontal="general" vertical="center" textRotation="0" wrapText="false" indent="0" shrinkToFit="false"/>
      <protection locked="false" hidden="false"/>
    </xf>
    <xf numFmtId="168" fontId="32" fillId="16" borderId="32" xfId="0" applyFont="true" applyBorder="true" applyAlignment="false" applyProtection="true">
      <alignment horizontal="general" vertical="center" textRotation="0" wrapText="false" indent="0" shrinkToFit="false"/>
      <protection locked="false" hidden="false"/>
    </xf>
    <xf numFmtId="168" fontId="32" fillId="0" borderId="33" xfId="0" applyFont="true" applyBorder="true" applyAlignment="false" applyProtection="true">
      <alignment horizontal="general" vertical="center" textRotation="0" wrapText="false" indent="0" shrinkToFit="false"/>
      <protection locked="true" hidden="false"/>
    </xf>
    <xf numFmtId="169" fontId="32" fillId="0" borderId="34" xfId="0" applyFont="true" applyBorder="true" applyAlignment="false" applyProtection="true">
      <alignment horizontal="general" vertical="center" textRotation="0" wrapText="false" indent="0" shrinkToFit="false"/>
      <protection locked="false" hidden="false"/>
    </xf>
    <xf numFmtId="168" fontId="0" fillId="0" borderId="0" xfId="0" applyFont="false" applyBorder="false" applyAlignment="false" applyProtection="true">
      <alignment horizontal="general" vertical="center" textRotation="0" wrapText="false" indent="0" shrinkToFit="false"/>
      <protection locked="true" hidden="false"/>
    </xf>
    <xf numFmtId="167" fontId="32" fillId="16" borderId="35" xfId="0" applyFont="true" applyBorder="true" applyAlignment="true" applyProtection="true">
      <alignment horizontal="center" vertical="center" textRotation="0" wrapText="false" indent="0" shrinkToFit="false"/>
      <protection locked="false" hidden="false"/>
    </xf>
    <xf numFmtId="164" fontId="4" fillId="16" borderId="23" xfId="0" applyFont="true" applyBorder="true" applyAlignment="true" applyProtection="true">
      <alignment horizontal="general" vertical="center" textRotation="0" wrapText="true" indent="0" shrinkToFit="false"/>
      <protection locked="false" hidden="false"/>
    </xf>
    <xf numFmtId="164" fontId="4" fillId="16" borderId="23" xfId="0" applyFont="true" applyBorder="true" applyAlignment="false" applyProtection="true">
      <alignment horizontal="general" vertical="center" textRotation="0" wrapText="false" indent="0" shrinkToFit="false"/>
      <protection locked="false" hidden="false"/>
    </xf>
    <xf numFmtId="168" fontId="33" fillId="16" borderId="23" xfId="0" applyFont="true" applyBorder="true" applyAlignment="false" applyProtection="true">
      <alignment horizontal="general" vertical="center" textRotation="0" wrapText="false" indent="0" shrinkToFit="false"/>
      <protection locked="false" hidden="false"/>
    </xf>
    <xf numFmtId="168" fontId="33" fillId="16" borderId="10" xfId="0" applyFont="true" applyBorder="true" applyAlignment="false" applyProtection="true">
      <alignment horizontal="general" vertical="center" textRotation="0" wrapText="false" indent="0" shrinkToFit="false"/>
      <protection locked="false" hidden="false"/>
    </xf>
    <xf numFmtId="168" fontId="32" fillId="0" borderId="23" xfId="0" applyFont="true" applyBorder="true" applyAlignment="false" applyProtection="true">
      <alignment horizontal="general" vertical="center" textRotation="0" wrapText="false" indent="0" shrinkToFit="false"/>
      <protection locked="true" hidden="false"/>
    </xf>
    <xf numFmtId="169" fontId="32" fillId="0" borderId="36" xfId="0" applyFont="true" applyBorder="true" applyAlignment="false" applyProtection="true">
      <alignment horizontal="general" vertical="center" textRotation="0" wrapText="false" indent="0" shrinkToFit="false"/>
      <protection locked="false" hidden="false"/>
    </xf>
    <xf numFmtId="168" fontId="32" fillId="16" borderId="23" xfId="0" applyFont="true" applyBorder="true" applyAlignment="false" applyProtection="true">
      <alignment horizontal="general" vertical="center" textRotation="0" wrapText="false" indent="0" shrinkToFit="false"/>
      <protection locked="false" hidden="false"/>
    </xf>
    <xf numFmtId="168" fontId="32" fillId="16" borderId="10" xfId="0" applyFont="true" applyBorder="true" applyAlignment="false" applyProtection="true">
      <alignment horizontal="general" vertical="center" textRotation="0" wrapText="false" indent="0" shrinkToFit="false"/>
      <protection locked="false" hidden="false"/>
    </xf>
    <xf numFmtId="167" fontId="32" fillId="16" borderId="37" xfId="0" applyFont="true" applyBorder="true" applyAlignment="true" applyProtection="true">
      <alignment horizontal="center" vertical="center" textRotation="0" wrapText="false" indent="0" shrinkToFit="false"/>
      <protection locked="false" hidden="false"/>
    </xf>
    <xf numFmtId="169" fontId="0" fillId="0" borderId="0" xfId="0" applyFont="false" applyBorder="false" applyAlignment="false" applyProtection="true">
      <alignment horizontal="general" vertical="center" textRotation="0" wrapText="false" indent="0" shrinkToFit="false"/>
      <protection locked="true" hidden="false"/>
    </xf>
    <xf numFmtId="167" fontId="32" fillId="16" borderId="38" xfId="0" applyFont="true" applyBorder="true" applyAlignment="true" applyProtection="true">
      <alignment horizontal="center" vertical="center" textRotation="0" wrapText="false" indent="0" shrinkToFit="false"/>
      <protection locked="false" hidden="false"/>
    </xf>
    <xf numFmtId="164" fontId="4" fillId="16" borderId="39" xfId="0" applyFont="true" applyBorder="true" applyAlignment="false" applyProtection="true">
      <alignment horizontal="general" vertical="center" textRotation="0" wrapText="false" indent="0" shrinkToFit="false"/>
      <protection locked="false" hidden="false"/>
    </xf>
    <xf numFmtId="164" fontId="4" fillId="16" borderId="39" xfId="0" applyFont="true" applyBorder="true" applyAlignment="true" applyProtection="true">
      <alignment horizontal="general" vertical="center" textRotation="0" wrapText="true" indent="0" shrinkToFit="false"/>
      <protection locked="false" hidden="false"/>
    </xf>
    <xf numFmtId="168" fontId="32" fillId="16" borderId="39" xfId="0" applyFont="true" applyBorder="true" applyAlignment="false" applyProtection="true">
      <alignment horizontal="general" vertical="center" textRotation="0" wrapText="false" indent="0" shrinkToFit="false"/>
      <protection locked="false" hidden="false"/>
    </xf>
    <xf numFmtId="168" fontId="32" fillId="16" borderId="40" xfId="0" applyFont="true" applyBorder="true" applyAlignment="false" applyProtection="true">
      <alignment horizontal="general" vertical="center" textRotation="0" wrapText="false" indent="0" shrinkToFit="false"/>
      <protection locked="false" hidden="false"/>
    </xf>
    <xf numFmtId="168" fontId="32" fillId="0" borderId="39" xfId="0" applyFont="true" applyBorder="true" applyAlignment="false" applyProtection="true">
      <alignment horizontal="general" vertical="center" textRotation="0" wrapText="false" indent="0" shrinkToFit="false"/>
      <protection locked="true" hidden="false"/>
    </xf>
    <xf numFmtId="169" fontId="32" fillId="0" borderId="41" xfId="0" applyFont="true" applyBorder="true" applyAlignment="false" applyProtection="true">
      <alignment horizontal="general" vertical="center" textRotation="0" wrapText="false" indent="0" shrinkToFit="false"/>
      <protection locked="false" hidden="false"/>
    </xf>
    <xf numFmtId="164" fontId="0" fillId="24" borderId="0" xfId="0" applyFont="false" applyBorder="false" applyAlignment="false" applyProtection="true">
      <alignment horizontal="general" vertical="center" textRotation="0" wrapText="false" indent="0" shrinkToFit="false"/>
      <protection locked="true" hidden="false"/>
    </xf>
    <xf numFmtId="164" fontId="32" fillId="24" borderId="0" xfId="0" applyFont="true" applyBorder="false" applyAlignment="false" applyProtection="true">
      <alignment horizontal="general" vertical="center" textRotation="0" wrapText="false" indent="0" shrinkToFit="false"/>
      <protection locked="true" hidden="false"/>
    </xf>
    <xf numFmtId="164" fontId="4" fillId="24" borderId="0" xfId="0" applyFont="true" applyBorder="false" applyAlignment="false" applyProtection="true">
      <alignment horizontal="general" vertical="center" textRotation="0" wrapText="false" indent="0" shrinkToFit="false"/>
      <protection locked="true" hidden="false"/>
    </xf>
    <xf numFmtId="164" fontId="25" fillId="24" borderId="23" xfId="0" applyFont="true" applyBorder="true" applyAlignment="true" applyProtection="true">
      <alignment horizontal="center" vertical="center" textRotation="0" wrapText="false" indent="0" shrinkToFit="false"/>
      <protection locked="true" hidden="false"/>
    </xf>
    <xf numFmtId="170" fontId="25" fillId="24" borderId="23" xfId="0" applyFont="true" applyBorder="true" applyAlignment="true" applyProtection="true">
      <alignment horizontal="center" vertical="center" textRotation="0" wrapText="false" indent="0" shrinkToFit="false"/>
      <protection locked="true" hidden="false"/>
    </xf>
    <xf numFmtId="164" fontId="32" fillId="24" borderId="0" xfId="0" applyFont="true" applyBorder="true" applyAlignment="true" applyProtection="true">
      <alignment horizontal="center" vertical="center" textRotation="0" wrapText="false" indent="0" shrinkToFit="false"/>
      <protection locked="true" hidden="false"/>
    </xf>
    <xf numFmtId="164" fontId="44" fillId="24" borderId="0" xfId="0" applyFont="true" applyBorder="false" applyAlignment="false" applyProtection="true">
      <alignment horizontal="general" vertical="center" textRotation="0" wrapText="false" indent="0" shrinkToFit="false"/>
      <protection locked="true" hidden="false"/>
    </xf>
    <xf numFmtId="164" fontId="44" fillId="0" borderId="0" xfId="0" applyFont="true" applyBorder="false" applyAlignment="true" applyProtection="true">
      <alignment horizontal="center" vertical="center" textRotation="0" wrapText="false" indent="0" shrinkToFit="false"/>
      <protection locked="true" hidden="false"/>
    </xf>
    <xf numFmtId="167" fontId="45" fillId="24" borderId="0" xfId="0" applyFont="true" applyBorder="false" applyAlignment="true" applyProtection="true">
      <alignment horizontal="center" vertical="center" textRotation="0" wrapText="false" indent="0" shrinkToFit="false"/>
      <protection locked="true" hidden="false"/>
    </xf>
    <xf numFmtId="167" fontId="45" fillId="24" borderId="0" xfId="0" applyFont="true" applyBorder="false" applyAlignment="true" applyProtection="true">
      <alignment horizontal="left" vertical="center" textRotation="0" wrapText="false" indent="0" shrinkToFit="false"/>
      <protection locked="true" hidden="false"/>
    </xf>
    <xf numFmtId="164" fontId="28" fillId="24" borderId="0" xfId="0" applyFont="true" applyBorder="false" applyAlignment="false" applyProtection="true">
      <alignment horizontal="general" vertical="center" textRotation="0" wrapText="false" indent="0" shrinkToFit="false"/>
      <protection locked="true" hidden="false"/>
    </xf>
    <xf numFmtId="164" fontId="22" fillId="24" borderId="0" xfId="0" applyFont="true" applyBorder="false" applyAlignment="true" applyProtection="true">
      <alignment horizontal="general" vertical="bottom" textRotation="0" wrapText="false" indent="0" shrinkToFit="false"/>
      <protection locked="true" hidden="false"/>
    </xf>
    <xf numFmtId="164" fontId="46" fillId="24" borderId="0" xfId="0" applyFont="true" applyBorder="false" applyAlignment="false" applyProtection="true">
      <alignment horizontal="general" vertical="center" textRotation="0" wrapText="false" indent="0" shrinkToFit="false"/>
      <protection locked="true" hidden="false"/>
    </xf>
    <xf numFmtId="164" fontId="47" fillId="24" borderId="42" xfId="0" applyFont="true" applyBorder="true" applyAlignment="true" applyProtection="true">
      <alignment horizontal="center" vertical="center" textRotation="0" wrapText="false" indent="0" shrinkToFit="false"/>
      <protection locked="true" hidden="false"/>
    </xf>
    <xf numFmtId="170" fontId="47" fillId="24" borderId="43" xfId="0" applyFont="true" applyBorder="true" applyAlignment="true" applyProtection="true">
      <alignment horizontal="left" vertical="center" textRotation="0" wrapText="false" indent="0" shrinkToFit="false"/>
      <protection locked="true" hidden="false"/>
    </xf>
    <xf numFmtId="164" fontId="46" fillId="0" borderId="0" xfId="0" applyFont="true" applyBorder="false" applyAlignment="false" applyProtection="true">
      <alignment horizontal="general" vertical="center" textRotation="0" wrapText="false" indent="0" shrinkToFit="false"/>
      <protection locked="true" hidden="false"/>
    </xf>
    <xf numFmtId="164" fontId="47" fillId="24" borderId="14" xfId="0" applyFont="true" applyBorder="true" applyAlignment="true" applyProtection="true">
      <alignment horizontal="center" vertical="center" textRotation="0" wrapText="false" indent="0" shrinkToFit="false"/>
      <protection locked="true" hidden="false"/>
    </xf>
    <xf numFmtId="170" fontId="47" fillId="24" borderId="44" xfId="0" applyFont="true" applyBorder="true" applyAlignment="true" applyProtection="true">
      <alignment horizontal="left" vertical="center" textRotation="0" wrapText="true" indent="0" shrinkToFit="false"/>
      <protection locked="true" hidden="false"/>
    </xf>
    <xf numFmtId="164" fontId="47" fillId="24" borderId="12" xfId="0" applyFont="true" applyBorder="true" applyAlignment="true" applyProtection="true">
      <alignment horizontal="center" vertical="center" textRotation="0" wrapText="true" indent="0" shrinkToFit="false"/>
      <protection locked="true" hidden="false"/>
    </xf>
    <xf numFmtId="164" fontId="47" fillId="24" borderId="45" xfId="0" applyFont="true" applyBorder="true" applyAlignment="false" applyProtection="true">
      <alignment horizontal="general" vertical="center" textRotation="0" wrapText="false" indent="0" shrinkToFit="false"/>
      <protection locked="true" hidden="false"/>
    </xf>
    <xf numFmtId="170" fontId="47" fillId="24" borderId="45" xfId="0" applyFont="true" applyBorder="true" applyAlignment="false" applyProtection="true">
      <alignment horizontal="general" vertical="center" textRotation="0" wrapText="false" indent="0" shrinkToFit="false"/>
      <protection locked="true" hidden="false"/>
    </xf>
    <xf numFmtId="164" fontId="47" fillId="24" borderId="10" xfId="0" applyFont="true" applyBorder="true" applyAlignment="false" applyProtection="true">
      <alignment horizontal="general" vertical="center" textRotation="0" wrapText="false" indent="0" shrinkToFit="false"/>
      <protection locked="true" hidden="false"/>
    </xf>
    <xf numFmtId="164" fontId="47" fillId="24" borderId="46" xfId="0" applyFont="true" applyBorder="true" applyAlignment="false" applyProtection="true">
      <alignment horizontal="general" vertical="center" textRotation="0" wrapText="false" indent="0" shrinkToFit="false"/>
      <protection locked="true" hidden="false"/>
    </xf>
    <xf numFmtId="164" fontId="46" fillId="24" borderId="46" xfId="0" applyFont="true" applyBorder="true" applyAlignment="false" applyProtection="true">
      <alignment horizontal="general" vertical="center" textRotation="0" wrapText="false" indent="0" shrinkToFit="false"/>
      <protection locked="true" hidden="false"/>
    </xf>
    <xf numFmtId="170" fontId="47" fillId="24" borderId="47" xfId="0" applyFont="true" applyBorder="true" applyAlignment="true" applyProtection="true">
      <alignment horizontal="left" vertical="center" textRotation="0" wrapText="false" indent="0" shrinkToFit="false"/>
      <protection locked="true" hidden="false"/>
    </xf>
    <xf numFmtId="170" fontId="47" fillId="24" borderId="14" xfId="0" applyFont="true" applyBorder="true" applyAlignment="true" applyProtection="true">
      <alignment horizontal="left" vertical="center" textRotation="0" wrapText="false" indent="0" shrinkToFit="false"/>
      <protection locked="true" hidden="false"/>
    </xf>
    <xf numFmtId="164" fontId="47" fillId="24" borderId="42" xfId="0" applyFont="true" applyBorder="true" applyAlignment="true" applyProtection="true">
      <alignment horizontal="center" vertical="center" textRotation="0" wrapText="true" indent="0" shrinkToFit="false"/>
      <protection locked="true" hidden="false"/>
    </xf>
    <xf numFmtId="164" fontId="47" fillId="24" borderId="21" xfId="0" applyFont="true" applyBorder="true" applyAlignment="true" applyProtection="true">
      <alignment horizontal="center" vertical="center" textRotation="0" wrapText="true" indent="0" shrinkToFit="false"/>
      <protection locked="true" hidden="false"/>
    </xf>
    <xf numFmtId="170" fontId="47" fillId="24" borderId="44" xfId="0" applyFont="true" applyBorder="true" applyAlignment="true" applyProtection="true">
      <alignment horizontal="left" vertical="center" textRotation="0" wrapText="false" indent="0" shrinkToFit="false"/>
      <protection locked="true" hidden="false"/>
    </xf>
    <xf numFmtId="164" fontId="47" fillId="24" borderId="23" xfId="0" applyFont="true" applyBorder="true" applyAlignment="true" applyProtection="true">
      <alignment horizontal="center" vertical="center" textRotation="0" wrapText="false" indent="0" shrinkToFit="false"/>
      <protection locked="true" hidden="false"/>
    </xf>
    <xf numFmtId="164" fontId="47" fillId="24" borderId="48" xfId="0" applyFont="true" applyBorder="true" applyAlignment="true" applyProtection="true">
      <alignment horizontal="center" vertical="center" textRotation="0" wrapText="false" indent="0" shrinkToFit="false"/>
      <protection locked="true" hidden="false"/>
    </xf>
    <xf numFmtId="170" fontId="47" fillId="24" borderId="23" xfId="0" applyFont="true" applyBorder="true" applyAlignment="true" applyProtection="true">
      <alignment horizontal="center" vertical="center" textRotation="0" wrapText="false" indent="0" shrinkToFit="true"/>
      <protection locked="true" hidden="false"/>
    </xf>
    <xf numFmtId="167" fontId="28" fillId="24" borderId="0" xfId="0" applyFont="true" applyBorder="false" applyAlignment="true" applyProtection="true">
      <alignment horizontal="left" vertical="center" textRotation="0" wrapText="false" indent="0" shrinkToFit="false"/>
      <protection locked="true" hidden="false"/>
    </xf>
    <xf numFmtId="167" fontId="22" fillId="24" borderId="0" xfId="0" applyFont="true" applyBorder="false" applyAlignment="true" applyProtection="true">
      <alignment horizontal="left" vertical="center" textRotation="0" wrapText="false" indent="0" shrinkToFit="false"/>
      <protection locked="true" hidden="false"/>
    </xf>
    <xf numFmtId="164" fontId="22" fillId="24" borderId="0" xfId="0" applyFont="true" applyBorder="false" applyAlignment="false" applyProtection="true">
      <alignment horizontal="general" vertical="center" textRotation="0" wrapText="false" indent="0" shrinkToFit="false"/>
      <protection locked="true" hidden="false"/>
    </xf>
    <xf numFmtId="164" fontId="47" fillId="24" borderId="0" xfId="0" applyFont="true" applyBorder="false" applyAlignment="false" applyProtection="true">
      <alignment horizontal="general" vertical="center" textRotation="0" wrapText="false" indent="0" shrinkToFit="false"/>
      <protection locked="true" hidden="false"/>
    </xf>
    <xf numFmtId="164" fontId="48" fillId="25" borderId="23" xfId="0" applyFont="true" applyBorder="true" applyAlignment="true" applyProtection="true">
      <alignment horizontal="left" vertical="center" textRotation="0" wrapText="false" indent="0" shrinkToFit="false"/>
      <protection locked="true" hidden="false"/>
    </xf>
    <xf numFmtId="164" fontId="49" fillId="24" borderId="49" xfId="0" applyFont="true" applyBorder="true" applyAlignment="true" applyProtection="true">
      <alignment horizontal="center" vertical="center" textRotation="0" wrapText="false" indent="0" shrinkToFit="false"/>
      <protection locked="true" hidden="false"/>
    </xf>
    <xf numFmtId="164" fontId="49" fillId="24" borderId="48" xfId="0" applyFont="true" applyBorder="true" applyAlignment="true" applyProtection="true">
      <alignment horizontal="left" vertical="center" textRotation="0" wrapText="false" indent="0" shrinkToFit="false"/>
      <protection locked="true" hidden="false"/>
    </xf>
    <xf numFmtId="171" fontId="46" fillId="0" borderId="50" xfId="82" applyFont="true" applyBorder="true" applyAlignment="true" applyProtection="true">
      <alignment horizontal="right" vertical="center" textRotation="0" wrapText="false" indent="0" shrinkToFit="false"/>
      <protection locked="true" hidden="false"/>
    </xf>
    <xf numFmtId="164" fontId="49" fillId="0" borderId="51" xfId="0" applyFont="true" applyBorder="true" applyAlignment="false" applyProtection="true">
      <alignment horizontal="general" vertical="center" textRotation="0" wrapText="false" indent="0" shrinkToFit="false"/>
      <protection locked="true" hidden="false"/>
    </xf>
    <xf numFmtId="164" fontId="49" fillId="24" borderId="28" xfId="0" applyFont="true" applyBorder="true" applyAlignment="true" applyProtection="true">
      <alignment horizontal="center" vertical="center" textRotation="0" wrapText="false" indent="0" shrinkToFit="false"/>
      <protection locked="true" hidden="false"/>
    </xf>
    <xf numFmtId="164" fontId="49" fillId="0" borderId="49" xfId="0" applyFont="true" applyBorder="true" applyAlignment="false" applyProtection="true">
      <alignment horizontal="general" vertical="center" textRotation="0" wrapText="false" indent="0" shrinkToFit="false"/>
      <protection locked="true" hidden="false"/>
    </xf>
    <xf numFmtId="164" fontId="49" fillId="24" borderId="48" xfId="0" applyFont="true" applyBorder="true" applyAlignment="true" applyProtection="true">
      <alignment horizontal="left" vertical="center" textRotation="0" wrapText="true" indent="0" shrinkToFit="false"/>
      <protection locked="true" hidden="false"/>
    </xf>
    <xf numFmtId="164" fontId="49" fillId="24" borderId="52" xfId="0" applyFont="true" applyBorder="true" applyAlignment="true" applyProtection="true">
      <alignment horizontal="center" vertical="center" textRotation="0" wrapText="false" indent="0" shrinkToFit="false"/>
      <protection locked="true" hidden="false"/>
    </xf>
    <xf numFmtId="164" fontId="49" fillId="24" borderId="14" xfId="0" applyFont="true" applyBorder="true" applyAlignment="true" applyProtection="true">
      <alignment horizontal="left" vertical="center" textRotation="0" wrapText="false" indent="0" shrinkToFit="false"/>
      <protection locked="true" hidden="false"/>
    </xf>
    <xf numFmtId="164" fontId="49" fillId="0" borderId="10" xfId="0" applyFont="true" applyBorder="true" applyAlignment="true" applyProtection="true">
      <alignment horizontal="center" vertical="center" textRotation="0" wrapText="false" indent="0" shrinkToFit="false"/>
      <protection locked="true" hidden="false"/>
    </xf>
    <xf numFmtId="164" fontId="49" fillId="24" borderId="53" xfId="0" applyFont="true" applyBorder="true" applyAlignment="true" applyProtection="true">
      <alignment horizontal="left" vertical="center" textRotation="0" wrapText="true" indent="0" shrinkToFit="false"/>
      <protection locked="true" hidden="false"/>
    </xf>
    <xf numFmtId="171" fontId="46" fillId="26" borderId="11" xfId="82" applyFont="true" applyBorder="true" applyAlignment="true" applyProtection="true">
      <alignment horizontal="right" vertical="center" textRotation="0" wrapText="false" indent="0" shrinkToFit="false"/>
      <protection locked="false" hidden="false"/>
    </xf>
    <xf numFmtId="164" fontId="49" fillId="0" borderId="48" xfId="0" applyFont="true" applyBorder="true" applyAlignment="false" applyProtection="true">
      <alignment horizontal="general" vertical="center" textRotation="0" wrapText="false" indent="0" shrinkToFit="false"/>
      <protection locked="true" hidden="false"/>
    </xf>
    <xf numFmtId="170" fontId="50" fillId="27" borderId="11" xfId="0" applyFont="true" applyBorder="true" applyAlignment="true" applyProtection="true">
      <alignment horizontal="center" vertical="center" textRotation="0" wrapText="false" indent="0" shrinkToFit="false"/>
      <protection locked="true" hidden="false"/>
    </xf>
    <xf numFmtId="164" fontId="22" fillId="24" borderId="11" xfId="0" applyFont="true" applyBorder="true" applyAlignment="true" applyProtection="true">
      <alignment horizontal="left" vertical="center" textRotation="0" wrapText="true" indent="0" shrinkToFit="false"/>
      <protection locked="true" hidden="false"/>
    </xf>
    <xf numFmtId="164" fontId="49" fillId="24" borderId="10" xfId="0" applyFont="true" applyBorder="true" applyAlignment="true" applyProtection="true">
      <alignment horizontal="center" vertical="center" textRotation="0" wrapText="false" indent="0" shrinkToFit="false"/>
      <protection locked="true" hidden="false"/>
    </xf>
    <xf numFmtId="164" fontId="49" fillId="24" borderId="46" xfId="0" applyFont="true" applyBorder="true" applyAlignment="true" applyProtection="true">
      <alignment horizontal="left" vertical="center" textRotation="0" wrapText="true" indent="0" shrinkToFit="false"/>
      <protection locked="true" hidden="false"/>
    </xf>
    <xf numFmtId="164" fontId="49" fillId="0" borderId="54" xfId="0" applyFont="true" applyBorder="true" applyAlignment="false" applyProtection="true">
      <alignment horizontal="general" vertical="center" textRotation="0" wrapText="false" indent="0" shrinkToFit="false"/>
      <protection locked="true" hidden="false"/>
    </xf>
    <xf numFmtId="164" fontId="50" fillId="0" borderId="11" xfId="0" applyFont="true" applyBorder="true" applyAlignment="true" applyProtection="true">
      <alignment horizontal="left" vertical="center" textRotation="0" wrapText="false" indent="0" shrinkToFit="false"/>
      <protection locked="true" hidden="false"/>
    </xf>
    <xf numFmtId="164" fontId="49" fillId="0" borderId="35" xfId="0" applyFont="true" applyBorder="true" applyAlignment="false" applyProtection="true">
      <alignment horizontal="general" vertical="center" textRotation="0" wrapText="false" indent="0" shrinkToFit="false"/>
      <protection locked="true" hidden="false"/>
    </xf>
    <xf numFmtId="171" fontId="46" fillId="0" borderId="10" xfId="82" applyFont="true" applyBorder="true" applyAlignment="true" applyProtection="true">
      <alignment horizontal="right" vertical="center" textRotation="0" wrapText="false" indent="0" shrinkToFit="false"/>
      <protection locked="true" hidden="false"/>
    </xf>
    <xf numFmtId="170" fontId="50" fillId="25" borderId="11" xfId="0" applyFont="true" applyBorder="true" applyAlignment="true" applyProtection="true">
      <alignment horizontal="center" vertical="center" textRotation="0" wrapText="false" indent="0" shrinkToFit="false"/>
      <protection locked="true" hidden="false"/>
    </xf>
    <xf numFmtId="164" fontId="50" fillId="0" borderId="11" xfId="0" applyFont="true" applyBorder="true" applyAlignment="true" applyProtection="true">
      <alignment horizontal="left" vertical="center" textRotation="0" wrapText="true" indent="0" shrinkToFit="false"/>
      <protection locked="true" hidden="false"/>
    </xf>
    <xf numFmtId="171" fontId="46" fillId="0" borderId="11" xfId="82" applyFont="true" applyBorder="true" applyAlignment="true" applyProtection="true">
      <alignment horizontal="right" vertical="center" textRotation="0" wrapText="false" indent="0" shrinkToFit="false"/>
      <protection locked="true" hidden="false"/>
    </xf>
    <xf numFmtId="172" fontId="0" fillId="0" borderId="0" xfId="0" applyFont="false" applyBorder="false" applyAlignment="false" applyProtection="true">
      <alignment horizontal="general" vertical="center" textRotation="0" wrapText="false" indent="0" shrinkToFit="false"/>
      <protection locked="true" hidden="false"/>
    </xf>
    <xf numFmtId="164" fontId="49" fillId="0" borderId="0" xfId="0" applyFont="true" applyBorder="false" applyAlignment="false" applyProtection="true">
      <alignment horizontal="general" vertical="center" textRotation="0" wrapText="false" indent="0" shrinkToFit="false"/>
      <protection locked="true" hidden="false"/>
    </xf>
    <xf numFmtId="164" fontId="13" fillId="24" borderId="0" xfId="0" applyFont="true" applyBorder="false" applyAlignment="false" applyProtection="true">
      <alignment horizontal="general" vertical="center" textRotation="0" wrapText="false" indent="0" shrinkToFit="false"/>
      <protection locked="true" hidden="false"/>
    </xf>
    <xf numFmtId="164" fontId="13" fillId="24" borderId="0" xfId="0" applyFont="true" applyBorder="false" applyAlignment="true" applyProtection="true">
      <alignment horizontal="center" vertical="top" textRotation="0" wrapText="false" indent="0" shrinkToFit="false"/>
      <protection locked="true" hidden="false"/>
    </xf>
    <xf numFmtId="164" fontId="13" fillId="24" borderId="0" xfId="0" applyFont="true" applyBorder="true" applyAlignment="true" applyProtection="true">
      <alignment horizontal="left" vertical="top" textRotation="0" wrapText="true" indent="0" shrinkToFit="false"/>
      <protection locked="true" hidden="false"/>
    </xf>
    <xf numFmtId="164" fontId="13" fillId="24" borderId="0" xfId="0" applyFont="true" applyBorder="false" applyAlignment="true" applyProtection="true">
      <alignment horizontal="center" vertical="center" textRotation="0" wrapText="false" indent="0" shrinkToFit="false"/>
      <protection locked="true" hidden="false"/>
    </xf>
    <xf numFmtId="170" fontId="53" fillId="0" borderId="55" xfId="0" applyFont="true" applyBorder="true" applyAlignment="true" applyProtection="true">
      <alignment horizontal="center" vertical="center" textRotation="0" wrapText="false" indent="0" shrinkToFit="false"/>
      <protection locked="false" hidden="false"/>
    </xf>
    <xf numFmtId="164" fontId="5" fillId="0" borderId="0" xfId="0" applyFont="true" applyBorder="false" applyAlignment="false" applyProtection="true">
      <alignment horizontal="general" vertical="center" textRotation="0" wrapText="false" indent="0" shrinkToFit="false"/>
      <protection locked="true" hidden="false"/>
    </xf>
    <xf numFmtId="170" fontId="54" fillId="26" borderId="11" xfId="0" applyFont="true" applyBorder="true" applyAlignment="true" applyProtection="true">
      <alignment horizontal="center" vertical="center" textRotation="0" wrapText="true" indent="0" shrinkToFit="false"/>
      <protection locked="true" hidden="false"/>
    </xf>
    <xf numFmtId="164" fontId="55" fillId="0" borderId="48" xfId="0" applyFont="true" applyBorder="true" applyAlignment="true" applyProtection="true">
      <alignment horizontal="left" vertical="center" textRotation="0" wrapText="true" indent="0" shrinkToFit="false"/>
      <protection locked="true" hidden="false"/>
    </xf>
    <xf numFmtId="164" fontId="50" fillId="0" borderId="0" xfId="0" applyFont="true" applyBorder="false" applyAlignment="true" applyProtection="true">
      <alignment horizontal="left" vertical="center" textRotation="0" wrapText="false" indent="0" shrinkToFit="false"/>
      <protection locked="true" hidden="false"/>
    </xf>
    <xf numFmtId="164" fontId="45" fillId="24" borderId="0" xfId="0" applyFont="true" applyBorder="true" applyAlignment="true" applyProtection="true">
      <alignment horizontal="left" vertical="top" textRotation="0" wrapText="true" indent="0" shrinkToFit="false"/>
      <protection locked="true" hidden="false"/>
    </xf>
    <xf numFmtId="164" fontId="22" fillId="0" borderId="0" xfId="0" applyFont="true" applyBorder="false" applyAlignment="false" applyProtection="true">
      <alignment horizontal="general" vertical="center" textRotation="0" wrapText="false" indent="0" shrinkToFit="false"/>
      <protection locked="true" hidden="false"/>
    </xf>
    <xf numFmtId="164" fontId="47" fillId="0" borderId="56" xfId="0" applyFont="true" applyBorder="true" applyAlignment="true" applyProtection="true">
      <alignment horizontal="left" vertical="center" textRotation="0" wrapText="false" indent="0" shrinkToFit="false"/>
      <protection locked="true" hidden="false"/>
    </xf>
    <xf numFmtId="164" fontId="47" fillId="0" borderId="29" xfId="0" applyFont="true" applyBorder="true" applyAlignment="true" applyProtection="true">
      <alignment horizontal="center" vertical="center" textRotation="0" wrapText="false" indent="0" shrinkToFit="false"/>
      <protection locked="true" hidden="false"/>
    </xf>
    <xf numFmtId="164" fontId="47" fillId="26" borderId="57" xfId="0" applyFont="true" applyBorder="true" applyAlignment="true" applyProtection="true">
      <alignment horizontal="center" vertical="center" textRotation="0" wrapText="false" indent="0" shrinkToFit="false"/>
      <protection locked="false" hidden="false"/>
    </xf>
    <xf numFmtId="164" fontId="47" fillId="0" borderId="31" xfId="0" applyFont="true" applyBorder="true" applyAlignment="false" applyProtection="true">
      <alignment horizontal="general" vertical="center" textRotation="0" wrapText="false" indent="0" shrinkToFit="false"/>
      <protection locked="true" hidden="false"/>
    </xf>
    <xf numFmtId="164" fontId="47" fillId="26" borderId="31" xfId="0" applyFont="true" applyBorder="true" applyAlignment="true" applyProtection="true">
      <alignment horizontal="center" vertical="center" textRotation="0" wrapText="false" indent="0" shrinkToFit="false"/>
      <protection locked="false" hidden="false"/>
    </xf>
    <xf numFmtId="164" fontId="47" fillId="24" borderId="57" xfId="0" applyFont="true" applyBorder="true" applyAlignment="false" applyProtection="true">
      <alignment horizontal="general" vertical="center" textRotation="0" wrapText="false" indent="0" shrinkToFit="false"/>
      <protection locked="true" hidden="false"/>
    </xf>
    <xf numFmtId="164" fontId="47" fillId="24" borderId="57" xfId="0" applyFont="true" applyBorder="true" applyAlignment="true" applyProtection="true">
      <alignment horizontal="center" vertical="center" textRotation="0" wrapText="false" indent="0" shrinkToFit="false"/>
      <protection locked="true" hidden="false"/>
    </xf>
    <xf numFmtId="164" fontId="47" fillId="24" borderId="58" xfId="0" applyFont="true" applyBorder="true" applyAlignment="true" applyProtection="true">
      <alignment horizontal="center" vertical="center" textRotation="0" wrapText="false" indent="0" shrinkToFit="false"/>
      <protection locked="true" hidden="false"/>
    </xf>
    <xf numFmtId="164" fontId="47" fillId="0" borderId="57" xfId="0" applyFont="true" applyBorder="true" applyAlignment="false" applyProtection="true">
      <alignment horizontal="general" vertical="center" textRotation="0" wrapText="false" indent="0" shrinkToFit="false"/>
      <protection locked="true" hidden="false"/>
    </xf>
    <xf numFmtId="164" fontId="47" fillId="24" borderId="59" xfId="0" applyFont="true" applyBorder="true" applyAlignment="false" applyProtection="true">
      <alignment horizontal="general" vertical="center" textRotation="0" wrapText="false" indent="0" shrinkToFit="false"/>
      <protection locked="true" hidden="false"/>
    </xf>
    <xf numFmtId="164" fontId="45" fillId="0" borderId="10" xfId="0" applyFont="true" applyBorder="true" applyAlignment="true" applyProtection="true">
      <alignment horizontal="general" vertical="center" textRotation="0" wrapText="true" indent="0" shrinkToFit="false"/>
      <protection locked="true" hidden="false"/>
    </xf>
    <xf numFmtId="170" fontId="56" fillId="26" borderId="29" xfId="0" applyFont="true" applyBorder="true" applyAlignment="false" applyProtection="true">
      <alignment horizontal="general" vertical="center" textRotation="0" wrapText="false" indent="0" shrinkToFit="false"/>
      <protection locked="true" hidden="false"/>
    </xf>
    <xf numFmtId="164" fontId="48" fillId="0" borderId="31" xfId="0" applyFont="true" applyBorder="true" applyAlignment="true" applyProtection="true">
      <alignment horizontal="left" vertical="center" textRotation="0" wrapText="false" indent="0" shrinkToFit="false"/>
      <protection locked="true" hidden="false"/>
    </xf>
    <xf numFmtId="170" fontId="56" fillId="26" borderId="31" xfId="0" applyFont="true" applyBorder="true" applyAlignment="false" applyProtection="true">
      <alignment horizontal="general" vertical="center" textRotation="0" wrapText="false" indent="0" shrinkToFit="false"/>
      <protection locked="true" hidden="false"/>
    </xf>
    <xf numFmtId="170" fontId="56" fillId="26" borderId="14" xfId="0" applyFont="true" applyBorder="true" applyAlignment="false" applyProtection="true">
      <alignment horizontal="general" vertical="center" textRotation="0" wrapText="false" indent="0" shrinkToFit="false"/>
      <protection locked="true" hidden="false"/>
    </xf>
    <xf numFmtId="164" fontId="48" fillId="0" borderId="23" xfId="0" applyFont="true" applyBorder="true" applyAlignment="true" applyProtection="true">
      <alignment horizontal="left" vertical="center" textRotation="0" wrapText="false" indent="0" shrinkToFit="false"/>
      <protection locked="true" hidden="false"/>
    </xf>
    <xf numFmtId="164" fontId="48" fillId="0" borderId="10" xfId="0" applyFont="true" applyBorder="true" applyAlignment="true" applyProtection="true">
      <alignment horizontal="center" vertical="center" textRotation="0" wrapText="false" indent="0" shrinkToFit="false"/>
      <protection locked="true" hidden="false"/>
    </xf>
    <xf numFmtId="164" fontId="47" fillId="24" borderId="26" xfId="0" applyFont="true" applyBorder="true" applyAlignment="false" applyProtection="true">
      <alignment horizontal="general" vertical="center" textRotation="0" wrapText="false" indent="0" shrinkToFit="false"/>
      <protection locked="true" hidden="false"/>
    </xf>
    <xf numFmtId="164" fontId="47" fillId="26" borderId="26" xfId="0" applyFont="true" applyBorder="true" applyAlignment="true" applyProtection="true">
      <alignment horizontal="center" vertical="center" textRotation="0" wrapText="false" indent="0" shrinkToFit="true"/>
      <protection locked="false" hidden="false"/>
    </xf>
    <xf numFmtId="164" fontId="47" fillId="0" borderId="53" xfId="0" applyFont="true" applyBorder="true" applyAlignment="true" applyProtection="true">
      <alignment horizontal="left" vertical="center" textRotation="0" wrapText="false" indent="0" shrinkToFit="false"/>
      <protection locked="true" hidden="false"/>
    </xf>
    <xf numFmtId="164" fontId="48" fillId="0" borderId="10" xfId="0" applyFont="true" applyBorder="true" applyAlignment="true" applyProtection="true">
      <alignment horizontal="general" vertical="center" textRotation="0" wrapText="true" indent="0" shrinkToFit="false"/>
      <protection locked="true" hidden="false"/>
    </xf>
    <xf numFmtId="164" fontId="48" fillId="24" borderId="60" xfId="0" applyFont="true" applyBorder="true" applyAlignment="false" applyProtection="true">
      <alignment horizontal="general" vertical="center" textRotation="0" wrapText="false" indent="0" shrinkToFit="false"/>
      <protection locked="true" hidden="false"/>
    </xf>
    <xf numFmtId="164" fontId="45" fillId="24" borderId="61" xfId="0" applyFont="true" applyBorder="true" applyAlignment="false" applyProtection="true">
      <alignment horizontal="general" vertical="center" textRotation="0" wrapText="false" indent="0" shrinkToFit="false"/>
      <protection locked="true" hidden="false"/>
    </xf>
    <xf numFmtId="164" fontId="47" fillId="24" borderId="61" xfId="0" applyFont="true" applyBorder="true" applyAlignment="false" applyProtection="true">
      <alignment horizontal="general" vertical="center" textRotation="0" wrapText="false" indent="0" shrinkToFit="false"/>
      <protection locked="true" hidden="false"/>
    </xf>
    <xf numFmtId="164" fontId="45" fillId="24" borderId="0" xfId="0" applyFont="true" applyBorder="false" applyAlignment="false" applyProtection="true">
      <alignment horizontal="general" vertical="center" textRotation="0" wrapText="false" indent="0" shrinkToFit="false"/>
      <protection locked="true" hidden="false"/>
    </xf>
    <xf numFmtId="164" fontId="47" fillId="24" borderId="62" xfId="0" applyFont="true" applyBorder="true" applyAlignment="false" applyProtection="true">
      <alignment horizontal="general" vertical="center" textRotation="0" wrapText="false" indent="0" shrinkToFit="false"/>
      <protection locked="true" hidden="false"/>
    </xf>
    <xf numFmtId="170" fontId="56" fillId="26" borderId="35" xfId="0" applyFont="true" applyBorder="true" applyAlignment="false" applyProtection="true">
      <alignment horizontal="general" vertical="center" textRotation="0" wrapText="false" indent="0" shrinkToFit="false"/>
      <protection locked="true" hidden="false"/>
    </xf>
    <xf numFmtId="164" fontId="48" fillId="24" borderId="0" xfId="0" applyFont="true" applyBorder="false" applyAlignment="false" applyProtection="true">
      <alignment horizontal="general" vertical="center" textRotation="0" wrapText="false" indent="0" shrinkToFit="false"/>
      <protection locked="true" hidden="false"/>
    </xf>
    <xf numFmtId="170" fontId="56" fillId="26" borderId="23" xfId="0" applyFont="true" applyBorder="true" applyAlignment="false" applyProtection="true">
      <alignment horizontal="general" vertical="center" textRotation="0" wrapText="false" indent="0" shrinkToFit="false"/>
      <protection locked="true" hidden="false"/>
    </xf>
    <xf numFmtId="164" fontId="49" fillId="26" borderId="0" xfId="0" applyFont="true" applyBorder="true" applyAlignment="true" applyProtection="true">
      <alignment horizontal="center" vertical="center" textRotation="0" wrapText="false" indent="0" shrinkToFit="true"/>
      <protection locked="false" hidden="false"/>
    </xf>
    <xf numFmtId="164" fontId="48" fillId="24" borderId="63" xfId="0" applyFont="true" applyBorder="true" applyAlignment="false" applyProtection="true">
      <alignment horizontal="general" vertical="center" textRotation="0" wrapText="false" indent="0" shrinkToFit="false"/>
      <protection locked="true" hidden="false"/>
    </xf>
    <xf numFmtId="164" fontId="48" fillId="24" borderId="64" xfId="0" applyFont="true" applyBorder="true" applyAlignment="false" applyProtection="true">
      <alignment horizontal="general" vertical="center" textRotation="0" wrapText="false" indent="0" shrinkToFit="false"/>
      <protection locked="true" hidden="false"/>
    </xf>
    <xf numFmtId="164" fontId="48" fillId="24" borderId="0" xfId="0" applyFont="true" applyBorder="false" applyAlignment="true" applyProtection="true">
      <alignment horizontal="center" vertical="center" textRotation="0" wrapText="false" indent="0" shrinkToFit="false"/>
      <protection locked="true" hidden="false"/>
    </xf>
    <xf numFmtId="164" fontId="45" fillId="26" borderId="22" xfId="0" applyFont="true" applyBorder="true" applyAlignment="true" applyProtection="true">
      <alignment horizontal="left" vertical="top" textRotation="0" wrapText="true" indent="0" shrinkToFit="false"/>
      <protection locked="false" hidden="false"/>
    </xf>
    <xf numFmtId="164" fontId="58" fillId="0" borderId="0" xfId="0" applyFont="true" applyBorder="false" applyAlignment="false" applyProtection="true">
      <alignment horizontal="general" vertical="center" textRotation="0" wrapText="false" indent="0" shrinkToFit="false"/>
      <protection locked="true" hidden="false"/>
    </xf>
    <xf numFmtId="164" fontId="53" fillId="0" borderId="55" xfId="0" applyFont="true" applyBorder="true" applyAlignment="true" applyProtection="true">
      <alignment horizontal="center" vertical="center" textRotation="0" wrapText="false" indent="0" shrinkToFit="false"/>
      <protection locked="true" hidden="false"/>
    </xf>
    <xf numFmtId="164" fontId="45" fillId="24" borderId="64" xfId="0" applyFont="true" applyBorder="true" applyAlignment="false" applyProtection="true">
      <alignment horizontal="general" vertical="center" textRotation="0" wrapText="false" indent="0" shrinkToFit="false"/>
      <protection locked="true" hidden="false"/>
    </xf>
    <xf numFmtId="164" fontId="47" fillId="24" borderId="63" xfId="0" applyFont="true" applyBorder="true" applyAlignment="false" applyProtection="true">
      <alignment horizontal="general" vertical="center" textRotation="0" wrapText="false" indent="0" shrinkToFit="false"/>
      <protection locked="true" hidden="false"/>
    </xf>
    <xf numFmtId="164" fontId="48" fillId="0" borderId="65" xfId="0" applyFont="true" applyBorder="true" applyAlignment="true" applyProtection="true">
      <alignment horizontal="left" vertical="center" textRotation="0" wrapText="false" indent="0" shrinkToFit="false"/>
      <protection locked="true" hidden="false"/>
    </xf>
    <xf numFmtId="164" fontId="47" fillId="24" borderId="26" xfId="0" applyFont="true" applyBorder="true" applyAlignment="true" applyProtection="true">
      <alignment horizontal="center" vertical="center" textRotation="0" wrapText="false" indent="0" shrinkToFit="false"/>
      <protection locked="true" hidden="false"/>
    </xf>
    <xf numFmtId="164" fontId="48" fillId="26" borderId="23" xfId="0" applyFont="true" applyBorder="true" applyAlignment="true" applyProtection="true">
      <alignment horizontal="center" vertical="center" textRotation="0" wrapText="false" indent="0" shrinkToFit="false"/>
      <protection locked="false" hidden="false"/>
    </xf>
    <xf numFmtId="164" fontId="48" fillId="26" borderId="12" xfId="0" applyFont="true" applyBorder="true" applyAlignment="true" applyProtection="true">
      <alignment horizontal="center" vertical="center" textRotation="0" wrapText="false" indent="0" shrinkToFit="false"/>
      <protection locked="false" hidden="false"/>
    </xf>
    <xf numFmtId="164" fontId="56" fillId="26" borderId="12" xfId="0" applyFont="true" applyBorder="true" applyAlignment="false" applyProtection="true">
      <alignment horizontal="general" vertical="center" textRotation="0" wrapText="false" indent="0" shrinkToFit="false"/>
      <protection locked="true" hidden="false"/>
    </xf>
    <xf numFmtId="164" fontId="48" fillId="24" borderId="0" xfId="0" applyFont="true" applyBorder="false" applyAlignment="true" applyProtection="true">
      <alignment horizontal="left" vertical="center" textRotation="0" wrapText="false" indent="0" shrinkToFit="false"/>
      <protection locked="true" hidden="false"/>
    </xf>
    <xf numFmtId="164" fontId="47" fillId="24" borderId="0" xfId="0" applyFont="true" applyBorder="false" applyAlignment="true" applyProtection="true">
      <alignment horizontal="center" vertical="center" textRotation="0" wrapText="false" indent="0" shrinkToFit="false"/>
      <protection locked="true" hidden="false"/>
    </xf>
    <xf numFmtId="164" fontId="47" fillId="24" borderId="63" xfId="0" applyFont="true" applyBorder="true" applyAlignment="true" applyProtection="true">
      <alignment horizontal="center" vertical="center" textRotation="0" wrapText="false" indent="0" shrinkToFit="false"/>
      <protection locked="true" hidden="false"/>
    </xf>
    <xf numFmtId="164" fontId="45" fillId="0" borderId="36" xfId="0" applyFont="true" applyBorder="true" applyAlignment="true" applyProtection="true">
      <alignment horizontal="left" vertical="center" textRotation="0" wrapText="true" indent="0" shrinkToFit="false"/>
      <protection locked="true" hidden="false"/>
    </xf>
    <xf numFmtId="164" fontId="56" fillId="26" borderId="38" xfId="0" applyFont="true" applyBorder="true" applyAlignment="true" applyProtection="true">
      <alignment horizontal="center" vertical="center" textRotation="0" wrapText="false" indent="0" shrinkToFit="false"/>
      <protection locked="true" hidden="false"/>
    </xf>
    <xf numFmtId="164" fontId="13" fillId="0" borderId="39" xfId="0" applyFont="true" applyBorder="true" applyAlignment="true" applyProtection="true">
      <alignment horizontal="center" vertical="center" textRotation="0" wrapText="true" indent="0" shrinkToFit="true"/>
      <protection locked="true" hidden="false"/>
    </xf>
    <xf numFmtId="164" fontId="13" fillId="26" borderId="41" xfId="0" applyFont="true" applyBorder="true" applyAlignment="true" applyProtection="true">
      <alignment horizontal="left" vertical="center" textRotation="0" wrapText="true" indent="0" shrinkToFit="true"/>
      <protection locked="false" hidden="false"/>
    </xf>
    <xf numFmtId="164" fontId="48" fillId="24" borderId="0" xfId="0" applyFont="true" applyBorder="false" applyAlignment="true" applyProtection="true">
      <alignment horizontal="general" vertical="center" textRotation="0" wrapText="true" indent="0" shrinkToFit="false"/>
      <protection locked="true" hidden="false"/>
    </xf>
    <xf numFmtId="167" fontId="28" fillId="24" borderId="0" xfId="0" applyFont="true" applyBorder="true" applyAlignment="false" applyProtection="true">
      <alignment horizontal="general" vertical="center" textRotation="0" wrapText="false" indent="0" shrinkToFit="false"/>
      <protection locked="true" hidden="false"/>
    </xf>
    <xf numFmtId="164" fontId="22" fillId="24" borderId="0" xfId="0" applyFont="true" applyBorder="true" applyAlignment="true" applyProtection="true">
      <alignment horizontal="left" vertical="top" textRotation="0" wrapText="true" indent="0" shrinkToFit="false"/>
      <protection locked="true" hidden="false"/>
    </xf>
    <xf numFmtId="164" fontId="13" fillId="0" borderId="10" xfId="0" applyFont="true" applyBorder="true" applyAlignment="true" applyProtection="true">
      <alignment horizontal="center" vertical="center" textRotation="0" wrapText="false" indent="0" shrinkToFit="false"/>
      <protection locked="true" hidden="false"/>
    </xf>
    <xf numFmtId="164" fontId="49" fillId="0" borderId="23" xfId="0" applyFont="true" applyBorder="true" applyAlignment="true" applyProtection="true">
      <alignment horizontal="left" vertical="center" textRotation="0" wrapText="false" indent="0" shrinkToFit="false"/>
      <protection locked="true" hidden="false"/>
    </xf>
    <xf numFmtId="171" fontId="0" fillId="0" borderId="66" xfId="82" applyFont="true" applyBorder="true" applyAlignment="true" applyProtection="true">
      <alignment horizontal="right" vertical="center" textRotation="0" wrapText="false" indent="0" shrinkToFit="false"/>
      <protection locked="true" hidden="false"/>
    </xf>
    <xf numFmtId="164" fontId="13" fillId="24" borderId="64" xfId="0" applyFont="true" applyBorder="true" applyAlignment="true" applyProtection="true">
      <alignment horizontal="general" vertical="center" textRotation="0" wrapText="true" indent="0" shrinkToFit="false"/>
      <protection locked="true" hidden="false"/>
    </xf>
    <xf numFmtId="164" fontId="13" fillId="24" borderId="0" xfId="0" applyFont="true" applyBorder="false" applyAlignment="true" applyProtection="true">
      <alignment horizontal="general" vertical="center" textRotation="0" wrapText="true" indent="0" shrinkToFit="false"/>
      <protection locked="true" hidden="false"/>
    </xf>
    <xf numFmtId="164" fontId="49" fillId="0" borderId="23" xfId="0" applyFont="true" applyBorder="true" applyAlignment="true" applyProtection="true">
      <alignment horizontal="left" vertical="center" textRotation="0" wrapText="true" indent="0" shrinkToFit="false"/>
      <protection locked="true" hidden="false"/>
    </xf>
    <xf numFmtId="171" fontId="0" fillId="25" borderId="66" xfId="82" applyFont="true" applyBorder="true" applyAlignment="true" applyProtection="true">
      <alignment horizontal="right" vertical="center" textRotation="0" wrapText="false" indent="0" shrinkToFit="false"/>
      <protection locked="false" hidden="false"/>
    </xf>
    <xf numFmtId="167" fontId="60" fillId="24" borderId="0" xfId="0" applyFont="true" applyBorder="false" applyAlignment="false" applyProtection="true">
      <alignment horizontal="general" vertical="center" textRotation="0" wrapText="false" indent="0" shrinkToFit="false"/>
      <protection locked="true" hidden="false"/>
    </xf>
    <xf numFmtId="164" fontId="62" fillId="0" borderId="0" xfId="0" applyFont="true" applyBorder="false" applyAlignment="true" applyProtection="true">
      <alignment horizontal="center" vertical="top" textRotation="0" wrapText="true" indent="0" shrinkToFit="false"/>
      <protection locked="true" hidden="false"/>
    </xf>
    <xf numFmtId="164" fontId="45" fillId="24" borderId="0" xfId="0" applyFont="true" applyBorder="false" applyAlignment="true" applyProtection="true">
      <alignment horizontal="general" vertical="center" textRotation="0" wrapText="true" indent="0" shrinkToFit="false"/>
      <protection locked="true" hidden="false"/>
    </xf>
    <xf numFmtId="164" fontId="45" fillId="24" borderId="0" xfId="0" applyFont="true" applyBorder="false" applyAlignment="true" applyProtection="true">
      <alignment horizontal="left" vertical="top" textRotation="0" wrapText="true" indent="0" shrinkToFit="false"/>
      <protection locked="true" hidden="false"/>
    </xf>
    <xf numFmtId="164" fontId="22" fillId="0" borderId="0" xfId="0" applyFont="true" applyBorder="true" applyAlignment="true" applyProtection="true">
      <alignment horizontal="left" vertical="top" textRotation="0" wrapText="true" indent="0" shrinkToFit="false"/>
      <protection locked="true" hidden="false"/>
    </xf>
    <xf numFmtId="164" fontId="48" fillId="24" borderId="23" xfId="0" applyFont="true" applyBorder="true" applyAlignment="true" applyProtection="true">
      <alignment horizontal="left" vertical="center" textRotation="0" wrapText="true" indent="0" shrinkToFit="false"/>
      <protection locked="true" hidden="false"/>
    </xf>
    <xf numFmtId="168" fontId="4" fillId="24" borderId="49" xfId="0" applyFont="true" applyBorder="true" applyAlignment="false" applyProtection="true">
      <alignment horizontal="general" vertical="center" textRotation="0" wrapText="false" indent="0" shrinkToFit="false"/>
      <protection locked="true" hidden="false"/>
    </xf>
    <xf numFmtId="164" fontId="48" fillId="24" borderId="51" xfId="0" applyFont="true" applyBorder="true" applyAlignment="false" applyProtection="true">
      <alignment horizontal="general" vertical="center" textRotation="0" wrapText="false" indent="0" shrinkToFit="false"/>
      <protection locked="true" hidden="false"/>
    </xf>
    <xf numFmtId="164" fontId="0" fillId="24" borderId="0" xfId="0" applyFont="true" applyBorder="false" applyAlignment="true" applyProtection="true">
      <alignment horizontal="general" vertical="bottom" textRotation="0" wrapText="false" indent="0" shrinkToFit="false"/>
      <protection locked="true" hidden="false"/>
    </xf>
    <xf numFmtId="164" fontId="45" fillId="24" borderId="0" xfId="0" applyFont="true" applyBorder="false" applyAlignment="true" applyProtection="true">
      <alignment horizontal="left" vertical="center" textRotation="0" wrapText="false" indent="0" shrinkToFit="false"/>
      <protection locked="true" hidden="false"/>
    </xf>
    <xf numFmtId="164" fontId="48" fillId="24" borderId="49" xfId="0" applyFont="true" applyBorder="true" applyAlignment="true" applyProtection="true">
      <alignment horizontal="left" vertical="top" textRotation="0" wrapText="true" indent="0" shrinkToFit="false"/>
      <protection locked="true" hidden="false"/>
    </xf>
    <xf numFmtId="171" fontId="0" fillId="28" borderId="13" xfId="82" applyFont="true" applyBorder="true" applyAlignment="true" applyProtection="true">
      <alignment horizontal="right" vertical="center" textRotation="0" wrapText="false" indent="0" shrinkToFit="false"/>
      <protection locked="false" hidden="false"/>
    </xf>
    <xf numFmtId="164" fontId="48" fillId="24" borderId="27" xfId="0" applyFont="true" applyBorder="true" applyAlignment="false" applyProtection="true">
      <alignment horizontal="general" vertical="center" textRotation="0" wrapText="false" indent="0" shrinkToFit="false"/>
      <protection locked="true" hidden="false"/>
    </xf>
    <xf numFmtId="164" fontId="64" fillId="24" borderId="63" xfId="0" applyFont="true" applyBorder="true" applyAlignment="true" applyProtection="true">
      <alignment horizontal="right" vertical="center" textRotation="0" wrapText="false" indent="0" shrinkToFit="true"/>
      <protection locked="true" hidden="false"/>
    </xf>
    <xf numFmtId="173" fontId="47" fillId="24" borderId="11" xfId="0" applyFont="true" applyBorder="true" applyAlignment="true" applyProtection="true">
      <alignment horizontal="center" vertical="center" textRotation="0" wrapText="false" indent="0" shrinkToFit="true"/>
      <protection locked="true" hidden="false"/>
    </xf>
    <xf numFmtId="164" fontId="64" fillId="24" borderId="0" xfId="0" applyFont="true" applyBorder="false" applyAlignment="true" applyProtection="true">
      <alignment horizontal="general" vertical="center" textRotation="0" wrapText="false" indent="0" shrinkToFit="true"/>
      <protection locked="true" hidden="false"/>
    </xf>
    <xf numFmtId="164" fontId="0" fillId="24" borderId="21" xfId="0" applyFont="false" applyBorder="true" applyAlignment="true" applyProtection="true">
      <alignment horizontal="left" vertical="top" textRotation="0" wrapText="false" indent="0" shrinkToFit="false"/>
      <protection locked="true" hidden="false"/>
    </xf>
    <xf numFmtId="164" fontId="48" fillId="0" borderId="46" xfId="0" applyFont="true" applyBorder="true" applyAlignment="true" applyProtection="true">
      <alignment horizontal="left" vertical="top" textRotation="0" wrapText="true" indent="0" shrinkToFit="false"/>
      <protection locked="true" hidden="false"/>
    </xf>
    <xf numFmtId="171" fontId="0" fillId="28" borderId="25" xfId="82" applyFont="true" applyBorder="true" applyAlignment="true" applyProtection="true">
      <alignment horizontal="right" vertical="center" textRotation="0" wrapText="false" indent="0" shrinkToFit="false"/>
      <protection locked="false" hidden="false"/>
    </xf>
    <xf numFmtId="164" fontId="48" fillId="24" borderId="67" xfId="0" applyFont="true" applyBorder="true" applyAlignment="false" applyProtection="true">
      <alignment horizontal="general" vertical="center" textRotation="0" wrapText="false" indent="0" shrinkToFit="false"/>
      <protection locked="true" hidden="false"/>
    </xf>
    <xf numFmtId="164" fontId="0" fillId="24" borderId="0" xfId="0" applyFont="true" applyBorder="false" applyAlignment="true" applyProtection="true">
      <alignment horizontal="general" vertical="top" textRotation="0" wrapText="false" indent="0" shrinkToFit="false"/>
      <protection locked="true" hidden="false"/>
    </xf>
    <xf numFmtId="166" fontId="57" fillId="24" borderId="0" xfId="82" applyFont="true" applyBorder="true" applyAlignment="true" applyProtection="true">
      <alignment horizontal="general" vertical="center" textRotation="0" wrapText="false" indent="0" shrinkToFit="true"/>
      <protection locked="true" hidden="false"/>
    </xf>
    <xf numFmtId="164" fontId="65" fillId="24" borderId="0" xfId="0" applyFont="true" applyBorder="false" applyAlignment="false" applyProtection="true">
      <alignment horizontal="general" vertical="center" textRotation="0" wrapText="false" indent="0" shrinkToFit="false"/>
      <protection locked="true" hidden="false"/>
    </xf>
    <xf numFmtId="164" fontId="64" fillId="24" borderId="0" xfId="0" applyFont="true" applyBorder="false" applyAlignment="true" applyProtection="true">
      <alignment horizontal="right" vertical="center" textRotation="0" wrapText="false" indent="0" shrinkToFit="true"/>
      <protection locked="true" hidden="false"/>
    </xf>
    <xf numFmtId="173" fontId="64" fillId="24" borderId="0" xfId="0" applyFont="true" applyBorder="false" applyAlignment="true" applyProtection="true">
      <alignment horizontal="center" vertical="center" textRotation="0" wrapText="false" indent="0" shrinkToFit="true"/>
      <protection locked="true" hidden="false"/>
    </xf>
    <xf numFmtId="164" fontId="48" fillId="24" borderId="14" xfId="0" applyFont="true" applyBorder="true" applyAlignment="true" applyProtection="true">
      <alignment horizontal="left" vertical="top" textRotation="0" wrapText="true" indent="0" shrinkToFit="false"/>
      <protection locked="true" hidden="false"/>
    </xf>
    <xf numFmtId="164" fontId="0" fillId="0" borderId="32" xfId="0" applyFont="true" applyBorder="true" applyAlignment="false" applyProtection="true">
      <alignment horizontal="general" vertical="center" textRotation="0" wrapText="false" indent="0" shrinkToFit="false"/>
      <protection locked="true" hidden="false"/>
    </xf>
    <xf numFmtId="166" fontId="47" fillId="24" borderId="57" xfId="82" applyFont="true" applyBorder="true" applyAlignment="true" applyProtection="true">
      <alignment horizontal="right" vertical="center" textRotation="0" wrapText="false" indent="0" shrinkToFit="true"/>
      <protection locked="true" hidden="false"/>
    </xf>
    <xf numFmtId="166" fontId="48" fillId="24" borderId="57" xfId="82" applyFont="true" applyBorder="true" applyAlignment="true" applyProtection="true">
      <alignment horizontal="general" vertical="center" textRotation="0" wrapText="false" indent="0" shrinkToFit="true"/>
      <protection locked="true" hidden="false"/>
    </xf>
    <xf numFmtId="166" fontId="45" fillId="24" borderId="44" xfId="82" applyFont="true" applyBorder="true" applyAlignment="true" applyProtection="true">
      <alignment horizontal="general" vertical="center" textRotation="0" wrapText="false" indent="0" shrinkToFit="true"/>
      <protection locked="true" hidden="false"/>
    </xf>
    <xf numFmtId="164" fontId="50" fillId="24" borderId="0" xfId="0" applyFont="true" applyBorder="false" applyAlignment="false" applyProtection="true">
      <alignment horizontal="general" vertical="center" textRotation="0" wrapText="false" indent="0" shrinkToFit="false"/>
      <protection locked="true" hidden="false"/>
    </xf>
    <xf numFmtId="164" fontId="22" fillId="24" borderId="0" xfId="0" applyFont="true" applyBorder="true" applyAlignment="true" applyProtection="true">
      <alignment horizontal="left" vertical="center" textRotation="0" wrapText="true" indent="0" shrinkToFit="false"/>
      <protection locked="true" hidden="false"/>
    </xf>
    <xf numFmtId="164" fontId="13" fillId="0" borderId="0" xfId="0" applyFont="true" applyBorder="false" applyAlignment="false" applyProtection="true">
      <alignment horizontal="general" vertical="center" textRotation="0" wrapText="false" indent="0" shrinkToFit="false"/>
      <protection locked="true" hidden="false"/>
    </xf>
    <xf numFmtId="164" fontId="45" fillId="0" borderId="0" xfId="0" applyFont="true" applyBorder="false" applyAlignment="true" applyProtection="true">
      <alignment horizontal="left" vertical="center" textRotation="0" wrapText="true" indent="0" shrinkToFit="false"/>
      <protection locked="true" hidden="false"/>
    </xf>
    <xf numFmtId="164" fontId="45" fillId="24" borderId="0" xfId="0" applyFont="true" applyBorder="true" applyAlignment="true" applyProtection="true">
      <alignment horizontal="left" vertical="center" textRotation="0" wrapText="true" indent="0" shrinkToFit="false"/>
      <protection locked="true" hidden="false"/>
    </xf>
    <xf numFmtId="164" fontId="26" fillId="22" borderId="11" xfId="0" applyFont="true" applyBorder="true" applyAlignment="true" applyProtection="true">
      <alignment horizontal="center" vertical="center" textRotation="0" wrapText="true" indent="0" shrinkToFit="false"/>
      <protection locked="true" hidden="false"/>
    </xf>
    <xf numFmtId="164" fontId="13" fillId="24" borderId="0" xfId="0" applyFont="true" applyBorder="false" applyAlignment="true" applyProtection="true">
      <alignment horizontal="left" vertical="center" textRotation="0" wrapText="true" indent="0" shrinkToFit="false"/>
      <protection locked="true" hidden="false"/>
    </xf>
    <xf numFmtId="164" fontId="55" fillId="24" borderId="0" xfId="0" applyFont="true" applyBorder="false" applyAlignment="true" applyProtection="true">
      <alignment horizontal="left" vertical="center" textRotation="0" wrapText="true" indent="0" shrinkToFit="false"/>
      <protection locked="true" hidden="false"/>
    </xf>
    <xf numFmtId="164" fontId="24" fillId="0" borderId="0" xfId="0" applyFont="true" applyBorder="false" applyAlignment="true" applyProtection="true">
      <alignment horizontal="left" vertical="top" textRotation="0" wrapText="true" indent="0" shrinkToFit="false"/>
      <protection locked="true" hidden="false"/>
    </xf>
    <xf numFmtId="167" fontId="45" fillId="24" borderId="0" xfId="0" applyFont="true" applyBorder="false" applyAlignment="true" applyProtection="true">
      <alignment horizontal="center" vertical="top" textRotation="0" wrapText="false" indent="0" shrinkToFit="false"/>
      <protection locked="true" hidden="false"/>
    </xf>
    <xf numFmtId="164" fontId="0" fillId="24" borderId="68" xfId="0" applyFont="false" applyBorder="true" applyAlignment="false" applyProtection="true">
      <alignment horizontal="general" vertical="center" textRotation="0" wrapText="false" indent="0" shrinkToFit="false"/>
      <protection locked="true" hidden="false"/>
    </xf>
    <xf numFmtId="164" fontId="48" fillId="24" borderId="48" xfId="0" applyFont="true" applyBorder="true" applyAlignment="true" applyProtection="true">
      <alignment horizontal="left" vertical="center" textRotation="0" wrapText="true" indent="0" shrinkToFit="false"/>
      <protection locked="true" hidden="false"/>
    </xf>
    <xf numFmtId="164" fontId="48" fillId="24" borderId="54" xfId="0" applyFont="true" applyBorder="true" applyAlignment="false" applyProtection="true">
      <alignment horizontal="general" vertical="center" textRotation="0" wrapText="false" indent="0" shrinkToFit="false"/>
      <protection locked="true" hidden="false"/>
    </xf>
    <xf numFmtId="164" fontId="48" fillId="24" borderId="48" xfId="0" applyFont="true" applyBorder="true" applyAlignment="true" applyProtection="true">
      <alignment horizontal="left" vertical="center" textRotation="0" wrapText="false" indent="0" shrinkToFit="false"/>
      <protection locked="true" hidden="false"/>
    </xf>
    <xf numFmtId="164" fontId="48" fillId="0" borderId="0" xfId="0" applyFont="true" applyBorder="false" applyAlignment="true" applyProtection="true">
      <alignment horizontal="left" vertical="center" textRotation="0" wrapText="false" indent="0" shrinkToFit="false"/>
      <protection locked="true" hidden="false"/>
    </xf>
    <xf numFmtId="164" fontId="49" fillId="25" borderId="44" xfId="0" applyFont="true" applyBorder="true" applyAlignment="true" applyProtection="true">
      <alignment horizontal="center" vertical="center" textRotation="255" wrapText="false" indent="0" shrinkToFit="false"/>
      <protection locked="true" hidden="false"/>
    </xf>
    <xf numFmtId="164" fontId="48" fillId="24" borderId="56" xfId="0" applyFont="true" applyBorder="true" applyAlignment="true" applyProtection="true">
      <alignment horizontal="left" vertical="center" textRotation="0" wrapText="false" indent="0" shrinkToFit="false"/>
      <protection locked="true" hidden="false"/>
    </xf>
    <xf numFmtId="171" fontId="0" fillId="22" borderId="11" xfId="82" applyFont="true" applyBorder="true" applyAlignment="true" applyProtection="true">
      <alignment horizontal="right" vertical="center" textRotation="0" wrapText="false" indent="0" shrinkToFit="false"/>
      <protection locked="false" hidden="false"/>
    </xf>
    <xf numFmtId="164" fontId="48" fillId="24" borderId="35" xfId="0" applyFont="true" applyBorder="true" applyAlignment="false" applyProtection="true">
      <alignment horizontal="general" vertical="center" textRotation="0" wrapText="false" indent="0" shrinkToFit="false"/>
      <protection locked="true" hidden="false"/>
    </xf>
    <xf numFmtId="164" fontId="0" fillId="24" borderId="28" xfId="0" applyFont="true" applyBorder="true" applyAlignment="true" applyProtection="true">
      <alignment horizontal="center" vertical="center" textRotation="0" wrapText="false" indent="0" shrinkToFit="false"/>
      <protection locked="true" hidden="false"/>
    </xf>
    <xf numFmtId="173" fontId="64" fillId="24" borderId="0" xfId="0" applyFont="true" applyBorder="false" applyAlignment="true" applyProtection="true">
      <alignment horizontal="general" vertical="center" textRotation="0" wrapText="false" indent="0" shrinkToFit="true"/>
      <protection locked="true" hidden="false"/>
    </xf>
    <xf numFmtId="164" fontId="65" fillId="24" borderId="0" xfId="0" applyFont="true" applyBorder="true" applyAlignment="true" applyProtection="true">
      <alignment horizontal="center" vertical="center" textRotation="0" wrapText="false" indent="0" shrinkToFit="false"/>
      <protection locked="true" hidden="false"/>
    </xf>
    <xf numFmtId="164" fontId="64" fillId="24" borderId="0" xfId="0" applyFont="true" applyBorder="true" applyAlignment="true" applyProtection="true">
      <alignment horizontal="center" vertical="center" textRotation="0" wrapText="false" indent="0" shrinkToFit="true"/>
      <protection locked="true" hidden="false"/>
    </xf>
    <xf numFmtId="164" fontId="46" fillId="24" borderId="0" xfId="0" applyFont="true" applyBorder="true" applyAlignment="true" applyProtection="true">
      <alignment horizontal="center" vertical="center" textRotation="0" wrapText="false" indent="0" shrinkToFit="false"/>
      <protection locked="true" hidden="false"/>
    </xf>
    <xf numFmtId="164" fontId="51" fillId="0" borderId="11" xfId="0" applyFont="true" applyBorder="true" applyAlignment="true" applyProtection="true">
      <alignment horizontal="left" vertical="center" textRotation="0" wrapText="true" indent="0" shrinkToFit="false"/>
      <protection locked="true" hidden="false"/>
    </xf>
    <xf numFmtId="164" fontId="45" fillId="24" borderId="10" xfId="0" applyFont="true" applyBorder="true" applyAlignment="true" applyProtection="true">
      <alignment horizontal="left" vertical="center" textRotation="0" wrapText="true" indent="0" shrinkToFit="false"/>
      <protection locked="true" hidden="false"/>
    </xf>
    <xf numFmtId="171" fontId="0" fillId="22" borderId="69" xfId="82" applyFont="true" applyBorder="true" applyAlignment="true" applyProtection="true">
      <alignment horizontal="right" vertical="center" textRotation="0" wrapText="false" indent="0" shrinkToFit="false"/>
      <protection locked="false" hidden="false"/>
    </xf>
    <xf numFmtId="164" fontId="48" fillId="24" borderId="70" xfId="0" applyFont="true" applyBorder="true" applyAlignment="false" applyProtection="true">
      <alignment horizontal="general" vertical="center" textRotation="0" wrapText="false" indent="0" shrinkToFit="false"/>
      <protection locked="true" hidden="false"/>
    </xf>
    <xf numFmtId="164" fontId="0" fillId="24" borderId="28" xfId="0" applyFont="false" applyBorder="true" applyAlignment="false" applyProtection="true">
      <alignment horizontal="general" vertical="center" textRotation="0" wrapText="false" indent="0" shrinkToFit="false"/>
      <protection locked="true" hidden="false"/>
    </xf>
    <xf numFmtId="164" fontId="48" fillId="24" borderId="52" xfId="0" applyFont="true" applyBorder="true" applyAlignment="true" applyProtection="true">
      <alignment horizontal="general" vertical="center" textRotation="0" wrapText="true" indent="0" shrinkToFit="false"/>
      <protection locked="true" hidden="false"/>
    </xf>
    <xf numFmtId="164" fontId="0" fillId="0" borderId="71" xfId="0" applyFont="true" applyBorder="true" applyAlignment="false" applyProtection="true">
      <alignment horizontal="general" vertical="center" textRotation="0" wrapText="false" indent="0" shrinkToFit="false"/>
      <protection locked="true" hidden="false"/>
    </xf>
    <xf numFmtId="166" fontId="47" fillId="24" borderId="20" xfId="82" applyFont="true" applyBorder="true" applyAlignment="true" applyProtection="true">
      <alignment horizontal="right" vertical="center" textRotation="0" wrapText="false" indent="0" shrinkToFit="true"/>
      <protection locked="true" hidden="false"/>
    </xf>
    <xf numFmtId="166" fontId="48" fillId="24" borderId="20" xfId="82" applyFont="true" applyBorder="true" applyAlignment="true" applyProtection="true">
      <alignment horizontal="general" vertical="center" textRotation="0" wrapText="false" indent="0" shrinkToFit="true"/>
      <protection locked="true" hidden="false"/>
    </xf>
    <xf numFmtId="166" fontId="57" fillId="24" borderId="28" xfId="82" applyFont="true" applyBorder="true" applyAlignment="true" applyProtection="true">
      <alignment horizontal="general" vertical="center" textRotation="0" wrapText="false" indent="0" shrinkToFit="true"/>
      <protection locked="true" hidden="false"/>
    </xf>
    <xf numFmtId="173" fontId="64" fillId="24" borderId="0" xfId="0" applyFont="true" applyBorder="true" applyAlignment="true" applyProtection="true">
      <alignment horizontal="center" vertical="center" textRotation="0" wrapText="false" indent="0" shrinkToFit="true"/>
      <protection locked="true" hidden="false"/>
    </xf>
    <xf numFmtId="164" fontId="49" fillId="25" borderId="48" xfId="0" applyFont="true" applyBorder="true" applyAlignment="true" applyProtection="true">
      <alignment horizontal="center" vertical="center" textRotation="255" wrapText="true" indent="0" shrinkToFit="false"/>
      <protection locked="true" hidden="false"/>
    </xf>
    <xf numFmtId="164" fontId="48" fillId="24" borderId="35" xfId="0" applyFont="true" applyBorder="true" applyAlignment="true" applyProtection="true">
      <alignment horizontal="general" vertical="center" textRotation="0" wrapText="false" indent="0" shrinkToFit="true"/>
      <protection locked="true" hidden="false"/>
    </xf>
    <xf numFmtId="164" fontId="48" fillId="24" borderId="28" xfId="0" applyFont="true" applyBorder="true" applyAlignment="true" applyProtection="true">
      <alignment horizontal="left" vertical="center" textRotation="0" wrapText="false" indent="0" shrinkToFit="false"/>
      <protection locked="true" hidden="false"/>
    </xf>
    <xf numFmtId="164" fontId="48" fillId="24" borderId="70" xfId="0" applyFont="true" applyBorder="true" applyAlignment="true" applyProtection="true">
      <alignment horizontal="general" vertical="center" textRotation="0" wrapText="false" indent="0" shrinkToFit="true"/>
      <protection locked="true" hidden="false"/>
    </xf>
    <xf numFmtId="164" fontId="0" fillId="24" borderId="28" xfId="0" applyFont="false" applyBorder="true" applyAlignment="true" applyProtection="true">
      <alignment horizontal="left" vertical="center" textRotation="0" wrapText="false" indent="0" shrinkToFit="false"/>
      <protection locked="true" hidden="false"/>
    </xf>
    <xf numFmtId="164" fontId="48" fillId="24" borderId="52" xfId="0" applyFont="true" applyBorder="true" applyAlignment="true" applyProtection="true">
      <alignment horizontal="left" vertical="center" textRotation="0" wrapText="true" indent="0" shrinkToFit="false"/>
      <protection locked="true" hidden="false"/>
    </xf>
    <xf numFmtId="166" fontId="45" fillId="24" borderId="26" xfId="82" applyFont="true" applyBorder="true" applyAlignment="true" applyProtection="true">
      <alignment horizontal="general" vertical="center" textRotation="0" wrapText="false" indent="0" shrinkToFit="true"/>
      <protection locked="true" hidden="false"/>
    </xf>
    <xf numFmtId="164" fontId="64" fillId="24" borderId="0" xfId="0" applyFont="true" applyBorder="false" applyAlignment="true" applyProtection="true">
      <alignment horizontal="right" vertical="center" textRotation="255" wrapText="false" indent="0" shrinkToFit="true"/>
      <protection locked="true" hidden="false"/>
    </xf>
    <xf numFmtId="164" fontId="45" fillId="24" borderId="0" xfId="0" applyFont="true" applyBorder="false" applyAlignment="true" applyProtection="true">
      <alignment horizontal="center" vertical="center" textRotation="0" wrapText="false" indent="0" shrinkToFit="false"/>
      <protection locked="true" hidden="false"/>
    </xf>
    <xf numFmtId="164" fontId="26" fillId="24" borderId="0" xfId="0" applyFont="true" applyBorder="false" applyAlignment="false" applyProtection="true">
      <alignment horizontal="general" vertical="center" textRotation="0" wrapText="false" indent="0" shrinkToFit="false"/>
      <protection locked="true" hidden="false"/>
    </xf>
    <xf numFmtId="164" fontId="22" fillId="0" borderId="0" xfId="0" applyFont="true" applyBorder="true" applyAlignment="true" applyProtection="true">
      <alignment horizontal="left" vertical="center" textRotation="0" wrapText="false" indent="0" shrinkToFit="false"/>
      <protection locked="true" hidden="false"/>
    </xf>
    <xf numFmtId="167" fontId="26" fillId="0" borderId="0" xfId="0" applyFont="true" applyBorder="false" applyAlignment="true" applyProtection="true">
      <alignment horizontal="left" vertical="center" textRotation="0" wrapText="false" indent="0" shrinkToFit="false"/>
      <protection locked="true" hidden="false"/>
    </xf>
    <xf numFmtId="164" fontId="26" fillId="0" borderId="0" xfId="0" applyFont="true" applyBorder="false" applyAlignment="false" applyProtection="true">
      <alignment horizontal="general" vertical="center" textRotation="0" wrapText="false" indent="0" shrinkToFit="false"/>
      <protection locked="true" hidden="false"/>
    </xf>
    <xf numFmtId="167" fontId="60" fillId="24" borderId="0" xfId="0" applyFont="true" applyBorder="false" applyAlignment="true" applyProtection="true">
      <alignment horizontal="center" vertical="center" textRotation="0" wrapText="false" indent="0" shrinkToFit="false"/>
      <protection locked="true" hidden="false"/>
    </xf>
    <xf numFmtId="164" fontId="60" fillId="24" borderId="0" xfId="0" applyFont="true" applyBorder="false" applyAlignment="false" applyProtection="true">
      <alignment horizontal="general" vertical="center" textRotation="0" wrapText="false" indent="0" shrinkToFit="false"/>
      <protection locked="true" hidden="false"/>
    </xf>
    <xf numFmtId="170" fontId="66" fillId="25" borderId="11" xfId="0" applyFont="true" applyBorder="true" applyAlignment="true" applyProtection="true">
      <alignment horizontal="center" vertical="center" textRotation="0" wrapText="true" indent="0" shrinkToFit="false"/>
      <protection locked="true" hidden="false"/>
    </xf>
    <xf numFmtId="164" fontId="55" fillId="24" borderId="0" xfId="0" applyFont="true" applyBorder="false" applyAlignment="true" applyProtection="true">
      <alignment horizontal="general" vertical="center" textRotation="0" wrapText="true" indent="0" shrinkToFit="false"/>
      <protection locked="true" hidden="false"/>
    </xf>
    <xf numFmtId="164" fontId="60" fillId="24" borderId="0" xfId="0" applyFont="true" applyBorder="false" applyAlignment="true" applyProtection="true">
      <alignment horizontal="general" vertical="center" textRotation="0" wrapText="true" indent="0" shrinkToFit="false"/>
      <protection locked="true" hidden="false"/>
    </xf>
    <xf numFmtId="164" fontId="55" fillId="24" borderId="0" xfId="0" applyFont="true" applyBorder="false" applyAlignment="true" applyProtection="true">
      <alignment horizontal="left" vertical="center" textRotation="0" wrapText="false" indent="0" shrinkToFit="false"/>
      <protection locked="true" hidden="false"/>
    </xf>
    <xf numFmtId="164" fontId="45" fillId="24" borderId="0" xfId="0" applyFont="true" applyBorder="false" applyAlignment="true" applyProtection="true">
      <alignment horizontal="left" vertical="center" textRotation="0" wrapText="true" indent="0" shrinkToFit="false"/>
      <protection locked="true" hidden="false"/>
    </xf>
    <xf numFmtId="164" fontId="66" fillId="24" borderId="0" xfId="0" applyFont="true" applyBorder="true" applyAlignment="true" applyProtection="true">
      <alignment horizontal="left" vertical="center" textRotation="0" wrapText="true" indent="0" shrinkToFit="false"/>
      <protection locked="true" hidden="false"/>
    </xf>
    <xf numFmtId="164" fontId="67" fillId="0" borderId="0" xfId="0" applyFont="true" applyBorder="false" applyAlignment="false" applyProtection="true">
      <alignment horizontal="general" vertical="center" textRotation="0" wrapText="false" indent="0" shrinkToFit="false"/>
      <protection locked="true" hidden="false"/>
    </xf>
    <xf numFmtId="164" fontId="47" fillId="26" borderId="11" xfId="0" applyFont="true" applyBorder="true" applyAlignment="true" applyProtection="true">
      <alignment horizontal="center" vertical="center" textRotation="0" wrapText="false" indent="0" shrinkToFit="false"/>
      <protection locked="true" hidden="false"/>
    </xf>
    <xf numFmtId="164" fontId="47" fillId="0" borderId="48" xfId="0" applyFont="true" applyBorder="true" applyAlignment="true" applyProtection="true">
      <alignment horizontal="left" vertical="center" textRotation="0" wrapText="false" indent="0" shrinkToFit="false"/>
      <protection locked="true" hidden="false"/>
    </xf>
    <xf numFmtId="164" fontId="47" fillId="0" borderId="72" xfId="0" applyFont="true" applyBorder="true" applyAlignment="true" applyProtection="true">
      <alignment horizontal="center" vertical="center" textRotation="0" wrapText="true" indent="0" shrinkToFit="false"/>
      <protection locked="true" hidden="false"/>
    </xf>
    <xf numFmtId="164" fontId="46" fillId="24" borderId="26" xfId="0" applyFont="true" applyBorder="true" applyAlignment="false" applyProtection="true">
      <alignment horizontal="general" vertical="center" textRotation="0" wrapText="false" indent="0" shrinkToFit="false"/>
      <protection locked="true" hidden="false"/>
    </xf>
    <xf numFmtId="164" fontId="66" fillId="24" borderId="0" xfId="0" applyFont="true" applyBorder="false" applyAlignment="false" applyProtection="true">
      <alignment horizontal="general" vertical="center" textRotation="0" wrapText="false" indent="0" shrinkToFit="false"/>
      <protection locked="true" hidden="false"/>
    </xf>
    <xf numFmtId="164" fontId="48" fillId="24" borderId="73" xfId="0" applyFont="true" applyBorder="true" applyAlignment="true" applyProtection="true">
      <alignment horizontal="center" vertical="center" textRotation="0" wrapText="false" indent="0" shrinkToFit="false"/>
      <protection locked="true" hidden="false"/>
    </xf>
    <xf numFmtId="164" fontId="48" fillId="24" borderId="61" xfId="0" applyFont="true" applyBorder="true" applyAlignment="false" applyProtection="true">
      <alignment horizontal="general" vertical="center" textRotation="0" wrapText="false" indent="0" shrinkToFit="false"/>
      <protection locked="true" hidden="false"/>
    </xf>
    <xf numFmtId="168" fontId="48" fillId="24" borderId="0" xfId="0" applyFont="true" applyBorder="false" applyAlignment="true" applyProtection="true">
      <alignment horizontal="general" vertical="center" textRotation="0" wrapText="true" indent="0" shrinkToFit="false"/>
      <protection locked="true" hidden="false"/>
    </xf>
    <xf numFmtId="164" fontId="45" fillId="24" borderId="68" xfId="0" applyFont="true" applyBorder="true" applyAlignment="false" applyProtection="true">
      <alignment horizontal="general" vertical="center" textRotation="0" wrapText="false" indent="0" shrinkToFit="false"/>
      <protection locked="true" hidden="false"/>
    </xf>
    <xf numFmtId="164" fontId="48" fillId="24" borderId="74" xfId="0" applyFont="true" applyBorder="true" applyAlignment="true" applyProtection="true">
      <alignment horizontal="center" vertical="center" textRotation="0" wrapText="false" indent="0" shrinkToFit="false"/>
      <protection locked="true" hidden="false"/>
    </xf>
    <xf numFmtId="164" fontId="48" fillId="24" borderId="75" xfId="0" applyFont="true" applyBorder="true" applyAlignment="false" applyProtection="true">
      <alignment horizontal="general" vertical="center" textRotation="0" wrapText="false" indent="0" shrinkToFit="false"/>
      <protection locked="true" hidden="false"/>
    </xf>
    <xf numFmtId="168" fontId="48" fillId="24" borderId="75" xfId="0" applyFont="true" applyBorder="true" applyAlignment="true" applyProtection="true">
      <alignment horizontal="general" vertical="center" textRotation="0" wrapText="true" indent="0" shrinkToFit="false"/>
      <protection locked="true" hidden="false"/>
    </xf>
    <xf numFmtId="164" fontId="47" fillId="24" borderId="75" xfId="0" applyFont="true" applyBorder="true" applyAlignment="false" applyProtection="true">
      <alignment horizontal="general" vertical="center" textRotation="0" wrapText="false" indent="0" shrinkToFit="false"/>
      <protection locked="true" hidden="false"/>
    </xf>
    <xf numFmtId="164" fontId="45" fillId="24" borderId="75" xfId="0" applyFont="true" applyBorder="true" applyAlignment="false" applyProtection="true">
      <alignment horizontal="general" vertical="center" textRotation="0" wrapText="false" indent="0" shrinkToFit="false"/>
      <protection locked="true" hidden="false"/>
    </xf>
    <xf numFmtId="164" fontId="45" fillId="24" borderId="67" xfId="0" applyFont="true" applyBorder="true" applyAlignment="false" applyProtection="true">
      <alignment horizontal="general" vertical="center" textRotation="0" wrapText="false" indent="0" shrinkToFit="false"/>
      <protection locked="true" hidden="false"/>
    </xf>
    <xf numFmtId="164" fontId="48" fillId="24" borderId="76" xfId="0" applyFont="true" applyBorder="true" applyAlignment="true" applyProtection="true">
      <alignment horizontal="center" vertical="center" textRotation="0" wrapText="false" indent="0" shrinkToFit="false"/>
      <protection locked="true" hidden="false"/>
    </xf>
    <xf numFmtId="164" fontId="48" fillId="24" borderId="77" xfId="0" applyFont="true" applyBorder="true" applyAlignment="false" applyProtection="true">
      <alignment horizontal="general" vertical="center" textRotation="0" wrapText="false" indent="0" shrinkToFit="false"/>
      <protection locked="true" hidden="false"/>
    </xf>
    <xf numFmtId="164" fontId="48" fillId="24" borderId="26" xfId="0" applyFont="true" applyBorder="true" applyAlignment="true" applyProtection="true">
      <alignment horizontal="general" vertical="center" textRotation="0" wrapText="true" indent="0" shrinkToFit="false"/>
      <protection locked="true" hidden="false"/>
    </xf>
    <xf numFmtId="168" fontId="48" fillId="24" borderId="26" xfId="0" applyFont="true" applyBorder="true" applyAlignment="true" applyProtection="true">
      <alignment horizontal="general" vertical="center" textRotation="0" wrapText="true" indent="0" shrinkToFit="false"/>
      <protection locked="true" hidden="false"/>
    </xf>
    <xf numFmtId="164" fontId="45" fillId="24" borderId="26" xfId="0" applyFont="true" applyBorder="true" applyAlignment="false" applyProtection="true">
      <alignment horizontal="general" vertical="center" textRotation="0" wrapText="false" indent="0" shrinkToFit="false"/>
      <protection locked="true" hidden="false"/>
    </xf>
    <xf numFmtId="164" fontId="45" fillId="24" borderId="78" xfId="0" applyFont="true" applyBorder="true" applyAlignment="false" applyProtection="true">
      <alignment horizontal="general" vertical="center" textRotation="0" wrapText="false" indent="0" shrinkToFit="false"/>
      <protection locked="true" hidden="false"/>
    </xf>
    <xf numFmtId="164" fontId="13" fillId="0" borderId="0" xfId="0" applyFont="true" applyBorder="false" applyAlignment="true" applyProtection="true">
      <alignment horizontal="general" vertical="center" textRotation="0" wrapText="true" indent="0" shrinkToFit="false"/>
      <protection locked="true" hidden="false"/>
    </xf>
    <xf numFmtId="164" fontId="51" fillId="24" borderId="0" xfId="0" applyFont="true" applyBorder="true" applyAlignment="true" applyProtection="true">
      <alignment horizontal="left" vertical="center" textRotation="0" wrapText="true" indent="0" shrinkToFit="false"/>
      <protection locked="true" hidden="false"/>
    </xf>
    <xf numFmtId="164" fontId="60" fillId="0" borderId="46" xfId="0" applyFont="true" applyBorder="true" applyAlignment="true" applyProtection="true">
      <alignment horizontal="left" vertical="center" textRotation="0" wrapText="true" indent="0" shrinkToFit="false"/>
      <protection locked="true" hidden="false"/>
    </xf>
    <xf numFmtId="164" fontId="69" fillId="0" borderId="11" xfId="0" applyFont="true" applyBorder="true" applyAlignment="true" applyProtection="true">
      <alignment horizontal="left" vertical="center" textRotation="0" wrapText="true" indent="0" shrinkToFit="false"/>
      <protection locked="true" hidden="false"/>
    </xf>
    <xf numFmtId="168" fontId="46" fillId="24" borderId="0" xfId="0" applyFont="true" applyBorder="false" applyAlignment="false" applyProtection="true">
      <alignment horizontal="general" vertical="center" textRotation="0" wrapText="false" indent="0" shrinkToFit="false"/>
      <protection locked="true" hidden="false"/>
    </xf>
    <xf numFmtId="164" fontId="66" fillId="24" borderId="0" xfId="0" applyFont="true" applyBorder="false" applyAlignment="true" applyProtection="true">
      <alignment horizontal="left" vertical="center" textRotation="0" wrapText="true" indent="0" shrinkToFit="false"/>
      <protection locked="true" hidden="false"/>
    </xf>
    <xf numFmtId="168" fontId="46" fillId="24" borderId="65" xfId="0" applyFont="true" applyBorder="true" applyAlignment="false" applyProtection="true">
      <alignment horizontal="general" vertical="center" textRotation="0" wrapText="false" indent="0" shrinkToFit="false"/>
      <protection locked="true" hidden="false"/>
    </xf>
    <xf numFmtId="168" fontId="46" fillId="24" borderId="26" xfId="0" applyFont="true" applyBorder="true" applyAlignment="false" applyProtection="true">
      <alignment horizontal="general" vertical="center" textRotation="0" wrapText="false" indent="0" shrinkToFit="false"/>
      <protection locked="true" hidden="false"/>
    </xf>
    <xf numFmtId="164" fontId="47" fillId="24" borderId="68" xfId="0" applyFont="true" applyBorder="true" applyAlignment="true" applyProtection="true">
      <alignment horizontal="center" vertical="center" textRotation="0" wrapText="false" indent="0" shrinkToFit="false"/>
      <protection locked="true" hidden="false"/>
    </xf>
    <xf numFmtId="164" fontId="48" fillId="0" borderId="79" xfId="0" applyFont="true" applyBorder="true" applyAlignment="true" applyProtection="true">
      <alignment horizontal="general" vertical="center" textRotation="0" wrapText="true" indent="0" shrinkToFit="false"/>
      <protection locked="true" hidden="false"/>
    </xf>
    <xf numFmtId="164" fontId="48" fillId="24" borderId="80" xfId="0" applyFont="true" applyBorder="true" applyAlignment="true" applyProtection="true">
      <alignment horizontal="center" vertical="center" textRotation="0" wrapText="false" indent="0" shrinkToFit="false"/>
      <protection locked="true" hidden="false"/>
    </xf>
    <xf numFmtId="164" fontId="48" fillId="0" borderId="81" xfId="0" applyFont="true" applyBorder="true" applyAlignment="true" applyProtection="true">
      <alignment horizontal="center" vertical="center" textRotation="0" wrapText="true" indent="0" shrinkToFit="false"/>
      <protection locked="true" hidden="false"/>
    </xf>
    <xf numFmtId="164" fontId="47" fillId="26" borderId="82" xfId="0" applyFont="true" applyBorder="true" applyAlignment="true" applyProtection="true">
      <alignment horizontal="center" vertical="center" textRotation="0" wrapText="false" indent="0" shrinkToFit="false"/>
      <protection locked="true" hidden="false"/>
    </xf>
    <xf numFmtId="164" fontId="64" fillId="0" borderId="83" xfId="0" applyFont="true" applyBorder="true" applyAlignment="true" applyProtection="true">
      <alignment horizontal="center" vertical="center" textRotation="0" wrapText="false" indent="0" shrinkToFit="false"/>
      <protection locked="true" hidden="false"/>
    </xf>
    <xf numFmtId="164" fontId="48" fillId="0" borderId="84" xfId="0" applyFont="true" applyBorder="true" applyAlignment="true" applyProtection="true">
      <alignment horizontal="left" vertical="center" textRotation="0" wrapText="true" indent="0" shrinkToFit="false"/>
      <protection locked="true" hidden="false"/>
    </xf>
    <xf numFmtId="164" fontId="50" fillId="0" borderId="0" xfId="0" applyFont="true" applyBorder="false" applyAlignment="true" applyProtection="true">
      <alignment horizontal="general" vertical="center" textRotation="0" wrapText="true" indent="0" shrinkToFit="false"/>
      <protection locked="true" hidden="false"/>
    </xf>
    <xf numFmtId="164" fontId="13" fillId="26" borderId="85" xfId="0" applyFont="true" applyBorder="true" applyAlignment="true" applyProtection="true">
      <alignment horizontal="left" vertical="center" textRotation="0" wrapText="true" indent="0" shrinkToFit="true"/>
      <protection locked="false" hidden="false"/>
    </xf>
    <xf numFmtId="164" fontId="47" fillId="26" borderId="86" xfId="0" applyFont="true" applyBorder="true" applyAlignment="true" applyProtection="true">
      <alignment horizontal="center" vertical="center" textRotation="0" wrapText="false" indent="0" shrinkToFit="false"/>
      <protection locked="true" hidden="false"/>
    </xf>
    <xf numFmtId="164" fontId="64" fillId="0" borderId="87" xfId="0" applyFont="true" applyBorder="true" applyAlignment="true" applyProtection="true">
      <alignment horizontal="center" vertical="center" textRotation="0" wrapText="false" indent="0" shrinkToFit="false"/>
      <protection locked="true" hidden="false"/>
    </xf>
    <xf numFmtId="164" fontId="48" fillId="24" borderId="81" xfId="0" applyFont="true" applyBorder="true" applyAlignment="false" applyProtection="true">
      <alignment horizontal="general" vertical="center" textRotation="0" wrapText="false" indent="0" shrinkToFit="false"/>
      <protection locked="true" hidden="false"/>
    </xf>
    <xf numFmtId="164" fontId="68" fillId="24" borderId="75" xfId="0" applyFont="true" applyBorder="true" applyAlignment="true" applyProtection="true">
      <alignment horizontal="general" vertical="center" textRotation="0" wrapText="true" indent="0" shrinkToFit="false"/>
      <protection locked="true" hidden="false"/>
    </xf>
    <xf numFmtId="164" fontId="45" fillId="24" borderId="88" xfId="0" applyFont="true" applyBorder="true" applyAlignment="true" applyProtection="true">
      <alignment horizontal="left" vertical="center" textRotation="0" wrapText="false" indent="0" shrinkToFit="false"/>
      <protection locked="true" hidden="false"/>
    </xf>
    <xf numFmtId="164" fontId="45" fillId="26" borderId="89" xfId="0" applyFont="true" applyBorder="true" applyAlignment="true" applyProtection="true">
      <alignment horizontal="left" vertical="center" textRotation="0" wrapText="true" indent="0" shrinkToFit="true"/>
      <protection locked="false" hidden="false"/>
    </xf>
    <xf numFmtId="164" fontId="66" fillId="24" borderId="68" xfId="0" applyFont="true" applyBorder="true" applyAlignment="false" applyProtection="true">
      <alignment horizontal="general" vertical="center" textRotation="0" wrapText="false" indent="0" shrinkToFit="false"/>
      <protection locked="true" hidden="false"/>
    </xf>
    <xf numFmtId="164" fontId="48" fillId="0" borderId="90" xfId="0" applyFont="true" applyBorder="true" applyAlignment="true" applyProtection="true">
      <alignment horizontal="center" vertical="center" textRotation="0" wrapText="false" indent="0" shrinkToFit="false"/>
      <protection locked="true" hidden="false"/>
    </xf>
    <xf numFmtId="164" fontId="48" fillId="24" borderId="90" xfId="0" applyFont="true" applyBorder="true" applyAlignment="true" applyProtection="true">
      <alignment horizontal="general" vertical="center" textRotation="0" wrapText="true" indent="0" shrinkToFit="false"/>
      <protection locked="true" hidden="false"/>
    </xf>
    <xf numFmtId="164" fontId="45" fillId="24" borderId="44" xfId="0" applyFont="true" applyBorder="true" applyAlignment="false" applyProtection="true">
      <alignment horizontal="general" vertical="center" textRotation="0" wrapText="false" indent="0" shrinkToFit="false"/>
      <protection locked="true" hidden="false"/>
    </xf>
    <xf numFmtId="164" fontId="47" fillId="24" borderId="0" xfId="0" applyFont="true" applyBorder="false" applyAlignment="true" applyProtection="true">
      <alignment horizontal="left" vertical="center" textRotation="0" wrapText="false" indent="0" shrinkToFit="false"/>
      <protection locked="true" hidden="false"/>
    </xf>
    <xf numFmtId="164" fontId="46" fillId="0" borderId="0" xfId="0" applyFont="true" applyBorder="false" applyAlignment="true" applyProtection="true">
      <alignment horizontal="center" vertical="center" textRotation="0" wrapText="false" indent="0" shrinkToFit="false"/>
      <protection locked="true" hidden="false"/>
    </xf>
    <xf numFmtId="164" fontId="60" fillId="24" borderId="46" xfId="0" applyFont="true" applyBorder="true" applyAlignment="true" applyProtection="true">
      <alignment horizontal="left" vertical="center" textRotation="0" wrapText="true" indent="0" shrinkToFit="false"/>
      <protection locked="true" hidden="false"/>
    </xf>
    <xf numFmtId="170" fontId="53" fillId="25" borderId="55" xfId="0" applyFont="true" applyBorder="true" applyAlignment="true" applyProtection="true">
      <alignment horizontal="center" vertical="center" textRotation="0" wrapText="false" indent="0" shrinkToFit="true"/>
      <protection locked="true" hidden="false"/>
    </xf>
    <xf numFmtId="164" fontId="66" fillId="24" borderId="91" xfId="0" applyFont="true" applyBorder="true" applyAlignment="false" applyProtection="true">
      <alignment horizontal="general" vertical="center" textRotation="0" wrapText="false" indent="0" shrinkToFit="false"/>
      <protection locked="true" hidden="false"/>
    </xf>
    <xf numFmtId="164" fontId="70" fillId="24" borderId="0" xfId="0" applyFont="true" applyBorder="false" applyAlignment="false" applyProtection="true">
      <alignment horizontal="general" vertical="center" textRotation="0" wrapText="false" indent="0" shrinkToFit="false"/>
      <protection locked="true" hidden="false"/>
    </xf>
    <xf numFmtId="164" fontId="70" fillId="24" borderId="26" xfId="0" applyFont="true" applyBorder="true" applyAlignment="false" applyProtection="true">
      <alignment horizontal="general" vertical="center" textRotation="0" wrapText="false" indent="0" shrinkToFit="false"/>
      <protection locked="true" hidden="false"/>
    </xf>
    <xf numFmtId="164" fontId="47" fillId="24" borderId="27" xfId="0" applyFont="true" applyBorder="true" applyAlignment="true" applyProtection="true">
      <alignment horizontal="left" vertical="center" textRotation="0" wrapText="false" indent="0" shrinkToFit="false"/>
      <protection locked="true" hidden="false"/>
    </xf>
    <xf numFmtId="164" fontId="45" fillId="24" borderId="92" xfId="0" applyFont="true" applyBorder="true" applyAlignment="true" applyProtection="true">
      <alignment horizontal="center" vertical="center" textRotation="0" wrapText="true" indent="0" shrinkToFit="false"/>
      <protection locked="true" hidden="false"/>
    </xf>
    <xf numFmtId="168" fontId="46" fillId="24" borderId="64" xfId="0" applyFont="true" applyBorder="true" applyAlignment="false" applyProtection="true">
      <alignment horizontal="general" vertical="center" textRotation="0" wrapText="false" indent="0" shrinkToFit="false"/>
      <protection locked="true" hidden="false"/>
    </xf>
    <xf numFmtId="164" fontId="48" fillId="0" borderId="93" xfId="0" applyFont="true" applyBorder="true" applyAlignment="true" applyProtection="true">
      <alignment horizontal="left" vertical="center" textRotation="0" wrapText="true" indent="0" shrinkToFit="false"/>
      <protection locked="true" hidden="false"/>
    </xf>
    <xf numFmtId="164" fontId="64" fillId="0" borderId="94" xfId="0" applyFont="true" applyBorder="true" applyAlignment="true" applyProtection="true">
      <alignment horizontal="center" vertical="center" textRotation="0" wrapText="false" indent="0" shrinkToFit="false"/>
      <protection locked="true" hidden="false"/>
    </xf>
    <xf numFmtId="164" fontId="45" fillId="0" borderId="84" xfId="0" applyFont="true" applyBorder="true" applyAlignment="true" applyProtection="true">
      <alignment horizontal="left" vertical="center" textRotation="0" wrapText="true" indent="0" shrinkToFit="false"/>
      <protection locked="true" hidden="false"/>
    </xf>
    <xf numFmtId="164" fontId="47" fillId="26" borderId="95" xfId="0" applyFont="true" applyBorder="true" applyAlignment="true" applyProtection="true">
      <alignment horizontal="center" vertical="center" textRotation="0" wrapText="false" indent="0" shrinkToFit="false"/>
      <protection locked="true" hidden="false"/>
    </xf>
    <xf numFmtId="164" fontId="64" fillId="0" borderId="96" xfId="0" applyFont="true" applyBorder="true" applyAlignment="true" applyProtection="true">
      <alignment horizontal="center" vertical="center" textRotation="0" wrapText="false" indent="0" shrinkToFit="false"/>
      <protection locked="true" hidden="false"/>
    </xf>
    <xf numFmtId="164" fontId="45" fillId="0" borderId="85" xfId="0" applyFont="true" applyBorder="true" applyAlignment="true" applyProtection="true">
      <alignment horizontal="left" vertical="center" textRotation="0" wrapText="true" indent="0" shrinkToFit="false"/>
      <protection locked="true" hidden="false"/>
    </xf>
    <xf numFmtId="164" fontId="47" fillId="26" borderId="97" xfId="0" applyFont="true" applyBorder="true" applyAlignment="true" applyProtection="true">
      <alignment horizontal="center" vertical="center" textRotation="0" wrapText="false" indent="0" shrinkToFit="false"/>
      <protection locked="true" hidden="false"/>
    </xf>
    <xf numFmtId="164" fontId="64" fillId="0" borderId="98" xfId="0" applyFont="true" applyBorder="true" applyAlignment="true" applyProtection="true">
      <alignment horizontal="center" vertical="center" textRotation="0" wrapText="false" indent="0" shrinkToFit="false"/>
      <protection locked="true" hidden="false"/>
    </xf>
    <xf numFmtId="164" fontId="45" fillId="0" borderId="89" xfId="0" applyFont="true" applyBorder="true" applyAlignment="true" applyProtection="true">
      <alignment horizontal="left" vertical="center" textRotation="0" wrapText="true" indent="0" shrinkToFit="false"/>
      <protection locked="true" hidden="false"/>
    </xf>
    <xf numFmtId="164" fontId="48" fillId="24" borderId="99" xfId="0" applyFont="true" applyBorder="true" applyAlignment="true" applyProtection="true">
      <alignment horizontal="center" vertical="center" textRotation="0" wrapText="false" indent="0" shrinkToFit="false"/>
      <protection locked="true" hidden="false"/>
    </xf>
    <xf numFmtId="164" fontId="48" fillId="0" borderId="100" xfId="0" applyFont="true" applyBorder="true" applyAlignment="true" applyProtection="true">
      <alignment horizontal="left" vertical="center" textRotation="0" wrapText="false" indent="0" shrinkToFit="false"/>
      <protection locked="true" hidden="false"/>
    </xf>
    <xf numFmtId="164" fontId="45" fillId="24" borderId="61" xfId="0" applyFont="true" applyBorder="true" applyAlignment="true" applyProtection="true">
      <alignment horizontal="general" vertical="center" textRotation="0" wrapText="true" indent="0" shrinkToFit="false"/>
      <protection locked="true" hidden="false"/>
    </xf>
    <xf numFmtId="164" fontId="49" fillId="0" borderId="0" xfId="0" applyFont="true" applyBorder="false" applyAlignment="true" applyProtection="true">
      <alignment horizontal="general" vertical="center" textRotation="0" wrapText="true" indent="0" shrinkToFit="false"/>
      <protection locked="true" hidden="false"/>
    </xf>
    <xf numFmtId="164" fontId="49" fillId="24" borderId="0" xfId="0" applyFont="true" applyBorder="true" applyAlignment="true" applyProtection="true">
      <alignment horizontal="left" vertical="center" textRotation="0" wrapText="true" indent="0" shrinkToFit="false"/>
      <protection locked="true" hidden="false"/>
    </xf>
    <xf numFmtId="164" fontId="60" fillId="24" borderId="101" xfId="0" applyFont="true" applyBorder="true" applyAlignment="true" applyProtection="true">
      <alignment horizontal="left" vertical="center" textRotation="0" wrapText="true" indent="0" shrinkToFit="false"/>
      <protection locked="true" hidden="false"/>
    </xf>
    <xf numFmtId="164" fontId="22" fillId="24" borderId="0" xfId="0" applyFont="true" applyBorder="true" applyAlignment="true" applyProtection="true">
      <alignment horizontal="left" vertical="center" textRotation="0" wrapText="false" indent="0" shrinkToFit="false"/>
      <protection locked="true" hidden="false"/>
    </xf>
    <xf numFmtId="164" fontId="47" fillId="0" borderId="23" xfId="0" applyFont="true" applyBorder="true" applyAlignment="true" applyProtection="true">
      <alignment horizontal="left" vertical="center" textRotation="0" wrapText="false" indent="0" shrinkToFit="false"/>
      <protection locked="true" hidden="false"/>
    </xf>
    <xf numFmtId="164" fontId="45" fillId="24" borderId="0" xfId="0" applyFont="true" applyBorder="false" applyAlignment="true" applyProtection="true">
      <alignment horizontal="center" vertical="center" textRotation="0" wrapText="true" indent="0" shrinkToFit="false"/>
      <protection locked="true" hidden="false"/>
    </xf>
    <xf numFmtId="170" fontId="22" fillId="25" borderId="11" xfId="0" applyFont="true" applyBorder="true" applyAlignment="true" applyProtection="true">
      <alignment horizontal="general" vertical="center" textRotation="0" wrapText="true" indent="0" shrinkToFit="false"/>
      <protection locked="true" hidden="false"/>
    </xf>
    <xf numFmtId="164" fontId="48" fillId="24" borderId="35" xfId="0" applyFont="true" applyBorder="true" applyAlignment="true" applyProtection="true">
      <alignment horizontal="left" vertical="center" textRotation="0" wrapText="true" indent="0" shrinkToFit="false"/>
      <protection locked="true" hidden="false"/>
    </xf>
    <xf numFmtId="170" fontId="53" fillId="25" borderId="55" xfId="0" applyFont="true" applyBorder="true" applyAlignment="true" applyProtection="true">
      <alignment horizontal="center" vertical="center" textRotation="0" wrapText="false" indent="0" shrinkToFit="false"/>
      <protection locked="true" hidden="false"/>
    </xf>
    <xf numFmtId="164" fontId="48" fillId="0" borderId="23" xfId="0" applyFont="true" applyBorder="true" applyAlignment="true" applyProtection="true">
      <alignment horizontal="left" vertical="center" textRotation="0" wrapText="true" indent="0" shrinkToFit="false"/>
      <protection locked="true" hidden="false"/>
    </xf>
    <xf numFmtId="164" fontId="71" fillId="0" borderId="0" xfId="0" applyFont="true" applyBorder="false" applyAlignment="false" applyProtection="true">
      <alignment horizontal="general" vertical="center" textRotation="0" wrapText="false" indent="0" shrinkToFit="false"/>
      <protection locked="true" hidden="false"/>
    </xf>
    <xf numFmtId="164" fontId="66" fillId="0" borderId="0" xfId="0" applyFont="true" applyBorder="false" applyAlignment="false" applyProtection="true">
      <alignment horizontal="general" vertical="center" textRotation="0" wrapText="false" indent="0" shrinkToFit="false"/>
      <protection locked="true" hidden="false"/>
    </xf>
    <xf numFmtId="164" fontId="45" fillId="0" borderId="0" xfId="0" applyFont="true" applyBorder="false" applyAlignment="true" applyProtection="true">
      <alignment horizontal="left" vertical="top" textRotation="0" wrapText="true" indent="0" shrinkToFit="false"/>
      <protection locked="true" hidden="false"/>
    </xf>
    <xf numFmtId="164" fontId="48" fillId="24" borderId="102" xfId="0" applyFont="true" applyBorder="true" applyAlignment="false" applyProtection="true">
      <alignment horizontal="general" vertical="center" textRotation="0" wrapText="false" indent="0" shrinkToFit="false"/>
      <protection locked="true" hidden="false"/>
    </xf>
    <xf numFmtId="164" fontId="46" fillId="0" borderId="103" xfId="0" applyFont="true" applyBorder="true" applyAlignment="false" applyProtection="true">
      <alignment horizontal="general" vertical="center" textRotation="0" wrapText="false" indent="0" shrinkToFit="false"/>
      <protection locked="true" hidden="false"/>
    </xf>
    <xf numFmtId="164" fontId="46" fillId="24" borderId="103" xfId="0" applyFont="true" applyBorder="true" applyAlignment="false" applyProtection="true">
      <alignment horizontal="general" vertical="center" textRotation="0" wrapText="false" indent="0" shrinkToFit="false"/>
      <protection locked="true" hidden="false"/>
    </xf>
    <xf numFmtId="164" fontId="45" fillId="24" borderId="103" xfId="0" applyFont="true" applyBorder="true" applyAlignment="false" applyProtection="true">
      <alignment horizontal="general" vertical="center" textRotation="0" wrapText="false" indent="0" shrinkToFit="false"/>
      <protection locked="true" hidden="false"/>
    </xf>
    <xf numFmtId="164" fontId="45" fillId="24" borderId="103" xfId="0" applyFont="true" applyBorder="true" applyAlignment="true" applyProtection="true">
      <alignment horizontal="general" vertical="center" textRotation="0" wrapText="true" indent="0" shrinkToFit="false"/>
      <protection locked="true" hidden="false"/>
    </xf>
    <xf numFmtId="164" fontId="47" fillId="24" borderId="104" xfId="0" applyFont="true" applyBorder="true" applyAlignment="true" applyProtection="true">
      <alignment horizontal="center" vertical="center" textRotation="0" wrapText="false" indent="0" shrinkToFit="false"/>
      <protection locked="true" hidden="false"/>
    </xf>
    <xf numFmtId="174" fontId="13" fillId="0" borderId="0" xfId="0" applyFont="true" applyBorder="false" applyAlignment="false" applyProtection="true">
      <alignment horizontal="general" vertical="center" textRotation="0" wrapText="false" indent="0" shrinkToFit="false"/>
      <protection locked="true" hidden="false"/>
    </xf>
    <xf numFmtId="175" fontId="13" fillId="0" borderId="0" xfId="0" applyFont="true" applyBorder="false" applyAlignment="false" applyProtection="true">
      <alignment horizontal="general" vertical="center" textRotation="0" wrapText="false" indent="0" shrinkToFit="false"/>
      <protection locked="true" hidden="false"/>
    </xf>
    <xf numFmtId="164" fontId="72" fillId="0" borderId="0" xfId="0" applyFont="true" applyBorder="false" applyAlignment="false" applyProtection="true">
      <alignment horizontal="general" vertical="center" textRotation="0" wrapText="false" indent="0" shrinkToFit="false"/>
      <protection locked="true" hidden="false"/>
    </xf>
    <xf numFmtId="164" fontId="47" fillId="26" borderId="42" xfId="0" applyFont="true" applyBorder="true" applyAlignment="true" applyProtection="true">
      <alignment horizontal="center" vertical="center" textRotation="0" wrapText="false" indent="0" shrinkToFit="false"/>
      <protection locked="true" hidden="false"/>
    </xf>
    <xf numFmtId="164" fontId="47" fillId="26" borderId="105" xfId="0" applyFont="true" applyBorder="true" applyAlignment="true" applyProtection="true">
      <alignment horizontal="center" vertical="center" textRotation="0" wrapText="false" indent="0" shrinkToFit="false"/>
      <protection locked="true" hidden="false"/>
    </xf>
    <xf numFmtId="164" fontId="48" fillId="24" borderId="0" xfId="0" applyFont="true" applyBorder="false" applyAlignment="true" applyProtection="true">
      <alignment horizontal="general" vertical="top" textRotation="0" wrapText="false" indent="0" shrinkToFit="false"/>
      <protection locked="true" hidden="false"/>
    </xf>
    <xf numFmtId="164" fontId="45" fillId="24" borderId="0" xfId="0" applyFont="true" applyBorder="true" applyAlignment="true" applyProtection="true">
      <alignment horizontal="general" vertical="center" textRotation="0" wrapText="true" indent="0" shrinkToFit="false"/>
      <protection locked="true" hidden="false"/>
    </xf>
    <xf numFmtId="174" fontId="13" fillId="24" borderId="0" xfId="0" applyFont="true" applyBorder="false" applyAlignment="false" applyProtection="true">
      <alignment horizontal="general" vertical="center" textRotation="0" wrapText="false" indent="0" shrinkToFit="false"/>
      <protection locked="true" hidden="false"/>
    </xf>
    <xf numFmtId="164" fontId="48" fillId="24" borderId="86" xfId="0" applyFont="true" applyBorder="true" applyAlignment="false" applyProtection="true">
      <alignment horizontal="general" vertical="center" textRotation="0" wrapText="false" indent="0" shrinkToFit="false"/>
      <protection locked="true" hidden="false"/>
    </xf>
    <xf numFmtId="164" fontId="47" fillId="26" borderId="106" xfId="0" applyFont="true" applyBorder="true" applyAlignment="true" applyProtection="true">
      <alignment horizontal="center" vertical="center" textRotation="0" wrapText="false" indent="0" shrinkToFit="false"/>
      <protection locked="true" hidden="false"/>
    </xf>
    <xf numFmtId="164" fontId="45" fillId="24" borderId="91" xfId="0" applyFont="true" applyBorder="true" applyAlignment="false" applyProtection="true">
      <alignment horizontal="general" vertical="center" textRotation="0" wrapText="false" indent="0" shrinkToFit="false"/>
      <protection locked="true" hidden="false"/>
    </xf>
    <xf numFmtId="164" fontId="48" fillId="24" borderId="91" xfId="0" applyFont="true" applyBorder="true" applyAlignment="true" applyProtection="true">
      <alignment horizontal="general" vertical="top" textRotation="0" wrapText="false" indent="0" shrinkToFit="false"/>
      <protection locked="true" hidden="false"/>
    </xf>
    <xf numFmtId="164" fontId="48" fillId="26" borderId="91" xfId="0" applyFont="true" applyBorder="true" applyAlignment="true" applyProtection="true">
      <alignment horizontal="left" vertical="center" textRotation="0" wrapText="false" indent="0" shrinkToFit="true"/>
      <protection locked="false" hidden="false"/>
    </xf>
    <xf numFmtId="164" fontId="48" fillId="24" borderId="107" xfId="0" applyFont="true" applyBorder="true" applyAlignment="false" applyProtection="true">
      <alignment horizontal="general" vertical="center" textRotation="0" wrapText="false" indent="0" shrinkToFit="false"/>
      <protection locked="true" hidden="false"/>
    </xf>
    <xf numFmtId="164" fontId="13" fillId="24" borderId="0" xfId="0" applyFont="true" applyBorder="false" applyAlignment="true" applyProtection="true">
      <alignment horizontal="left" vertical="top" textRotation="0" wrapText="true" indent="0" shrinkToFit="false"/>
      <protection locked="true" hidden="false"/>
    </xf>
    <xf numFmtId="164" fontId="13" fillId="24" borderId="0" xfId="0" applyFont="true" applyBorder="false" applyAlignment="true" applyProtection="true">
      <alignment horizontal="left" vertical="top" textRotation="0" wrapText="false" indent="0" shrinkToFit="false"/>
      <protection locked="true" hidden="false"/>
    </xf>
    <xf numFmtId="170" fontId="58" fillId="25" borderId="55" xfId="0" applyFont="true" applyBorder="true" applyAlignment="true" applyProtection="true">
      <alignment horizontal="center" vertical="center" textRotation="0" wrapText="false" indent="0" shrinkToFit="true"/>
      <protection locked="true" hidden="false"/>
    </xf>
    <xf numFmtId="164" fontId="47" fillId="24" borderId="23" xfId="0" applyFont="true" applyBorder="true" applyAlignment="true" applyProtection="true">
      <alignment horizontal="left" vertical="center" textRotation="0" wrapText="false" indent="0" shrinkToFit="false"/>
      <protection locked="true" hidden="false"/>
    </xf>
    <xf numFmtId="170" fontId="22" fillId="27" borderId="11" xfId="0" applyFont="true" applyBorder="true" applyAlignment="true" applyProtection="true">
      <alignment horizontal="general" vertical="center" textRotation="0" wrapText="true" indent="0" shrinkToFit="false"/>
      <protection locked="true" hidden="false"/>
    </xf>
    <xf numFmtId="164" fontId="47" fillId="24" borderId="23" xfId="0" applyFont="true" applyBorder="true" applyAlignment="true" applyProtection="true">
      <alignment horizontal="left" vertical="center" textRotation="0" wrapText="true" indent="0" shrinkToFit="false"/>
      <protection locked="true" hidden="false"/>
    </xf>
    <xf numFmtId="170" fontId="50" fillId="27" borderId="11" xfId="0" applyFont="true" applyBorder="true" applyAlignment="true" applyProtection="true">
      <alignment horizontal="general" vertical="center" textRotation="0" wrapText="true" indent="0" shrinkToFit="false"/>
      <protection locked="true" hidden="false"/>
    </xf>
    <xf numFmtId="164" fontId="49" fillId="24" borderId="35" xfId="0" applyFont="true" applyBorder="true" applyAlignment="true" applyProtection="true">
      <alignment horizontal="left" vertical="center" textRotation="0" wrapText="true" indent="0" shrinkToFit="false"/>
      <protection locked="true" hidden="false"/>
    </xf>
    <xf numFmtId="167" fontId="22" fillId="0" borderId="0" xfId="0" applyFont="true" applyBorder="true" applyAlignment="true" applyProtection="true">
      <alignment horizontal="left" vertical="center" textRotation="0" wrapText="false" indent="0" shrinkToFit="false"/>
      <protection locked="true" hidden="false"/>
    </xf>
    <xf numFmtId="164" fontId="25" fillId="24" borderId="0" xfId="0" applyFont="true" applyBorder="false" applyAlignment="false" applyProtection="true">
      <alignment horizontal="general" vertical="center" textRotation="0" wrapText="false" indent="0" shrinkToFit="false"/>
      <protection locked="true" hidden="false"/>
    </xf>
    <xf numFmtId="164" fontId="48" fillId="24" borderId="0" xfId="0" applyFont="true" applyBorder="true" applyAlignment="true" applyProtection="true">
      <alignment horizontal="left" vertical="top" textRotation="0" wrapText="true" indent="0" shrinkToFit="false"/>
      <protection locked="true" hidden="false"/>
    </xf>
    <xf numFmtId="170" fontId="69" fillId="25" borderId="11" xfId="0" applyFont="true" applyBorder="true" applyAlignment="true" applyProtection="true">
      <alignment horizontal="center" vertical="center" textRotation="0" wrapText="true" indent="0" shrinkToFit="false"/>
      <protection locked="true" hidden="false"/>
    </xf>
    <xf numFmtId="167" fontId="48" fillId="24" borderId="26" xfId="0" applyFont="true" applyBorder="true" applyAlignment="true" applyProtection="true">
      <alignment horizontal="left" vertical="center" textRotation="0" wrapText="true" indent="0" shrinkToFit="false"/>
      <protection locked="true" hidden="false"/>
    </xf>
    <xf numFmtId="167" fontId="48" fillId="25" borderId="23" xfId="0" applyFont="true" applyBorder="true" applyAlignment="true" applyProtection="true">
      <alignment horizontal="center" vertical="center" textRotation="0" wrapText="true" indent="0" shrinkToFit="false"/>
      <protection locked="true" hidden="false"/>
    </xf>
    <xf numFmtId="167" fontId="48" fillId="25" borderId="56" xfId="0" applyFont="true" applyBorder="true" applyAlignment="true" applyProtection="true">
      <alignment horizontal="center" vertical="center" textRotation="0" wrapText="true" indent="0" shrinkToFit="false"/>
      <protection locked="true" hidden="false"/>
    </xf>
    <xf numFmtId="170" fontId="50" fillId="27" borderId="108" xfId="0" applyFont="true" applyBorder="true" applyAlignment="true" applyProtection="true">
      <alignment horizontal="center" vertical="center" textRotation="0" wrapText="false" indent="0" shrinkToFit="false"/>
      <protection locked="true" hidden="false"/>
    </xf>
    <xf numFmtId="164" fontId="53" fillId="0" borderId="55" xfId="0" applyFont="true" applyBorder="true" applyAlignment="true" applyProtection="true">
      <alignment horizontal="center" vertical="center" textRotation="0" wrapText="false" indent="0" shrinkToFit="true"/>
      <protection locked="true" hidden="false"/>
    </xf>
    <xf numFmtId="164" fontId="48" fillId="0" borderId="36" xfId="0" applyFont="true" applyBorder="true" applyAlignment="true" applyProtection="true">
      <alignment horizontal="left" vertical="center" textRotation="0" wrapText="true" indent="0" shrinkToFit="false"/>
      <protection locked="true" hidden="false"/>
    </xf>
    <xf numFmtId="164" fontId="45" fillId="26" borderId="109" xfId="0" applyFont="true" applyBorder="true" applyAlignment="true" applyProtection="true">
      <alignment horizontal="center" vertical="center" textRotation="0" wrapText="true" indent="0" shrinkToFit="false"/>
      <protection locked="true" hidden="false"/>
    </xf>
    <xf numFmtId="164" fontId="45" fillId="24" borderId="110" xfId="0" applyFont="true" applyBorder="true" applyAlignment="true" applyProtection="true">
      <alignment horizontal="left" vertical="center" textRotation="0" wrapText="true" indent="0" shrinkToFit="false"/>
      <protection locked="true" hidden="false"/>
    </xf>
    <xf numFmtId="164" fontId="45" fillId="26" borderId="111" xfId="0" applyFont="true" applyBorder="true" applyAlignment="true" applyProtection="true">
      <alignment horizontal="center" vertical="center" textRotation="0" wrapText="true" indent="0" shrinkToFit="false"/>
      <protection locked="true" hidden="false"/>
    </xf>
    <xf numFmtId="164" fontId="45" fillId="24" borderId="75" xfId="0" applyFont="true" applyBorder="true" applyAlignment="true" applyProtection="true">
      <alignment horizontal="general" vertical="center" textRotation="0" wrapText="true" indent="0" shrinkToFit="false"/>
      <protection locked="true" hidden="false"/>
    </xf>
    <xf numFmtId="164" fontId="45" fillId="24" borderId="88" xfId="0" applyFont="true" applyBorder="true" applyAlignment="true" applyProtection="true">
      <alignment horizontal="general" vertical="center" textRotation="0" wrapText="true" indent="0" shrinkToFit="false"/>
      <protection locked="true" hidden="false"/>
    </xf>
    <xf numFmtId="164" fontId="45" fillId="26" borderId="112" xfId="0" applyFont="true" applyBorder="true" applyAlignment="true" applyProtection="true">
      <alignment horizontal="center" vertical="center" textRotation="0" wrapText="true" indent="0" shrinkToFit="false"/>
      <protection locked="true" hidden="false"/>
    </xf>
    <xf numFmtId="164" fontId="45" fillId="24" borderId="90" xfId="0" applyFont="true" applyBorder="true" applyAlignment="true" applyProtection="true">
      <alignment horizontal="general" vertical="center" textRotation="0" wrapText="true" indent="0" shrinkToFit="false"/>
      <protection locked="true" hidden="false"/>
    </xf>
    <xf numFmtId="164" fontId="45" fillId="24" borderId="113" xfId="0" applyFont="true" applyBorder="true" applyAlignment="true" applyProtection="true">
      <alignment horizontal="general" vertical="center" textRotation="0" wrapText="true" indent="0" shrinkToFit="false"/>
      <protection locked="true" hidden="false"/>
    </xf>
    <xf numFmtId="164" fontId="45" fillId="26" borderId="114" xfId="0" applyFont="true" applyBorder="true" applyAlignment="true" applyProtection="true">
      <alignment horizontal="center" vertical="center" textRotation="0" wrapText="true" indent="0" shrinkToFit="false"/>
      <protection locked="true" hidden="false"/>
    </xf>
    <xf numFmtId="164" fontId="45" fillId="24" borderId="115" xfId="0" applyFont="true" applyBorder="true" applyAlignment="true" applyProtection="true">
      <alignment horizontal="general" vertical="center" textRotation="0" wrapText="true" indent="0" shrinkToFit="false"/>
      <protection locked="true" hidden="false"/>
    </xf>
    <xf numFmtId="164" fontId="45" fillId="24" borderId="116" xfId="0" applyFont="true" applyBorder="true" applyAlignment="true" applyProtection="true">
      <alignment horizontal="general" vertical="center" textRotation="0" wrapText="true" indent="0" shrinkToFit="false"/>
      <protection locked="true" hidden="false"/>
    </xf>
    <xf numFmtId="164" fontId="45" fillId="24" borderId="117" xfId="0" applyFont="true" applyBorder="true" applyAlignment="true" applyProtection="true">
      <alignment horizontal="general" vertical="center" textRotation="0" wrapText="true" indent="0" shrinkToFit="false"/>
      <protection locked="true" hidden="false"/>
    </xf>
    <xf numFmtId="164" fontId="45" fillId="26" borderId="118" xfId="0" applyFont="true" applyBorder="true" applyAlignment="true" applyProtection="true">
      <alignment horizontal="center" vertical="center" textRotation="0" wrapText="true" indent="0" shrinkToFit="false"/>
      <protection locked="true" hidden="false"/>
    </xf>
    <xf numFmtId="164" fontId="45" fillId="24" borderId="113" xfId="0" applyFont="true" applyBorder="true" applyAlignment="true" applyProtection="true">
      <alignment horizontal="left" vertical="center" textRotation="0" wrapText="true" indent="0" shrinkToFit="false"/>
      <protection locked="true" hidden="false"/>
    </xf>
    <xf numFmtId="164" fontId="45" fillId="26" borderId="119" xfId="0" applyFont="true" applyBorder="true" applyAlignment="true" applyProtection="true">
      <alignment horizontal="center" vertical="center" textRotation="0" wrapText="true" indent="0" shrinkToFit="false"/>
      <protection locked="true" hidden="false"/>
    </xf>
    <xf numFmtId="164" fontId="45" fillId="24" borderId="90" xfId="0" applyFont="true" applyBorder="true" applyAlignment="true" applyProtection="true">
      <alignment horizontal="left" vertical="center" textRotation="0" wrapText="true" indent="0" shrinkToFit="false"/>
      <protection locked="true" hidden="false"/>
    </xf>
    <xf numFmtId="164" fontId="45" fillId="24" borderId="120" xfId="0" applyFont="true" applyBorder="true" applyAlignment="true" applyProtection="true">
      <alignment horizontal="general" vertical="center" textRotation="0" wrapText="true" indent="0" shrinkToFit="false"/>
      <protection locked="true" hidden="false"/>
    </xf>
    <xf numFmtId="164" fontId="45" fillId="24" borderId="45" xfId="0" applyFont="true" applyBorder="true" applyAlignment="true" applyProtection="true">
      <alignment horizontal="left" vertical="center" textRotation="0" wrapText="true" indent="0" shrinkToFit="false"/>
      <protection locked="true" hidden="false"/>
    </xf>
    <xf numFmtId="164" fontId="45" fillId="24" borderId="75" xfId="0" applyFont="true" applyBorder="true" applyAlignment="true" applyProtection="true">
      <alignment horizontal="left" vertical="center" textRotation="0" wrapText="true" indent="0" shrinkToFit="false"/>
      <protection locked="true" hidden="false"/>
    </xf>
    <xf numFmtId="164" fontId="45" fillId="24" borderId="63" xfId="0" applyFont="true" applyBorder="true" applyAlignment="true" applyProtection="true">
      <alignment horizontal="general" vertical="center" textRotation="0" wrapText="true" indent="0" shrinkToFit="false"/>
      <protection locked="true" hidden="false"/>
    </xf>
    <xf numFmtId="164" fontId="45" fillId="24" borderId="120" xfId="0" applyFont="true" applyBorder="true" applyAlignment="true" applyProtection="true">
      <alignment horizontal="left" vertical="center" textRotation="0" wrapText="true" indent="0" shrinkToFit="false"/>
      <protection locked="true" hidden="false"/>
    </xf>
    <xf numFmtId="164" fontId="45" fillId="24" borderId="115" xfId="0" applyFont="true" applyBorder="true" applyAlignment="true" applyProtection="true">
      <alignment horizontal="left" vertical="center" textRotation="0" wrapText="true" indent="0" shrinkToFit="false"/>
      <protection locked="true" hidden="false"/>
    </xf>
    <xf numFmtId="164" fontId="45" fillId="24" borderId="116" xfId="0" applyFont="true" applyBorder="true" applyAlignment="true" applyProtection="true">
      <alignment horizontal="left" vertical="center" textRotation="0" wrapText="true" indent="0" shrinkToFit="false"/>
      <protection locked="true" hidden="false"/>
    </xf>
    <xf numFmtId="164" fontId="46" fillId="24" borderId="0" xfId="0" applyFont="true" applyBorder="false" applyAlignment="true" applyProtection="true">
      <alignment horizontal="general" vertical="top" textRotation="0" wrapText="false" indent="0" shrinkToFit="false"/>
      <protection locked="true" hidden="false"/>
    </xf>
    <xf numFmtId="164" fontId="45" fillId="26" borderId="121" xfId="0" applyFont="true" applyBorder="true" applyAlignment="true" applyProtection="true">
      <alignment horizontal="center" vertical="center" textRotation="0" wrapText="true" indent="0" shrinkToFit="false"/>
      <protection locked="true" hidden="false"/>
    </xf>
    <xf numFmtId="164" fontId="45" fillId="24" borderId="122" xfId="0" applyFont="true" applyBorder="true" applyAlignment="true" applyProtection="true">
      <alignment horizontal="left" vertical="center" textRotation="0" wrapText="true" indent="0" shrinkToFit="false"/>
      <protection locked="true" hidden="false"/>
    </xf>
    <xf numFmtId="164" fontId="45" fillId="24" borderId="107" xfId="0" applyFont="true" applyBorder="true" applyAlignment="true" applyProtection="true">
      <alignment horizontal="general" vertical="center" textRotation="0" wrapText="true" indent="0" shrinkToFit="false"/>
      <protection locked="true" hidden="false"/>
    </xf>
    <xf numFmtId="167" fontId="48" fillId="24" borderId="0" xfId="0" applyFont="true" applyBorder="false" applyAlignment="true" applyProtection="true">
      <alignment horizontal="left" vertical="center" textRotation="0" wrapText="true" indent="0" shrinkToFit="false"/>
      <protection locked="true" hidden="false"/>
    </xf>
    <xf numFmtId="164" fontId="46" fillId="0" borderId="0" xfId="0" applyFont="true" applyBorder="false" applyAlignment="true" applyProtection="true">
      <alignment horizontal="general" vertical="top" textRotation="0" wrapText="false" indent="0" shrinkToFit="false"/>
      <protection locked="true" hidden="false"/>
    </xf>
    <xf numFmtId="164" fontId="26" fillId="24" borderId="0" xfId="0" applyFont="true" applyBorder="false" applyAlignment="true" applyProtection="true">
      <alignment horizontal="general" vertical="top" textRotation="0" wrapText="false" indent="0" shrinkToFit="false"/>
      <protection locked="true" hidden="false"/>
    </xf>
    <xf numFmtId="164" fontId="66" fillId="24" borderId="0" xfId="0" applyFont="true" applyBorder="true" applyAlignment="true" applyProtection="true">
      <alignment horizontal="left" vertical="center" textRotation="0" wrapText="false" indent="0" shrinkToFit="false"/>
      <protection locked="true" hidden="false"/>
    </xf>
    <xf numFmtId="164" fontId="26" fillId="0" borderId="0" xfId="0" applyFont="true" applyBorder="false" applyAlignment="true" applyProtection="true">
      <alignment horizontal="general" vertical="top" textRotation="0" wrapText="false" indent="0" shrinkToFit="false"/>
      <protection locked="true" hidden="false"/>
    </xf>
    <xf numFmtId="167" fontId="48" fillId="24" borderId="0" xfId="0" applyFont="true" applyBorder="false" applyAlignment="true" applyProtection="true">
      <alignment horizontal="center" vertical="center" textRotation="0" wrapText="false" indent="0" shrinkToFit="false"/>
      <protection locked="true" hidden="false"/>
    </xf>
    <xf numFmtId="164" fontId="48" fillId="24" borderId="36" xfId="0" applyFont="true" applyBorder="true" applyAlignment="true" applyProtection="true">
      <alignment horizontal="center" vertical="center" textRotation="0" wrapText="true" indent="0" shrinkToFit="false"/>
      <protection locked="true" hidden="false"/>
    </xf>
    <xf numFmtId="164" fontId="48" fillId="24" borderId="110" xfId="0" applyFont="true" applyBorder="true" applyAlignment="true" applyProtection="true">
      <alignment horizontal="left" vertical="center" textRotation="0" wrapText="true" indent="0" shrinkToFit="false"/>
      <protection locked="true" hidden="false"/>
    </xf>
    <xf numFmtId="164" fontId="48" fillId="24" borderId="107" xfId="0" applyFont="true" applyBorder="true" applyAlignment="true" applyProtection="true">
      <alignment horizontal="left" vertical="center" textRotation="0" wrapText="true" indent="0" shrinkToFit="false"/>
      <protection locked="true" hidden="false"/>
    </xf>
    <xf numFmtId="167" fontId="4" fillId="24" borderId="0" xfId="0" applyFont="true" applyBorder="false" applyAlignment="false" applyProtection="true">
      <alignment horizontal="general" vertical="center" textRotation="0" wrapText="false" indent="0" shrinkToFit="false"/>
      <protection locked="true" hidden="false"/>
    </xf>
    <xf numFmtId="164" fontId="73" fillId="24" borderId="0" xfId="0" applyFont="true" applyBorder="false" applyAlignment="true" applyProtection="true">
      <alignment horizontal="general" vertical="center" textRotation="0" wrapText="true" indent="0" shrinkToFit="false"/>
      <protection locked="true" hidden="false"/>
    </xf>
    <xf numFmtId="164" fontId="48" fillId="25" borderId="39" xfId="0" applyFont="true" applyBorder="true" applyAlignment="true" applyProtection="true">
      <alignment horizontal="center" vertical="center" textRotation="0" wrapText="false" indent="0" shrinkToFit="false"/>
      <protection locked="true" hidden="false"/>
    </xf>
    <xf numFmtId="164" fontId="48" fillId="25" borderId="56" xfId="0" applyFont="true" applyBorder="true" applyAlignment="true" applyProtection="true">
      <alignment horizontal="center" vertical="center" textRotation="0" wrapText="true" indent="0" shrinkToFit="false"/>
      <protection locked="true" hidden="false"/>
    </xf>
    <xf numFmtId="164" fontId="48" fillId="24" borderId="123" xfId="0" applyFont="true" applyBorder="true" applyAlignment="true" applyProtection="true">
      <alignment horizontal="left" vertical="center" textRotation="0" wrapText="true" indent="0" shrinkToFit="false"/>
      <protection locked="true" hidden="false"/>
    </xf>
    <xf numFmtId="164" fontId="48" fillId="0" borderId="124" xfId="0" applyFont="true" applyBorder="true" applyAlignment="true" applyProtection="true">
      <alignment horizontal="center" vertical="center" textRotation="0" wrapText="true" indent="0" shrinkToFit="false"/>
      <protection locked="true" hidden="false"/>
    </xf>
    <xf numFmtId="170" fontId="53" fillId="0" borderId="125" xfId="0" applyFont="true" applyBorder="true" applyAlignment="true" applyProtection="true">
      <alignment horizontal="center" vertical="center" textRotation="0" wrapText="false" indent="0" shrinkToFit="false"/>
      <protection locked="false" hidden="false"/>
    </xf>
    <xf numFmtId="164" fontId="49" fillId="24" borderId="67" xfId="0" applyFont="true" applyBorder="true" applyAlignment="true" applyProtection="true">
      <alignment horizontal="left" vertical="center" textRotation="0" wrapText="true" indent="0" shrinkToFit="false"/>
      <protection locked="true" hidden="false"/>
    </xf>
    <xf numFmtId="164" fontId="48" fillId="0" borderId="126" xfId="0" applyFont="true" applyBorder="true" applyAlignment="true" applyProtection="true">
      <alignment horizontal="center" vertical="center" textRotation="0" wrapText="true" indent="0" shrinkToFit="false"/>
      <protection locked="true" hidden="false"/>
    </xf>
    <xf numFmtId="164" fontId="48" fillId="24" borderId="67" xfId="0" applyFont="true" applyBorder="true" applyAlignment="true" applyProtection="true">
      <alignment horizontal="left" vertical="center" textRotation="0" wrapText="true" indent="0" shrinkToFit="false"/>
      <protection locked="true" hidden="false"/>
    </xf>
    <xf numFmtId="164" fontId="48" fillId="0" borderId="126" xfId="0" applyFont="true" applyBorder="true" applyAlignment="true" applyProtection="true">
      <alignment horizontal="center" vertical="center" textRotation="0" wrapText="false" indent="0" shrinkToFit="false"/>
      <protection locked="true" hidden="false"/>
    </xf>
    <xf numFmtId="164" fontId="69" fillId="0" borderId="0" xfId="0" applyFont="true" applyBorder="false" applyAlignment="false" applyProtection="true">
      <alignment horizontal="general" vertical="center" textRotation="0" wrapText="false" indent="0" shrinkToFit="false"/>
      <protection locked="true" hidden="false"/>
    </xf>
    <xf numFmtId="164" fontId="48" fillId="24" borderId="127" xfId="0" applyFont="true" applyBorder="true" applyAlignment="true" applyProtection="true">
      <alignment horizontal="left" vertical="center" textRotation="0" wrapText="false" indent="0" shrinkToFit="false"/>
      <protection locked="true" hidden="false"/>
    </xf>
    <xf numFmtId="164" fontId="48" fillId="0" borderId="128" xfId="0" applyFont="true" applyBorder="true" applyAlignment="true" applyProtection="true">
      <alignment horizontal="center" vertical="center" textRotation="0" wrapText="false" indent="0" shrinkToFit="false"/>
      <protection locked="true" hidden="false"/>
    </xf>
    <xf numFmtId="164" fontId="49" fillId="24" borderId="0" xfId="0" applyFont="true" applyBorder="false" applyAlignment="true" applyProtection="true">
      <alignment horizontal="center" vertical="top" textRotation="0" wrapText="false" indent="0" shrinkToFit="false"/>
      <protection locked="true" hidden="false"/>
    </xf>
    <xf numFmtId="164" fontId="48" fillId="24" borderId="0" xfId="0" applyFont="true" applyBorder="false" applyAlignment="true" applyProtection="true">
      <alignment horizontal="left" vertical="top" textRotation="0" wrapText="false" indent="0" shrinkToFit="false"/>
      <protection locked="true" hidden="false"/>
    </xf>
    <xf numFmtId="164" fontId="49" fillId="24" borderId="0" xfId="0" applyFont="true" applyBorder="false" applyAlignment="false" applyProtection="true">
      <alignment horizontal="general" vertical="center" textRotation="0" wrapText="false" indent="0" shrinkToFit="false"/>
      <protection locked="true" hidden="false"/>
    </xf>
    <xf numFmtId="164" fontId="48" fillId="0" borderId="0" xfId="0" applyFont="true" applyBorder="true" applyAlignment="true" applyProtection="true">
      <alignment horizontal="left" vertical="top" textRotation="0" wrapText="true" indent="0" shrinkToFit="false"/>
      <protection locked="true" hidden="false"/>
    </xf>
    <xf numFmtId="164" fontId="45" fillId="24" borderId="0" xfId="0" applyFont="true" applyBorder="false" applyAlignment="true" applyProtection="true">
      <alignment horizontal="right" vertical="top" textRotation="0" wrapText="true" indent="0" shrinkToFit="false"/>
      <protection locked="true" hidden="false"/>
    </xf>
    <xf numFmtId="164" fontId="73" fillId="24" borderId="102" xfId="0" applyFont="true" applyBorder="true" applyAlignment="true" applyProtection="true">
      <alignment horizontal="general" vertical="center" textRotation="0" wrapText="true" indent="0" shrinkToFit="false"/>
      <protection locked="true" hidden="false"/>
    </xf>
    <xf numFmtId="164" fontId="73" fillId="24" borderId="103" xfId="0" applyFont="true" applyBorder="true" applyAlignment="true" applyProtection="true">
      <alignment horizontal="general" vertical="center" textRotation="0" wrapText="true" indent="0" shrinkToFit="false"/>
      <protection locked="true" hidden="false"/>
    </xf>
    <xf numFmtId="164" fontId="73" fillId="24" borderId="104" xfId="0" applyFont="true" applyBorder="true" applyAlignment="true" applyProtection="true">
      <alignment horizontal="general" vertical="center" textRotation="0" wrapText="true" indent="0" shrinkToFit="false"/>
      <protection locked="true" hidden="false"/>
    </xf>
    <xf numFmtId="164" fontId="73" fillId="24" borderId="64" xfId="0" applyFont="true" applyBorder="true" applyAlignment="true" applyProtection="true">
      <alignment horizontal="general" vertical="center" textRotation="0" wrapText="true" indent="0" shrinkToFit="false"/>
      <protection locked="true" hidden="false"/>
    </xf>
    <xf numFmtId="164" fontId="73" fillId="24" borderId="0" xfId="0" applyFont="true" applyBorder="true" applyAlignment="true" applyProtection="true">
      <alignment horizontal="left" vertical="center" textRotation="0" wrapText="true" indent="0" shrinkToFit="false"/>
      <protection locked="true" hidden="false"/>
    </xf>
    <xf numFmtId="164" fontId="73" fillId="24" borderId="63" xfId="0" applyFont="true" applyBorder="true" applyAlignment="true" applyProtection="true">
      <alignment horizontal="general" vertical="center" textRotation="0" wrapText="true" indent="0" shrinkToFit="false"/>
      <protection locked="true" hidden="false"/>
    </xf>
    <xf numFmtId="164" fontId="73" fillId="24" borderId="64" xfId="0" applyFont="true" applyBorder="true" applyAlignment="false" applyProtection="true">
      <alignment horizontal="general" vertical="center" textRotation="0" wrapText="false" indent="0" shrinkToFit="false"/>
      <protection locked="true" hidden="false"/>
    </xf>
    <xf numFmtId="164" fontId="73" fillId="24" borderId="0" xfId="0" applyFont="true" applyBorder="false" applyAlignment="false" applyProtection="true">
      <alignment horizontal="general" vertical="center" textRotation="0" wrapText="false" indent="0" shrinkToFit="false"/>
      <protection locked="true" hidden="false"/>
    </xf>
    <xf numFmtId="164" fontId="73" fillId="26" borderId="0" xfId="0" applyFont="true" applyBorder="true" applyAlignment="true" applyProtection="true">
      <alignment horizontal="center" vertical="center" textRotation="0" wrapText="false" indent="0" shrinkToFit="false"/>
      <protection locked="false" hidden="false"/>
    </xf>
    <xf numFmtId="164" fontId="73" fillId="24" borderId="0" xfId="0" applyFont="true" applyBorder="true" applyAlignment="true" applyProtection="true">
      <alignment horizontal="center" vertical="center" textRotation="0" wrapText="false" indent="0" shrinkToFit="false"/>
      <protection locked="true" hidden="false"/>
    </xf>
    <xf numFmtId="170" fontId="73" fillId="24" borderId="0" xfId="0" applyFont="true" applyBorder="true" applyAlignment="true" applyProtection="true">
      <alignment horizontal="left" vertical="center" textRotation="0" wrapText="false" indent="0" shrinkToFit="true"/>
      <protection locked="true" hidden="false"/>
    </xf>
    <xf numFmtId="164" fontId="73" fillId="24" borderId="0" xfId="0" applyFont="true" applyBorder="false" applyAlignment="true" applyProtection="true">
      <alignment horizontal="general" vertical="center" textRotation="0" wrapText="false" indent="0" shrinkToFit="true"/>
      <protection locked="true" hidden="false"/>
    </xf>
    <xf numFmtId="164" fontId="73" fillId="24" borderId="63" xfId="0" applyFont="true" applyBorder="true" applyAlignment="true" applyProtection="true">
      <alignment horizontal="general" vertical="center" textRotation="0" wrapText="false" indent="0" shrinkToFit="true"/>
      <protection locked="true" hidden="false"/>
    </xf>
    <xf numFmtId="164" fontId="74" fillId="24" borderId="0" xfId="0" applyFont="true" applyBorder="false" applyAlignment="false" applyProtection="true">
      <alignment horizontal="general" vertical="center" textRotation="0" wrapText="false" indent="0" shrinkToFit="false"/>
      <protection locked="true" hidden="false"/>
    </xf>
    <xf numFmtId="164" fontId="74" fillId="0" borderId="0" xfId="0" applyFont="true" applyBorder="false" applyAlignment="false" applyProtection="true">
      <alignment horizontal="general" vertical="center" textRotation="0" wrapText="false" indent="0" shrinkToFit="false"/>
      <protection locked="true" hidden="false"/>
    </xf>
    <xf numFmtId="164" fontId="75" fillId="24" borderId="0" xfId="0" applyFont="true" applyBorder="false" applyAlignment="false" applyProtection="true">
      <alignment horizontal="general" vertical="center" textRotation="0" wrapText="false" indent="0" shrinkToFit="false"/>
      <protection locked="true" hidden="false"/>
    </xf>
    <xf numFmtId="164" fontId="73" fillId="24" borderId="0" xfId="0" applyFont="true" applyBorder="true" applyAlignment="true" applyProtection="true">
      <alignment horizontal="center" vertical="center" textRotation="0" wrapText="true" indent="0" shrinkToFit="false"/>
      <protection locked="true" hidden="false"/>
    </xf>
    <xf numFmtId="164" fontId="60" fillId="24" borderId="0" xfId="0" applyFont="true" applyBorder="true" applyAlignment="true" applyProtection="true">
      <alignment horizontal="center" vertical="center" textRotation="0" wrapText="false" indent="0" shrinkToFit="false"/>
      <protection locked="true" hidden="false"/>
    </xf>
    <xf numFmtId="164" fontId="73" fillId="26" borderId="0" xfId="0" applyFont="true" applyBorder="true" applyAlignment="true" applyProtection="true">
      <alignment horizontal="general" vertical="center" textRotation="0" wrapText="false" indent="0" shrinkToFit="true"/>
      <protection locked="false" hidden="false"/>
    </xf>
    <xf numFmtId="164" fontId="60" fillId="24" borderId="0" xfId="0" applyFont="true" applyBorder="true" applyAlignment="true" applyProtection="true">
      <alignment horizontal="center" vertical="center" textRotation="0" wrapText="false" indent="0" shrinkToFit="true"/>
      <protection locked="true" hidden="false"/>
    </xf>
    <xf numFmtId="164" fontId="75" fillId="24" borderId="63" xfId="0" applyFont="true" applyBorder="true" applyAlignment="false" applyProtection="true">
      <alignment horizontal="general" vertical="center" textRotation="0" wrapText="false" indent="0" shrinkToFit="false"/>
      <protection locked="true" hidden="false"/>
    </xf>
    <xf numFmtId="164" fontId="76" fillId="24" borderId="86" xfId="0" applyFont="true" applyBorder="true" applyAlignment="false" applyProtection="true">
      <alignment horizontal="general" vertical="center" textRotation="0" wrapText="false" indent="0" shrinkToFit="false"/>
      <protection locked="true" hidden="false"/>
    </xf>
    <xf numFmtId="164" fontId="74" fillId="24" borderId="91" xfId="0" applyFont="true" applyBorder="true" applyAlignment="false" applyProtection="true">
      <alignment horizontal="general" vertical="center" textRotation="0" wrapText="false" indent="0" shrinkToFit="false"/>
      <protection locked="true" hidden="false"/>
    </xf>
    <xf numFmtId="164" fontId="76" fillId="24" borderId="91" xfId="0" applyFont="true" applyBorder="true" applyAlignment="false" applyProtection="true">
      <alignment horizontal="general" vertical="center" textRotation="0" wrapText="false" indent="0" shrinkToFit="false"/>
      <protection locked="true" hidden="false"/>
    </xf>
    <xf numFmtId="164" fontId="76" fillId="24" borderId="91" xfId="0" applyFont="true" applyBorder="true" applyAlignment="true" applyProtection="true">
      <alignment horizontal="center" vertical="center" textRotation="0" wrapText="false" indent="0" shrinkToFit="false"/>
      <protection locked="true" hidden="false"/>
    </xf>
    <xf numFmtId="164" fontId="77" fillId="24" borderId="91" xfId="0" applyFont="true" applyBorder="true" applyAlignment="true" applyProtection="true">
      <alignment horizontal="general" vertical="center" textRotation="0" wrapText="false" indent="0" shrinkToFit="true"/>
      <protection locked="true" hidden="false"/>
    </xf>
    <xf numFmtId="164" fontId="74" fillId="24" borderId="91" xfId="0" applyFont="true" applyBorder="true" applyAlignment="true" applyProtection="true">
      <alignment horizontal="center" vertical="center" textRotation="0" wrapText="false" indent="0" shrinkToFit="false"/>
      <protection locked="true" hidden="false"/>
    </xf>
    <xf numFmtId="164" fontId="74" fillId="24" borderId="107" xfId="0" applyFont="true" applyBorder="true" applyAlignment="false" applyProtection="true">
      <alignment horizontal="general" vertical="center" textRotation="0" wrapText="false" indent="0" shrinkToFit="false"/>
      <protection locked="true" hidden="false"/>
    </xf>
    <xf numFmtId="164" fontId="76" fillId="24" borderId="0" xfId="0" applyFont="true" applyBorder="false" applyAlignment="false" applyProtection="true">
      <alignment horizontal="general" vertical="center" textRotation="0" wrapText="false" indent="0" shrinkToFit="false"/>
      <protection locked="true" hidden="false"/>
    </xf>
    <xf numFmtId="164" fontId="76" fillId="24" borderId="0" xfId="0" applyFont="true" applyBorder="false" applyAlignment="true" applyProtection="true">
      <alignment horizontal="center" vertical="center" textRotation="0" wrapText="false" indent="0" shrinkToFit="false"/>
      <protection locked="true" hidden="false"/>
    </xf>
    <xf numFmtId="164" fontId="77" fillId="24" borderId="0" xfId="0" applyFont="true" applyBorder="false" applyAlignment="true" applyProtection="true">
      <alignment horizontal="general" vertical="center" textRotation="0" wrapText="false" indent="0" shrinkToFit="true"/>
      <protection locked="true" hidden="false"/>
    </xf>
    <xf numFmtId="164" fontId="74" fillId="24" borderId="0" xfId="0" applyFont="true" applyBorder="false" applyAlignment="true" applyProtection="true">
      <alignment horizontal="center" vertical="center" textRotation="0" wrapText="false" indent="0" shrinkToFit="false"/>
      <protection locked="true" hidden="false"/>
    </xf>
    <xf numFmtId="164" fontId="78" fillId="24" borderId="0" xfId="0" applyFont="true" applyBorder="false" applyAlignment="false" applyProtection="true">
      <alignment horizontal="general" vertical="center" textRotation="0" wrapText="false" indent="0" shrinkToFit="false"/>
      <protection locked="true" hidden="false"/>
    </xf>
    <xf numFmtId="164" fontId="46" fillId="25" borderId="23" xfId="0" applyFont="true" applyBorder="true" applyAlignment="true" applyProtection="true">
      <alignment horizontal="center" vertical="center" textRotation="0" wrapText="false" indent="0" shrinkToFit="false"/>
      <protection locked="true" hidden="false"/>
    </xf>
    <xf numFmtId="164" fontId="13" fillId="0" borderId="129" xfId="0" applyFont="true" applyBorder="true" applyAlignment="true" applyProtection="true">
      <alignment horizontal="center" vertical="center" textRotation="0" wrapText="false" indent="0" shrinkToFit="false"/>
      <protection locked="true" hidden="false"/>
    </xf>
    <xf numFmtId="164" fontId="49" fillId="0" borderId="130" xfId="0" applyFont="true" applyBorder="true" applyAlignment="true" applyProtection="true">
      <alignment horizontal="left" vertical="center" textRotation="0" wrapText="false" indent="0" shrinkToFit="false"/>
      <protection locked="true" hidden="false"/>
    </xf>
    <xf numFmtId="170" fontId="69" fillId="27" borderId="23" xfId="0" applyFont="true" applyBorder="true" applyAlignment="true" applyProtection="true">
      <alignment horizontal="center" vertical="center" textRotation="0" wrapText="false" indent="0" shrinkToFit="false"/>
      <protection locked="true" hidden="false"/>
    </xf>
    <xf numFmtId="164" fontId="49" fillId="0" borderId="131" xfId="0" applyFont="true" applyBorder="true" applyAlignment="true" applyProtection="true">
      <alignment horizontal="left" vertical="center" textRotation="0" wrapText="false" indent="0" shrinkToFit="false"/>
      <protection locked="true" hidden="false"/>
    </xf>
    <xf numFmtId="164" fontId="13" fillId="0" borderId="74" xfId="0" applyFont="true" applyBorder="true" applyAlignment="true" applyProtection="true">
      <alignment horizontal="center" vertical="center" textRotation="0" wrapText="false" indent="0" shrinkToFit="false"/>
      <protection locked="true" hidden="false"/>
    </xf>
    <xf numFmtId="164" fontId="13" fillId="0" borderId="132" xfId="0" applyFont="true" applyBorder="true" applyAlignment="true" applyProtection="true">
      <alignment horizontal="center" vertical="center" textRotation="0" wrapText="false" indent="0" shrinkToFit="false"/>
      <protection locked="true" hidden="false"/>
    </xf>
    <xf numFmtId="164" fontId="49" fillId="0" borderId="133" xfId="0" applyFont="true" applyBorder="true" applyAlignment="true" applyProtection="true">
      <alignment horizontal="left" vertical="center" textRotation="0" wrapText="false" indent="0" shrinkToFit="false"/>
      <protection locked="true" hidden="false"/>
    </xf>
    <xf numFmtId="164" fontId="13" fillId="0" borderId="74" xfId="0" applyFont="true" applyBorder="true" applyAlignment="false" applyProtection="true">
      <alignment horizontal="general" vertical="center" textRotation="0" wrapText="false" indent="0" shrinkToFit="false"/>
      <protection locked="true" hidden="false"/>
    </xf>
    <xf numFmtId="164" fontId="49" fillId="0" borderId="96" xfId="0" applyFont="true" applyBorder="true" applyAlignment="true" applyProtection="true">
      <alignment horizontal="center" vertical="center" textRotation="0" wrapText="false" indent="0" shrinkToFit="false"/>
      <protection locked="true" hidden="false"/>
    </xf>
    <xf numFmtId="164" fontId="22" fillId="24" borderId="0" xfId="0" applyFont="true" applyBorder="false" applyAlignment="true" applyProtection="true">
      <alignment horizontal="general" vertical="top" textRotation="0" wrapText="true" indent="0" shrinkToFit="false"/>
      <protection locked="true" hidden="false"/>
    </xf>
    <xf numFmtId="164" fontId="49" fillId="0" borderId="131" xfId="0" applyFont="true" applyBorder="true" applyAlignment="true" applyProtection="true">
      <alignment horizontal="left" vertical="center" textRotation="0" wrapText="true" indent="0" shrinkToFit="false"/>
      <protection locked="true" hidden="false"/>
    </xf>
    <xf numFmtId="164" fontId="22" fillId="24" borderId="0" xfId="0" applyFont="true" applyBorder="false" applyAlignment="true" applyProtection="true">
      <alignment horizontal="general" vertical="center" textRotation="0" wrapText="true" indent="0" shrinkToFit="false"/>
      <protection locked="true" hidden="false"/>
    </xf>
    <xf numFmtId="164" fontId="49" fillId="0" borderId="134" xfId="0" applyFont="true" applyBorder="true" applyAlignment="true" applyProtection="true">
      <alignment horizontal="center" vertical="center" textRotation="0" wrapText="false" indent="0" shrinkToFit="false"/>
      <protection locked="true" hidden="false"/>
    </xf>
    <xf numFmtId="164" fontId="0" fillId="0" borderId="129" xfId="0" applyFont="true" applyBorder="true" applyAlignment="true" applyProtection="true">
      <alignment horizontal="center" vertical="center" textRotation="0" wrapText="false" indent="0" shrinkToFit="false"/>
      <protection locked="true" hidden="false"/>
    </xf>
    <xf numFmtId="164" fontId="49" fillId="0" borderId="43" xfId="0" applyFont="true" applyBorder="true" applyAlignment="true" applyProtection="true">
      <alignment horizontal="left" vertical="center" textRotation="0" wrapText="true" indent="0" shrinkToFit="false"/>
      <protection locked="true" hidden="false"/>
    </xf>
    <xf numFmtId="164" fontId="0" fillId="0" borderId="76" xfId="0" applyFont="true" applyBorder="true" applyAlignment="true" applyProtection="true">
      <alignment horizontal="center" vertical="center" textRotation="0" wrapText="false" indent="0" shrinkToFit="false"/>
      <protection locked="true" hidden="false"/>
    </xf>
    <xf numFmtId="164" fontId="49" fillId="0" borderId="44" xfId="0" applyFont="true" applyBorder="true" applyAlignment="true" applyProtection="true">
      <alignment horizontal="left" vertical="center" textRotation="0" wrapText="true" indent="0" shrinkToFit="false"/>
      <protection locked="true" hidden="false"/>
    </xf>
    <xf numFmtId="164" fontId="0" fillId="0" borderId="0" xfId="0" applyFont="false" applyBorder="false" applyAlignment="true" applyProtection="true">
      <alignment horizontal="general" vertical="center" textRotation="0" wrapText="false" indent="0" shrinkToFit="true"/>
      <protection locked="true" hidden="false"/>
    </xf>
    <xf numFmtId="164" fontId="33" fillId="0" borderId="0" xfId="0" applyFont="true" applyBorder="false" applyAlignment="true" applyProtection="true">
      <alignment horizontal="general" vertical="center" textRotation="0" wrapText="false" indent="0" shrinkToFit="true"/>
      <protection locked="true" hidden="false"/>
    </xf>
    <xf numFmtId="164" fontId="33" fillId="0" borderId="0" xfId="0" applyFont="true" applyBorder="false" applyAlignment="false" applyProtection="true">
      <alignment horizontal="general" vertical="center" textRotation="0" wrapText="false" indent="0" shrinkToFit="false"/>
      <protection locked="true" hidden="false"/>
    </xf>
    <xf numFmtId="171" fontId="33" fillId="0" borderId="0" xfId="0" applyFont="true" applyBorder="false" applyAlignment="false" applyProtection="true">
      <alignment horizontal="general" vertical="center" textRotation="0" wrapText="false" indent="0" shrinkToFit="false"/>
      <protection locked="true" hidden="false"/>
    </xf>
    <xf numFmtId="164" fontId="86" fillId="0" borderId="0" xfId="0" applyFont="true" applyBorder="false" applyAlignment="false" applyProtection="true">
      <alignment horizontal="general" vertical="center" textRotation="0" wrapText="false" indent="0" shrinkToFit="false"/>
      <protection locked="true" hidden="false"/>
    </xf>
    <xf numFmtId="164" fontId="87" fillId="24" borderId="0" xfId="0" applyFont="true" applyBorder="false" applyAlignment="false" applyProtection="true">
      <alignment horizontal="general" vertical="center" textRotation="0" wrapText="false" indent="0" shrinkToFit="false"/>
      <protection locked="true" hidden="false"/>
    </xf>
    <xf numFmtId="164" fontId="4" fillId="24" borderId="0" xfId="0" applyFont="true" applyBorder="false" applyAlignment="true" applyProtection="true">
      <alignment horizontal="general" vertical="center" textRotation="0" wrapText="false" indent="0" shrinkToFit="true"/>
      <protection locked="true" hidden="false"/>
    </xf>
    <xf numFmtId="164" fontId="32" fillId="24" borderId="0" xfId="0" applyFont="true" applyBorder="false" applyAlignment="true" applyProtection="true">
      <alignment horizontal="general" vertical="center" textRotation="0" wrapText="false" indent="0" shrinkToFit="true"/>
      <protection locked="true" hidden="false"/>
    </xf>
    <xf numFmtId="171" fontId="33" fillId="24" borderId="0" xfId="0" applyFont="true" applyBorder="false" applyAlignment="false" applyProtection="true">
      <alignment horizontal="general" vertical="center" textRotation="0" wrapText="false" indent="0" shrinkToFit="false"/>
      <protection locked="true" hidden="false"/>
    </xf>
    <xf numFmtId="164" fontId="88" fillId="24" borderId="23" xfId="0" applyFont="true" applyBorder="true" applyAlignment="true" applyProtection="true">
      <alignment horizontal="center" vertical="center" textRotation="0" wrapText="false" indent="0" shrinkToFit="false"/>
      <protection locked="true" hidden="false"/>
    </xf>
    <xf numFmtId="170" fontId="88" fillId="24" borderId="23" xfId="0" applyFont="true" applyBorder="true" applyAlignment="true" applyProtection="true">
      <alignment horizontal="center" vertical="center" textRotation="0" wrapText="false" indent="0" shrinkToFit="false"/>
      <protection locked="true" hidden="false"/>
    </xf>
    <xf numFmtId="164" fontId="32" fillId="0" borderId="0" xfId="0" applyFont="true" applyBorder="false" applyAlignment="true" applyProtection="true">
      <alignment horizontal="center" vertical="center" textRotation="0" wrapText="false" indent="0" shrinkToFit="false"/>
      <protection locked="true" hidden="false"/>
    </xf>
    <xf numFmtId="164" fontId="89" fillId="24" borderId="0" xfId="0" applyFont="true" applyBorder="false" applyAlignment="false" applyProtection="true">
      <alignment horizontal="general" vertical="center" textRotation="0" wrapText="false" indent="0" shrinkToFit="false"/>
      <protection locked="true" hidden="false"/>
    </xf>
    <xf numFmtId="174" fontId="90" fillId="24" borderId="0" xfId="0" applyFont="true" applyBorder="false" applyAlignment="false" applyProtection="true">
      <alignment horizontal="general" vertical="center" textRotation="0" wrapText="false" indent="0" shrinkToFit="false"/>
      <protection locked="true" hidden="false"/>
    </xf>
    <xf numFmtId="174" fontId="25" fillId="24" borderId="0" xfId="0" applyFont="true" applyBorder="false" applyAlignment="false" applyProtection="true">
      <alignment horizontal="general" vertical="center" textRotation="0" wrapText="false" indent="0" shrinkToFit="false"/>
      <protection locked="true" hidden="false"/>
    </xf>
    <xf numFmtId="171" fontId="32" fillId="24" borderId="0" xfId="0" applyFont="true" applyBorder="false" applyAlignment="false" applyProtection="true">
      <alignment horizontal="general" vertical="center" textRotation="0" wrapText="false" indent="0" shrinkToFit="false"/>
      <protection locked="true" hidden="false"/>
    </xf>
    <xf numFmtId="164" fontId="32" fillId="24" borderId="10" xfId="0" applyFont="true" applyBorder="true" applyAlignment="true" applyProtection="true">
      <alignment horizontal="center" vertical="center" textRotation="0" wrapText="false" indent="0" shrinkToFit="false"/>
      <protection locked="true" hidden="false"/>
    </xf>
    <xf numFmtId="170" fontId="32" fillId="24" borderId="11" xfId="0" applyFont="true" applyBorder="true" applyAlignment="false" applyProtection="true">
      <alignment horizontal="general" vertical="center" textRotation="0" wrapText="false" indent="0" shrinkToFit="false"/>
      <protection locked="true" hidden="false"/>
    </xf>
    <xf numFmtId="164" fontId="4" fillId="24" borderId="0" xfId="0" applyFont="true" applyBorder="false" applyAlignment="true" applyProtection="true">
      <alignment horizontal="center" vertical="center" textRotation="0" wrapText="false" indent="0" shrinkToFit="false"/>
      <protection locked="true" hidden="false"/>
    </xf>
    <xf numFmtId="164" fontId="25" fillId="24" borderId="0" xfId="0" applyFont="true" applyBorder="false" applyAlignment="true" applyProtection="true">
      <alignment horizontal="center" vertical="center" textRotation="0" wrapText="false" indent="0" shrinkToFit="false"/>
      <protection locked="true" hidden="false"/>
    </xf>
    <xf numFmtId="164" fontId="25" fillId="24" borderId="0" xfId="0" applyFont="true" applyBorder="false" applyAlignment="true" applyProtection="true">
      <alignment horizontal="center" vertical="center" textRotation="0" wrapText="false" indent="0" shrinkToFit="true"/>
      <protection locked="true" hidden="false"/>
    </xf>
    <xf numFmtId="164" fontId="25" fillId="24" borderId="0" xfId="0" applyFont="true" applyBorder="false" applyAlignment="true" applyProtection="true">
      <alignment horizontal="left" vertical="center" textRotation="0" wrapText="false" indent="0" shrinkToFit="true"/>
      <protection locked="true" hidden="false"/>
    </xf>
    <xf numFmtId="164" fontId="25" fillId="24" borderId="0" xfId="0" applyFont="true" applyBorder="false" applyAlignment="true" applyProtection="true">
      <alignment horizontal="left" vertical="center" textRotation="0" wrapText="false" indent="0" shrinkToFit="false"/>
      <protection locked="true" hidden="false"/>
    </xf>
    <xf numFmtId="164" fontId="26" fillId="24" borderId="36" xfId="0" applyFont="true" applyBorder="true" applyAlignment="true" applyProtection="true">
      <alignment horizontal="left" vertical="center" textRotation="0" wrapText="false" indent="0" shrinkToFit="false"/>
      <protection locked="true" hidden="false"/>
    </xf>
    <xf numFmtId="174" fontId="32" fillId="24" borderId="11" xfId="0" applyFont="true" applyBorder="true" applyAlignment="false" applyProtection="true">
      <alignment horizontal="general" vertical="center" textRotation="0" wrapText="false" indent="0" shrinkToFit="false"/>
      <protection locked="true" hidden="false"/>
    </xf>
    <xf numFmtId="164" fontId="26" fillId="24" borderId="48" xfId="0" applyFont="true" applyBorder="true" applyAlignment="false" applyProtection="true">
      <alignment horizontal="general" vertical="center" textRotation="0" wrapText="false" indent="0" shrinkToFit="false"/>
      <protection locked="true" hidden="false"/>
    </xf>
    <xf numFmtId="164" fontId="32" fillId="24" borderId="0" xfId="0" applyFont="true" applyBorder="false" applyAlignment="true" applyProtection="true">
      <alignment horizontal="center" vertical="center" textRotation="0" wrapText="false" indent="0" shrinkToFit="true"/>
      <protection locked="true" hidden="false"/>
    </xf>
    <xf numFmtId="164" fontId="32" fillId="24" borderId="0" xfId="0" applyFont="true" applyBorder="false" applyAlignment="true" applyProtection="true">
      <alignment horizontal="center" vertical="center" textRotation="0" wrapText="false" indent="0" shrinkToFit="false"/>
      <protection locked="true" hidden="false"/>
    </xf>
    <xf numFmtId="171" fontId="32" fillId="24" borderId="0" xfId="0" applyFont="true" applyBorder="false" applyAlignment="true" applyProtection="true">
      <alignment horizontal="center" vertical="center" textRotation="0" wrapText="false" indent="0" shrinkToFit="false"/>
      <protection locked="true" hidden="false"/>
    </xf>
    <xf numFmtId="174" fontId="32" fillId="24" borderId="11" xfId="82" applyFont="true" applyBorder="true" applyAlignment="true" applyProtection="true">
      <alignment horizontal="general" vertical="center" textRotation="0" wrapText="false" indent="0" shrinkToFit="false"/>
      <protection locked="true" hidden="false"/>
    </xf>
    <xf numFmtId="171" fontId="32" fillId="24" borderId="0" xfId="0" applyFont="true" applyBorder="false" applyAlignment="true" applyProtection="true">
      <alignment horizontal="left" vertical="center" textRotation="0" wrapText="false" indent="0" shrinkToFit="false"/>
      <protection locked="true" hidden="false"/>
    </xf>
    <xf numFmtId="164" fontId="91" fillId="0" borderId="0" xfId="0" applyFont="true" applyBorder="false" applyAlignment="true" applyProtection="true">
      <alignment horizontal="center" vertical="center" textRotation="0" wrapText="true" indent="0" shrinkToFit="false"/>
      <protection locked="true" hidden="false"/>
    </xf>
    <xf numFmtId="164" fontId="26" fillId="24" borderId="56" xfId="0" applyFont="true" applyBorder="true" applyAlignment="true" applyProtection="true">
      <alignment horizontal="left" vertical="center" textRotation="0" wrapText="false" indent="0" shrinkToFit="false"/>
      <protection locked="true" hidden="false"/>
    </xf>
    <xf numFmtId="174" fontId="33" fillId="24" borderId="11" xfId="0" applyFont="true" applyBorder="true" applyAlignment="false" applyProtection="true">
      <alignment horizontal="general" vertical="center" textRotation="0" wrapText="false" indent="0" shrinkToFit="false"/>
      <protection locked="true" hidden="false"/>
    </xf>
    <xf numFmtId="164" fontId="26" fillId="24" borderId="0" xfId="0" applyFont="true" applyBorder="false" applyAlignment="true" applyProtection="true">
      <alignment horizontal="general" vertical="center" textRotation="0" wrapText="true" indent="0" shrinkToFit="false"/>
      <protection locked="true" hidden="false"/>
    </xf>
    <xf numFmtId="164" fontId="92" fillId="24" borderId="0" xfId="0" applyFont="true" applyBorder="false" applyAlignment="true" applyProtection="true">
      <alignment horizontal="general" vertical="center" textRotation="0" wrapText="false" indent="0" shrinkToFit="true"/>
      <protection locked="true" hidden="false"/>
    </xf>
    <xf numFmtId="164" fontId="92" fillId="24" borderId="0" xfId="0" applyFont="true" applyBorder="false" applyAlignment="true" applyProtection="true">
      <alignment horizontal="general" vertical="center" textRotation="0" wrapText="true" indent="0" shrinkToFit="false"/>
      <protection locked="true" hidden="false"/>
    </xf>
    <xf numFmtId="164" fontId="27" fillId="24" borderId="0" xfId="0" applyFont="true" applyBorder="false" applyAlignment="true" applyProtection="true">
      <alignment horizontal="general" vertical="center" textRotation="0" wrapText="true" indent="0" shrinkToFit="false"/>
      <protection locked="true" hidden="false"/>
    </xf>
    <xf numFmtId="164" fontId="26" fillId="0" borderId="36" xfId="0" applyFont="true" applyBorder="true" applyAlignment="true" applyProtection="true">
      <alignment horizontal="left" vertical="center" textRotation="0" wrapText="true" indent="0" shrinkToFit="false"/>
      <protection locked="true" hidden="false"/>
    </xf>
    <xf numFmtId="176" fontId="33" fillId="0" borderId="11" xfId="0" applyFont="true" applyBorder="true" applyAlignment="false" applyProtection="true">
      <alignment horizontal="general" vertical="center" textRotation="0" wrapText="false" indent="0" shrinkToFit="false"/>
      <protection locked="true" hidden="false"/>
    </xf>
    <xf numFmtId="164" fontId="91" fillId="0" borderId="55" xfId="0" applyFont="true" applyBorder="true" applyAlignment="true" applyProtection="true">
      <alignment horizontal="center" vertical="center" textRotation="0" wrapText="true" indent="0" shrinkToFit="false"/>
      <protection locked="true" hidden="false"/>
    </xf>
    <xf numFmtId="170" fontId="29" fillId="0" borderId="55" xfId="0" applyFont="true" applyBorder="true" applyAlignment="true" applyProtection="true">
      <alignment horizontal="center" vertical="center" textRotation="0" wrapText="false" indent="0" shrinkToFit="false"/>
      <protection locked="true" hidden="false"/>
    </xf>
    <xf numFmtId="164" fontId="26" fillId="24" borderId="14" xfId="0" applyFont="true" applyBorder="true" applyAlignment="true" applyProtection="true">
      <alignment horizontal="left" vertical="center" textRotation="0" wrapText="false" indent="0" shrinkToFit="false"/>
      <protection locked="true" hidden="false"/>
    </xf>
    <xf numFmtId="164" fontId="0" fillId="0" borderId="0" xfId="0" applyFont="true" applyBorder="false" applyAlignment="true" applyProtection="true">
      <alignment horizontal="general" vertical="center" textRotation="0" wrapText="false" indent="0" shrinkToFit="true"/>
      <protection locked="true" hidden="false"/>
    </xf>
    <xf numFmtId="164" fontId="26" fillId="24" borderId="53" xfId="0" applyFont="true" applyBorder="true" applyAlignment="true" applyProtection="true">
      <alignment horizontal="left" vertical="center" textRotation="0" wrapText="true" indent="0" shrinkToFit="false"/>
      <protection locked="true" hidden="false"/>
    </xf>
    <xf numFmtId="164" fontId="26" fillId="24" borderId="23" xfId="0" applyFont="true" applyBorder="true" applyAlignment="true" applyProtection="true">
      <alignment horizontal="left" vertical="center" textRotation="0" wrapText="true" indent="0" shrinkToFit="false"/>
      <protection locked="true" hidden="false"/>
    </xf>
    <xf numFmtId="171" fontId="33" fillId="24" borderId="0" xfId="0" applyFont="true" applyBorder="false" applyAlignment="true" applyProtection="true">
      <alignment horizontal="left" vertical="center" textRotation="0" wrapText="true" indent="0" shrinkToFit="false"/>
      <protection locked="true" hidden="false"/>
    </xf>
    <xf numFmtId="164" fontId="0" fillId="24" borderId="0" xfId="0" applyFont="false" applyBorder="false" applyAlignment="true" applyProtection="true">
      <alignment horizontal="left" vertical="center" textRotation="0" wrapText="true" indent="0" shrinkToFit="false"/>
      <protection locked="true" hidden="false"/>
    </xf>
    <xf numFmtId="176" fontId="26" fillId="24" borderId="0" xfId="0" applyFont="true" applyBorder="false" applyAlignment="false" applyProtection="true">
      <alignment horizontal="general" vertical="center" textRotation="0" wrapText="false" indent="0" shrinkToFit="false"/>
      <protection locked="true" hidden="false"/>
    </xf>
    <xf numFmtId="164" fontId="29" fillId="0" borderId="0" xfId="0" applyFont="true" applyBorder="false" applyAlignment="true" applyProtection="true">
      <alignment horizontal="center" vertical="center" textRotation="0" wrapText="false" indent="0" shrinkToFit="false"/>
      <protection locked="true" hidden="false"/>
    </xf>
    <xf numFmtId="164" fontId="0" fillId="24" borderId="91" xfId="0" applyFont="true" applyBorder="true" applyAlignment="true" applyProtection="true">
      <alignment horizontal="left" vertical="top" textRotation="0" wrapText="true" indent="0" shrinkToFit="false"/>
      <protection locked="true" hidden="false"/>
    </xf>
    <xf numFmtId="164" fontId="33" fillId="24" borderId="0" xfId="0" applyFont="true" applyBorder="false" applyAlignment="true" applyProtection="true">
      <alignment horizontal="left" vertical="center" textRotation="0" wrapText="false" indent="0" shrinkToFit="true"/>
      <protection locked="true" hidden="false"/>
    </xf>
    <xf numFmtId="164" fontId="33" fillId="24" borderId="0" xfId="0" applyFont="true" applyBorder="false" applyAlignment="true" applyProtection="true">
      <alignment horizontal="left" vertical="center" textRotation="0" wrapText="true" indent="0" shrinkToFit="false"/>
      <protection locked="true" hidden="false"/>
    </xf>
    <xf numFmtId="176" fontId="26" fillId="24" borderId="0" xfId="0" applyFont="true" applyBorder="false" applyAlignment="true" applyProtection="true">
      <alignment horizontal="right" vertical="center" textRotation="0" wrapText="false" indent="0" shrinkToFit="false"/>
      <protection locked="true" hidden="false"/>
    </xf>
    <xf numFmtId="164" fontId="0" fillId="24" borderId="0" xfId="0" applyFont="false" applyBorder="false" applyAlignment="true" applyProtection="true">
      <alignment horizontal="general" vertical="center" textRotation="0" wrapText="true" indent="0" shrinkToFit="false"/>
      <protection locked="true" hidden="false"/>
    </xf>
    <xf numFmtId="171" fontId="32" fillId="24" borderId="0" xfId="0" applyFont="true" applyBorder="false" applyAlignment="true" applyProtection="true">
      <alignment horizontal="right" vertical="center" textRotation="0" wrapText="false" indent="0" shrinkToFit="false"/>
      <protection locked="true" hidden="false"/>
    </xf>
    <xf numFmtId="170" fontId="23" fillId="27" borderId="11" xfId="0" applyFont="true" applyBorder="true" applyAlignment="true" applyProtection="true">
      <alignment horizontal="center" vertical="center" textRotation="0" wrapText="false" indent="0" shrinkToFit="false"/>
      <protection locked="true" hidden="false"/>
    </xf>
    <xf numFmtId="170" fontId="23" fillId="27" borderId="108" xfId="0" applyFont="true" applyBorder="true" applyAlignment="true" applyProtection="true">
      <alignment horizontal="center" vertical="center" textRotation="0" wrapText="false" indent="0" shrinkToFit="true"/>
      <protection locked="true" hidden="false"/>
    </xf>
    <xf numFmtId="170" fontId="23" fillId="25" borderId="11" xfId="0" applyFont="true" applyBorder="true" applyAlignment="true" applyProtection="true">
      <alignment horizontal="center" vertical="center" textRotation="0" wrapText="false" indent="0" shrinkToFit="true"/>
      <protection locked="true" hidden="false"/>
    </xf>
    <xf numFmtId="164" fontId="26" fillId="0" borderId="11" xfId="0" applyFont="true" applyBorder="true" applyAlignment="true" applyProtection="true">
      <alignment horizontal="general" vertical="center" textRotation="0" wrapText="true" indent="0" shrinkToFit="false"/>
      <protection locked="true" hidden="false"/>
    </xf>
    <xf numFmtId="164" fontId="4" fillId="24" borderId="135" xfId="0" applyFont="true" applyBorder="true" applyAlignment="true" applyProtection="true">
      <alignment horizontal="center" vertical="center" textRotation="255" wrapText="true" indent="0" shrinkToFit="false"/>
      <protection locked="true" hidden="false"/>
    </xf>
    <xf numFmtId="164" fontId="32" fillId="24" borderId="136" xfId="0" applyFont="true" applyBorder="true" applyAlignment="true" applyProtection="true">
      <alignment horizontal="center" vertical="center" textRotation="0" wrapText="true" indent="0" shrinkToFit="true"/>
      <protection locked="true" hidden="false"/>
    </xf>
    <xf numFmtId="164" fontId="32" fillId="24" borderId="31" xfId="0" applyFont="true" applyBorder="true" applyAlignment="true" applyProtection="true">
      <alignment horizontal="center" vertical="center" textRotation="0" wrapText="false" indent="0" shrinkToFit="false"/>
      <protection locked="true" hidden="false"/>
    </xf>
    <xf numFmtId="164" fontId="32" fillId="24" borderId="136" xfId="0" applyFont="true" applyBorder="true" applyAlignment="true" applyProtection="true">
      <alignment horizontal="center" vertical="center" textRotation="0" wrapText="false" indent="0" shrinkToFit="true"/>
      <protection locked="true" hidden="false"/>
    </xf>
    <xf numFmtId="164" fontId="32" fillId="24" borderId="71" xfId="0" applyFont="true" applyBorder="true" applyAlignment="true" applyProtection="true">
      <alignment horizontal="center" vertical="center" textRotation="0" wrapText="false" indent="0" shrinkToFit="true"/>
      <protection locked="true" hidden="false"/>
    </xf>
    <xf numFmtId="164" fontId="25" fillId="24" borderId="136" xfId="0" applyFont="true" applyBorder="true" applyAlignment="true" applyProtection="true">
      <alignment horizontal="center" vertical="center" textRotation="0" wrapText="true" indent="0" shrinkToFit="false"/>
      <protection locked="true" hidden="false"/>
    </xf>
    <xf numFmtId="164" fontId="25" fillId="24" borderId="71" xfId="0" applyFont="true" applyBorder="true" applyAlignment="true" applyProtection="true">
      <alignment horizontal="center" vertical="center" textRotation="0" wrapText="true" indent="0" shrinkToFit="false"/>
      <protection locked="true" hidden="false"/>
    </xf>
    <xf numFmtId="164" fontId="32" fillId="24" borderId="135" xfId="0" applyFont="true" applyBorder="true" applyAlignment="true" applyProtection="true">
      <alignment horizontal="center" vertical="center" textRotation="0" wrapText="true" indent="0" shrinkToFit="false"/>
      <protection locked="true" hidden="false"/>
    </xf>
    <xf numFmtId="164" fontId="33" fillId="0" borderId="31" xfId="0" applyFont="true" applyBorder="true" applyAlignment="true" applyProtection="true">
      <alignment horizontal="center" vertical="center" textRotation="0" wrapText="true" indent="0" shrinkToFit="false"/>
      <protection locked="true" hidden="false"/>
    </xf>
    <xf numFmtId="164" fontId="33" fillId="0" borderId="32" xfId="0" applyFont="true" applyBorder="true" applyAlignment="true" applyProtection="true">
      <alignment horizontal="center" vertical="center" textRotation="0" wrapText="false" indent="0" shrinkToFit="false"/>
      <protection locked="true" hidden="false"/>
    </xf>
    <xf numFmtId="171" fontId="33" fillId="0" borderId="137" xfId="0" applyFont="true" applyBorder="true" applyAlignment="true" applyProtection="true">
      <alignment horizontal="center" vertical="center" textRotation="0" wrapText="true" indent="0" shrinkToFit="false"/>
      <protection locked="true" hidden="false"/>
    </xf>
    <xf numFmtId="164" fontId="32" fillId="24" borderId="29" xfId="0" applyFont="true" applyBorder="true" applyAlignment="true" applyProtection="true">
      <alignment horizontal="center" vertical="center" textRotation="0" wrapText="true" indent="0" shrinkToFit="false"/>
      <protection locked="true" hidden="false"/>
    </xf>
    <xf numFmtId="164" fontId="32" fillId="24" borderId="58" xfId="0" applyFont="true" applyBorder="true" applyAlignment="true" applyProtection="true">
      <alignment horizontal="center" vertical="center" textRotation="0" wrapText="true" indent="0" shrinkToFit="false"/>
      <protection locked="true" hidden="false"/>
    </xf>
    <xf numFmtId="164" fontId="32" fillId="24" borderId="32" xfId="0" applyFont="true" applyBorder="true" applyAlignment="true" applyProtection="true">
      <alignment horizontal="center" vertical="center" textRotation="0" wrapText="true" indent="0" shrinkToFit="false"/>
      <protection locked="true" hidden="false"/>
    </xf>
    <xf numFmtId="164" fontId="33" fillId="0" borderId="34" xfId="0" applyFont="true" applyBorder="true" applyAlignment="true" applyProtection="true">
      <alignment horizontal="center" vertical="center" textRotation="0" wrapText="true" indent="0" shrinkToFit="false"/>
      <protection locked="true" hidden="false"/>
    </xf>
    <xf numFmtId="164" fontId="33" fillId="0" borderId="69" xfId="0" applyFont="true" applyBorder="true" applyAlignment="true" applyProtection="true">
      <alignment horizontal="center" vertical="center" textRotation="0" wrapText="true" indent="0" shrinkToFit="false"/>
      <protection locked="true" hidden="false"/>
    </xf>
    <xf numFmtId="164" fontId="93" fillId="0" borderId="55" xfId="0" applyFont="true" applyBorder="true" applyAlignment="true" applyProtection="true">
      <alignment horizontal="center" vertical="center" textRotation="0" wrapText="true" indent="0" shrinkToFit="false"/>
      <protection locked="true" hidden="false"/>
    </xf>
    <xf numFmtId="164" fontId="32" fillId="24" borderId="39" xfId="0" applyFont="true" applyBorder="true" applyAlignment="true" applyProtection="true">
      <alignment horizontal="center" vertical="center" textRotation="0" wrapText="true" indent="0" shrinkToFit="true"/>
      <protection locked="true" hidden="false"/>
    </xf>
    <xf numFmtId="164" fontId="32" fillId="24" borderId="138" xfId="0" applyFont="true" applyBorder="true" applyAlignment="true" applyProtection="true">
      <alignment horizontal="center" vertical="center" textRotation="0" wrapText="true" indent="0" shrinkToFit="true"/>
      <protection locked="true" hidden="false"/>
    </xf>
    <xf numFmtId="164" fontId="32" fillId="24" borderId="139" xfId="0" applyFont="true" applyBorder="true" applyAlignment="true" applyProtection="true">
      <alignment horizontal="center" vertical="center" textRotation="0" wrapText="true" indent="0" shrinkToFit="false"/>
      <protection locked="true" hidden="false"/>
    </xf>
    <xf numFmtId="164" fontId="32" fillId="24" borderId="39" xfId="0" applyFont="true" applyBorder="true" applyAlignment="true" applyProtection="true">
      <alignment horizontal="center" vertical="center" textRotation="0" wrapText="true" indent="0" shrinkToFit="false"/>
      <protection locked="true" hidden="false"/>
    </xf>
    <xf numFmtId="171" fontId="32" fillId="24" borderId="140" xfId="0" applyFont="true" applyBorder="true" applyAlignment="true" applyProtection="true">
      <alignment horizontal="center" vertical="center" textRotation="0" wrapText="true" indent="0" shrinkToFit="false"/>
      <protection locked="true" hidden="false"/>
    </xf>
    <xf numFmtId="171" fontId="33" fillId="0" borderId="38" xfId="0" applyFont="true" applyBorder="true" applyAlignment="true" applyProtection="true">
      <alignment horizontal="center" vertical="center" textRotation="0" wrapText="true" indent="0" shrinkToFit="false"/>
      <protection locked="true" hidden="false"/>
    </xf>
    <xf numFmtId="164" fontId="33" fillId="0" borderId="39" xfId="0" applyFont="true" applyBorder="true" applyAlignment="true" applyProtection="true">
      <alignment horizontal="center" vertical="center" textRotation="0" wrapText="true" indent="0" shrinkToFit="false"/>
      <protection locked="true" hidden="false"/>
    </xf>
    <xf numFmtId="164" fontId="33" fillId="0" borderId="141" xfId="0" applyFont="true" applyBorder="true" applyAlignment="true" applyProtection="true">
      <alignment horizontal="center" vertical="center" textRotation="0" wrapText="true" indent="0" shrinkToFit="false"/>
      <protection locked="true" hidden="false"/>
    </xf>
    <xf numFmtId="164" fontId="33" fillId="0" borderId="40" xfId="0" applyFont="true" applyBorder="true" applyAlignment="true" applyProtection="true">
      <alignment horizontal="center" vertical="center" textRotation="0" wrapText="true" indent="0" shrinkToFit="false"/>
      <protection locked="true" hidden="false"/>
    </xf>
    <xf numFmtId="164" fontId="33" fillId="0" borderId="142" xfId="0" applyFont="true" applyBorder="true" applyAlignment="true" applyProtection="true">
      <alignment horizontal="center" vertical="center" textRotation="0" wrapText="true" indent="0" shrinkToFit="false"/>
      <protection locked="true" hidden="false"/>
    </xf>
    <xf numFmtId="164" fontId="26" fillId="0" borderId="0" xfId="0" applyFont="true" applyBorder="false" applyAlignment="true" applyProtection="true">
      <alignment horizontal="center" vertical="center" textRotation="0" wrapText="true" indent="0" shrinkToFit="false"/>
      <protection locked="true" hidden="false"/>
    </xf>
    <xf numFmtId="164" fontId="29" fillId="0" borderId="55" xfId="0" applyFont="true" applyBorder="true" applyAlignment="true" applyProtection="true">
      <alignment horizontal="general" vertical="center" textRotation="0" wrapText="true" indent="0" shrinkToFit="false"/>
      <protection locked="true" hidden="false"/>
    </xf>
    <xf numFmtId="164" fontId="29" fillId="0" borderId="143" xfId="0" applyFont="true" applyBorder="true" applyAlignment="true" applyProtection="true">
      <alignment horizontal="general" vertical="center" textRotation="0" wrapText="true" indent="0" shrinkToFit="false"/>
      <protection locked="true" hidden="false"/>
    </xf>
    <xf numFmtId="164" fontId="29" fillId="0" borderId="144" xfId="0" applyFont="true" applyBorder="true" applyAlignment="true" applyProtection="true">
      <alignment horizontal="general" vertical="center" textRotation="0" wrapText="true" indent="0" shrinkToFit="false"/>
      <protection locked="true" hidden="false"/>
    </xf>
    <xf numFmtId="164" fontId="29" fillId="0" borderId="145" xfId="0" applyFont="true" applyBorder="true" applyAlignment="true" applyProtection="true">
      <alignment horizontal="general" vertical="center" textRotation="0" wrapText="true" indent="0" shrinkToFit="false"/>
      <protection locked="true" hidden="false"/>
    </xf>
    <xf numFmtId="164" fontId="25" fillId="0" borderId="135" xfId="0" applyFont="true" applyBorder="true" applyAlignment="true" applyProtection="true">
      <alignment horizontal="center" vertical="center" textRotation="0" wrapText="true" indent="0" shrinkToFit="false"/>
      <protection locked="true" hidden="false"/>
    </xf>
    <xf numFmtId="170" fontId="32" fillId="0" borderId="136" xfId="0" applyFont="true" applyBorder="true" applyAlignment="true" applyProtection="true">
      <alignment horizontal="center" vertical="center" textRotation="0" wrapText="false" indent="0" shrinkToFit="true"/>
      <protection locked="true" hidden="false"/>
    </xf>
    <xf numFmtId="170" fontId="25" fillId="0" borderId="136" xfId="0" applyFont="true" applyBorder="true" applyAlignment="true" applyProtection="true">
      <alignment horizontal="left" vertical="center" textRotation="0" wrapText="true" indent="0" shrinkToFit="false"/>
      <protection locked="true" hidden="false"/>
    </xf>
    <xf numFmtId="170" fontId="26" fillId="0" borderId="136" xfId="0" applyFont="true" applyBorder="true" applyAlignment="true" applyProtection="true">
      <alignment horizontal="left" vertical="center" textRotation="0" wrapText="true" indent="0" shrinkToFit="false"/>
      <protection locked="true" hidden="false"/>
    </xf>
    <xf numFmtId="166" fontId="25" fillId="0" borderId="136" xfId="82" applyFont="true" applyBorder="true" applyAlignment="true" applyProtection="true">
      <alignment horizontal="right" vertical="center" textRotation="0" wrapText="false" indent="0" shrinkToFit="true"/>
      <protection locked="true" hidden="false"/>
    </xf>
    <xf numFmtId="177" fontId="25" fillId="0" borderId="137" xfId="82" applyFont="true" applyBorder="true" applyAlignment="true" applyProtection="true">
      <alignment horizontal="right" vertical="center" textRotation="0" wrapText="false" indent="0" shrinkToFit="true"/>
      <protection locked="true" hidden="false"/>
    </xf>
    <xf numFmtId="177" fontId="25" fillId="0" borderId="146" xfId="82" applyFont="true" applyBorder="true" applyAlignment="true" applyProtection="true">
      <alignment horizontal="center" vertical="center" textRotation="0" wrapText="false" indent="0" shrinkToFit="true"/>
      <protection locked="true" hidden="false"/>
    </xf>
    <xf numFmtId="164" fontId="95" fillId="4" borderId="58" xfId="0" applyFont="true" applyBorder="true" applyAlignment="true" applyProtection="true">
      <alignment horizontal="center" vertical="center" textRotation="0" wrapText="false" indent="0" shrinkToFit="true"/>
      <protection locked="false" hidden="false"/>
    </xf>
    <xf numFmtId="178" fontId="32" fillId="0" borderId="31" xfId="19" applyFont="true" applyBorder="true" applyAlignment="true" applyProtection="true">
      <alignment horizontal="general" vertical="center" textRotation="0" wrapText="false" indent="0" shrinkToFit="true"/>
      <protection locked="true" hidden="false"/>
    </xf>
    <xf numFmtId="164" fontId="47" fillId="24" borderId="32" xfId="0" applyFont="true" applyBorder="true" applyAlignment="false" applyProtection="true">
      <alignment horizontal="general" vertical="center" textRotation="0" wrapText="false" indent="0" shrinkToFit="false"/>
      <protection locked="true" hidden="false"/>
    </xf>
    <xf numFmtId="164" fontId="25" fillId="24" borderId="57" xfId="0" applyFont="true" applyBorder="true" applyAlignment="true" applyProtection="true">
      <alignment horizontal="center" vertical="center" textRotation="0" wrapText="false" indent="0" shrinkToFit="false"/>
      <protection locked="true" hidden="false"/>
    </xf>
    <xf numFmtId="164" fontId="25" fillId="4" borderId="57" xfId="0" applyFont="true" applyBorder="true" applyAlignment="true" applyProtection="true">
      <alignment horizontal="center" vertical="center" textRotation="0" wrapText="false" indent="0" shrinkToFit="false"/>
      <protection locked="false" hidden="false"/>
    </xf>
    <xf numFmtId="164" fontId="4" fillId="24" borderId="57" xfId="0" applyFont="true" applyBorder="true" applyAlignment="false" applyProtection="true">
      <alignment horizontal="general" vertical="center" textRotation="0" wrapText="false" indent="0" shrinkToFit="false"/>
      <protection locked="true" hidden="false"/>
    </xf>
    <xf numFmtId="170" fontId="4" fillId="24" borderId="57" xfId="0" applyFont="true" applyBorder="true" applyAlignment="true" applyProtection="true">
      <alignment horizontal="center" vertical="center" textRotation="0" wrapText="false" indent="0" shrinkToFit="false"/>
      <protection locked="true" hidden="false"/>
    </xf>
    <xf numFmtId="171" fontId="32" fillId="0" borderId="32" xfId="0" applyFont="true" applyBorder="true" applyAlignment="false" applyProtection="true">
      <alignment horizontal="general" vertical="center" textRotation="0" wrapText="false" indent="0" shrinkToFit="false"/>
      <protection locked="true" hidden="false"/>
    </xf>
    <xf numFmtId="171" fontId="32" fillId="0" borderId="34" xfId="0" applyFont="true" applyBorder="true" applyAlignment="true" applyProtection="true">
      <alignment horizontal="right" vertical="center" textRotation="0" wrapText="false" indent="0" shrinkToFit="false"/>
      <protection locked="true" hidden="false"/>
    </xf>
    <xf numFmtId="171" fontId="32" fillId="0" borderId="147" xfId="0" applyFont="true" applyBorder="true" applyAlignment="false" applyProtection="true">
      <alignment horizontal="general" vertical="center" textRotation="0" wrapText="false" indent="0" shrinkToFit="false"/>
      <protection locked="true" hidden="false"/>
    </xf>
    <xf numFmtId="174" fontId="4" fillId="0" borderId="148" xfId="0" applyFont="true" applyBorder="true" applyAlignment="false" applyProtection="true">
      <alignment horizontal="general" vertical="center" textRotation="0" wrapText="false" indent="0" shrinkToFit="false"/>
      <protection locked="false" hidden="false"/>
    </xf>
    <xf numFmtId="174" fontId="26" fillId="0" borderId="57" xfId="0" applyFont="true" applyBorder="true" applyAlignment="true" applyProtection="true">
      <alignment horizontal="center" vertical="center" textRotation="0" wrapText="true" indent="0" shrinkToFit="false"/>
      <protection locked="false" hidden="false"/>
    </xf>
    <xf numFmtId="174" fontId="4" fillId="0" borderId="31" xfId="0" applyFont="true" applyBorder="true" applyAlignment="true" applyProtection="true">
      <alignment horizontal="center" vertical="center" textRotation="0" wrapText="false" indent="0" shrinkToFit="false"/>
      <protection locked="false" hidden="false"/>
    </xf>
    <xf numFmtId="174" fontId="26" fillId="0" borderId="31" xfId="0" applyFont="true" applyBorder="true" applyAlignment="true" applyProtection="true">
      <alignment horizontal="center" vertical="center" textRotation="0" wrapText="true" indent="0" shrinkToFit="false"/>
      <protection locked="false" hidden="false"/>
    </xf>
    <xf numFmtId="164" fontId="0" fillId="0" borderId="149" xfId="0" applyFont="false" applyBorder="true" applyAlignment="false" applyProtection="true">
      <alignment horizontal="general" vertical="center" textRotation="0" wrapText="false" indent="0" shrinkToFit="false"/>
      <protection locked="false" hidden="false"/>
    </xf>
    <xf numFmtId="164" fontId="26" fillId="0" borderId="150" xfId="0" applyFont="true" applyBorder="true" applyAlignment="false" applyProtection="true">
      <alignment horizontal="general" vertical="center" textRotation="0" wrapText="false" indent="0" shrinkToFit="false"/>
      <protection locked="false" hidden="false"/>
    </xf>
    <xf numFmtId="170" fontId="0" fillId="0" borderId="13" xfId="0" applyFont="true" applyBorder="true" applyAlignment="true" applyProtection="true">
      <alignment horizontal="general" vertical="center" textRotation="0" wrapText="true" indent="0" shrinkToFit="false"/>
      <protection locked="true" hidden="false"/>
    </xf>
    <xf numFmtId="170" fontId="86" fillId="0" borderId="55" xfId="0" applyFont="true" applyBorder="true" applyAlignment="false" applyProtection="true">
      <alignment horizontal="general" vertical="center" textRotation="0" wrapText="false" indent="0" shrinkToFit="false"/>
      <protection locked="true" hidden="false"/>
    </xf>
    <xf numFmtId="170" fontId="29" fillId="0" borderId="55" xfId="0" applyFont="true" applyBorder="true" applyAlignment="false" applyProtection="true">
      <alignment horizontal="general" vertical="center" textRotation="0" wrapText="false" indent="0" shrinkToFit="false"/>
      <protection locked="true" hidden="false"/>
    </xf>
    <xf numFmtId="170" fontId="29" fillId="0" borderId="143" xfId="0" applyFont="true" applyBorder="true" applyAlignment="false" applyProtection="true">
      <alignment horizontal="general" vertical="center" textRotation="0" wrapText="false" indent="0" shrinkToFit="false"/>
      <protection locked="true" hidden="false"/>
    </xf>
    <xf numFmtId="170" fontId="29" fillId="0" borderId="144" xfId="0" applyFont="true" applyBorder="true" applyAlignment="false" applyProtection="true">
      <alignment horizontal="general" vertical="center" textRotation="0" wrapText="false" indent="0" shrinkToFit="false"/>
      <protection locked="true" hidden="false"/>
    </xf>
    <xf numFmtId="170" fontId="29" fillId="0" borderId="55" xfId="0" applyFont="true" applyBorder="true" applyAlignment="true" applyProtection="true">
      <alignment horizontal="general" vertical="center" textRotation="0" wrapText="true" indent="0" shrinkToFit="false"/>
      <protection locked="true" hidden="false"/>
    </xf>
    <xf numFmtId="177" fontId="25" fillId="0" borderId="35" xfId="82" applyFont="true" applyBorder="true" applyAlignment="true" applyProtection="true">
      <alignment horizontal="center" vertical="center" textRotation="0" wrapText="false" indent="0" shrinkToFit="true"/>
      <protection locked="true" hidden="false"/>
    </xf>
    <xf numFmtId="164" fontId="95" fillId="6" borderId="48" xfId="0" applyFont="true" applyBorder="true" applyAlignment="true" applyProtection="true">
      <alignment horizontal="center" vertical="center" textRotation="0" wrapText="false" indent="0" shrinkToFit="true"/>
      <protection locked="false" hidden="false"/>
    </xf>
    <xf numFmtId="178" fontId="32" fillId="0" borderId="14" xfId="19" applyFont="true" applyBorder="true" applyAlignment="true" applyProtection="true">
      <alignment horizontal="general" vertical="center" textRotation="0" wrapText="false" indent="0" shrinkToFit="true"/>
      <protection locked="true" hidden="false"/>
    </xf>
    <xf numFmtId="164" fontId="25" fillId="24" borderId="46" xfId="0" applyFont="true" applyBorder="true" applyAlignment="true" applyProtection="true">
      <alignment horizontal="center" vertical="center" textRotation="0" wrapText="false" indent="0" shrinkToFit="false"/>
      <protection locked="true" hidden="false"/>
    </xf>
    <xf numFmtId="164" fontId="25" fillId="6" borderId="46" xfId="0" applyFont="true" applyBorder="true" applyAlignment="true" applyProtection="true">
      <alignment horizontal="center" vertical="center" textRotation="0" wrapText="false" indent="0" shrinkToFit="false"/>
      <protection locked="false" hidden="false"/>
    </xf>
    <xf numFmtId="164" fontId="4" fillId="24" borderId="46" xfId="0" applyFont="true" applyBorder="true" applyAlignment="false" applyProtection="true">
      <alignment horizontal="general" vertical="center" textRotation="0" wrapText="false" indent="0" shrinkToFit="false"/>
      <protection locked="true" hidden="false"/>
    </xf>
    <xf numFmtId="170" fontId="4" fillId="24" borderId="46" xfId="0" applyFont="true" applyBorder="true" applyAlignment="true" applyProtection="true">
      <alignment horizontal="center" vertical="center" textRotation="0" wrapText="false" indent="0" shrinkToFit="false"/>
      <protection locked="true" hidden="false"/>
    </xf>
    <xf numFmtId="171" fontId="32" fillId="0" borderId="52" xfId="0" applyFont="true" applyBorder="true" applyAlignment="false" applyProtection="true">
      <alignment horizontal="general" vertical="center" textRotation="0" wrapText="false" indent="0" shrinkToFit="false"/>
      <protection locked="true" hidden="false"/>
    </xf>
    <xf numFmtId="171" fontId="32" fillId="0" borderId="72" xfId="0" applyFont="true" applyBorder="true" applyAlignment="true" applyProtection="true">
      <alignment horizontal="right" vertical="center" textRotation="0" wrapText="false" indent="0" shrinkToFit="false"/>
      <protection locked="true" hidden="false"/>
    </xf>
    <xf numFmtId="171" fontId="32" fillId="0" borderId="151" xfId="0" applyFont="true" applyBorder="true" applyAlignment="false" applyProtection="true">
      <alignment horizontal="general" vertical="center" textRotation="0" wrapText="false" indent="0" shrinkToFit="false"/>
      <protection locked="true" hidden="false"/>
    </xf>
    <xf numFmtId="174" fontId="25" fillId="0" borderId="152" xfId="0" applyFont="true" applyBorder="true" applyAlignment="false" applyProtection="true">
      <alignment horizontal="general" vertical="center" textRotation="0" wrapText="false" indent="0" shrinkToFit="false"/>
      <protection locked="false" hidden="false"/>
    </xf>
    <xf numFmtId="174" fontId="25" fillId="0" borderId="153" xfId="0" applyFont="true" applyBorder="true" applyAlignment="true" applyProtection="true">
      <alignment horizontal="center" vertical="center" textRotation="0" wrapText="true" indent="0" shrinkToFit="false"/>
      <protection locked="false" hidden="false"/>
    </xf>
    <xf numFmtId="174" fontId="25" fillId="0" borderId="152" xfId="0" applyFont="true" applyBorder="true" applyAlignment="true" applyProtection="true">
      <alignment horizontal="center" vertical="center" textRotation="0" wrapText="false" indent="0" shrinkToFit="false"/>
      <protection locked="false" hidden="false"/>
    </xf>
    <xf numFmtId="174" fontId="25" fillId="0" borderId="152" xfId="0" applyFont="true" applyBorder="true" applyAlignment="true" applyProtection="true">
      <alignment horizontal="center" vertical="center" textRotation="0" wrapText="true" indent="0" shrinkToFit="false"/>
      <protection locked="false" hidden="false"/>
    </xf>
    <xf numFmtId="164" fontId="25" fillId="0" borderId="14" xfId="0" applyFont="true" applyBorder="true" applyAlignment="false" applyProtection="true">
      <alignment horizontal="general" vertical="center" textRotation="0" wrapText="false" indent="0" shrinkToFit="false"/>
      <protection locked="false" hidden="false"/>
    </xf>
    <xf numFmtId="164" fontId="26" fillId="0" borderId="36" xfId="0" applyFont="true" applyBorder="true" applyAlignment="true" applyProtection="true">
      <alignment horizontal="general" vertical="center" textRotation="0" wrapText="true" indent="0" shrinkToFit="false"/>
      <protection locked="false" hidden="false"/>
    </xf>
    <xf numFmtId="170" fontId="0" fillId="0" borderId="22" xfId="0" applyFont="true" applyBorder="true" applyAlignment="true" applyProtection="true">
      <alignment horizontal="general" vertical="center" textRotation="0" wrapText="true" indent="0" shrinkToFit="false"/>
      <protection locked="true" hidden="false"/>
    </xf>
    <xf numFmtId="164" fontId="26" fillId="0" borderId="0" xfId="0" applyFont="true" applyBorder="false" applyAlignment="true" applyProtection="true">
      <alignment horizontal="general" vertical="center" textRotation="0" wrapText="true" indent="0" shrinkToFit="false"/>
      <protection locked="true" hidden="false"/>
    </xf>
    <xf numFmtId="177" fontId="25" fillId="0" borderId="154" xfId="82" applyFont="true" applyBorder="true" applyAlignment="true" applyProtection="true">
      <alignment horizontal="center" vertical="center" textRotation="0" wrapText="false" indent="0" shrinkToFit="true"/>
      <protection locked="true" hidden="false"/>
    </xf>
    <xf numFmtId="164" fontId="95" fillId="22" borderId="141" xfId="0" applyFont="true" applyBorder="true" applyAlignment="true" applyProtection="true">
      <alignment horizontal="center" vertical="center" textRotation="0" wrapText="false" indent="0" shrinkToFit="true"/>
      <protection locked="false" hidden="false"/>
    </xf>
    <xf numFmtId="178" fontId="32" fillId="0" borderId="139" xfId="19" applyFont="true" applyBorder="true" applyAlignment="true" applyProtection="true">
      <alignment horizontal="general" vertical="center" textRotation="0" wrapText="false" indent="0" shrinkToFit="true"/>
      <protection locked="true" hidden="false"/>
    </xf>
    <xf numFmtId="164" fontId="47" fillId="24" borderId="40" xfId="0" applyFont="true" applyBorder="true" applyAlignment="false" applyProtection="true">
      <alignment horizontal="general" vertical="center" textRotation="0" wrapText="false" indent="0" shrinkToFit="false"/>
      <protection locked="true" hidden="false"/>
    </xf>
    <xf numFmtId="164" fontId="25" fillId="24" borderId="155" xfId="0" applyFont="true" applyBorder="true" applyAlignment="true" applyProtection="true">
      <alignment horizontal="center" vertical="center" textRotation="0" wrapText="false" indent="0" shrinkToFit="false"/>
      <protection locked="true" hidden="false"/>
    </xf>
    <xf numFmtId="164" fontId="47" fillId="24" borderId="155" xfId="0" applyFont="true" applyBorder="true" applyAlignment="false" applyProtection="true">
      <alignment horizontal="general" vertical="center" textRotation="0" wrapText="false" indent="0" shrinkToFit="false"/>
      <protection locked="true" hidden="false"/>
    </xf>
    <xf numFmtId="164" fontId="25" fillId="22" borderId="155" xfId="0" applyFont="true" applyBorder="true" applyAlignment="true" applyProtection="true">
      <alignment horizontal="center" vertical="center" textRotation="0" wrapText="false" indent="0" shrinkToFit="false"/>
      <protection locked="false" hidden="false"/>
    </xf>
    <xf numFmtId="164" fontId="4" fillId="24" borderId="155" xfId="0" applyFont="true" applyBorder="true" applyAlignment="false" applyProtection="true">
      <alignment horizontal="general" vertical="center" textRotation="0" wrapText="false" indent="0" shrinkToFit="false"/>
      <protection locked="true" hidden="false"/>
    </xf>
    <xf numFmtId="170" fontId="4" fillId="24" borderId="155" xfId="0" applyFont="true" applyBorder="true" applyAlignment="true" applyProtection="true">
      <alignment horizontal="center" vertical="center" textRotation="0" wrapText="false" indent="0" shrinkToFit="false"/>
      <protection locked="true" hidden="false"/>
    </xf>
    <xf numFmtId="171" fontId="32" fillId="0" borderId="140" xfId="0" applyFont="true" applyBorder="true" applyAlignment="false" applyProtection="true">
      <alignment horizontal="general" vertical="center" textRotation="0" wrapText="false" indent="0" shrinkToFit="false"/>
      <protection locked="true" hidden="false"/>
    </xf>
    <xf numFmtId="171" fontId="32" fillId="0" borderId="142" xfId="0" applyFont="true" applyBorder="true" applyAlignment="true" applyProtection="true">
      <alignment horizontal="right" vertical="center" textRotation="0" wrapText="false" indent="0" shrinkToFit="false"/>
      <protection locked="true" hidden="false"/>
    </xf>
    <xf numFmtId="171" fontId="32" fillId="0" borderId="86" xfId="0" applyFont="true" applyBorder="true" applyAlignment="false" applyProtection="true">
      <alignment horizontal="general" vertical="center" textRotation="0" wrapText="false" indent="0" shrinkToFit="false"/>
      <protection locked="true" hidden="false"/>
    </xf>
    <xf numFmtId="174" fontId="25" fillId="0" borderId="39" xfId="0" applyFont="true" applyBorder="true" applyAlignment="true" applyProtection="true">
      <alignment horizontal="center" vertical="center" textRotation="0" wrapText="false" indent="0" shrinkToFit="false"/>
      <protection locked="false" hidden="false"/>
    </xf>
    <xf numFmtId="174" fontId="25" fillId="0" borderId="156" xfId="0" applyFont="true" applyBorder="true" applyAlignment="true" applyProtection="true">
      <alignment horizontal="center" vertical="center" textRotation="0" wrapText="true" indent="0" shrinkToFit="false"/>
      <protection locked="false" hidden="false"/>
    </xf>
    <xf numFmtId="174" fontId="25" fillId="0" borderId="157" xfId="0" applyFont="true" applyBorder="true" applyAlignment="true" applyProtection="true">
      <alignment horizontal="center" vertical="center" textRotation="0" wrapText="false" indent="0" shrinkToFit="false"/>
      <protection locked="false" hidden="false"/>
    </xf>
    <xf numFmtId="174" fontId="25" fillId="0" borderId="157" xfId="0" applyFont="true" applyBorder="true" applyAlignment="true" applyProtection="true">
      <alignment horizontal="center" vertical="center" textRotation="0" wrapText="true" indent="0" shrinkToFit="false"/>
      <protection locked="false" hidden="false"/>
    </xf>
    <xf numFmtId="174" fontId="25" fillId="0" borderId="158" xfId="0" applyFont="true" applyBorder="true" applyAlignment="false" applyProtection="true">
      <alignment horizontal="general" vertical="center" textRotation="0" wrapText="false" indent="0" shrinkToFit="false"/>
      <protection locked="false" hidden="false"/>
    </xf>
    <xf numFmtId="164" fontId="26" fillId="0" borderId="159" xfId="0" applyFont="true" applyBorder="true" applyAlignment="false" applyProtection="true">
      <alignment horizontal="general" vertical="center" textRotation="0" wrapText="false" indent="0" shrinkToFit="false"/>
      <protection locked="false" hidden="false"/>
    </xf>
    <xf numFmtId="170" fontId="0" fillId="0" borderId="25" xfId="0" applyFont="true" applyBorder="true" applyAlignment="true" applyProtection="true">
      <alignment horizontal="general" vertical="center" textRotation="0" wrapText="true" indent="0" shrinkToFit="false"/>
      <protection locked="true" hidden="false"/>
    </xf>
    <xf numFmtId="170" fontId="86" fillId="0" borderId="160" xfId="0" applyFont="true" applyBorder="true" applyAlignment="false" applyProtection="true">
      <alignment horizontal="general" vertical="center" textRotation="0" wrapText="false" indent="0" shrinkToFit="false"/>
      <protection locked="true" hidden="false"/>
    </xf>
    <xf numFmtId="166" fontId="29" fillId="0" borderId="0" xfId="82" applyFont="true" applyBorder="true" applyAlignment="true" applyProtection="true">
      <alignment horizontal="right" vertical="center" textRotation="0" wrapText="false" indent="0" shrinkToFit="false"/>
      <protection locked="true" hidden="false"/>
    </xf>
    <xf numFmtId="164" fontId="29" fillId="0" borderId="0" xfId="0" applyFont="true" applyBorder="false" applyAlignment="true" applyProtection="true">
      <alignment horizontal="general" vertical="center" textRotation="0" wrapText="true" indent="0" shrinkToFit="false"/>
      <protection locked="true" hidden="false"/>
    </xf>
    <xf numFmtId="170" fontId="32" fillId="0" borderId="161" xfId="0" applyFont="true" applyBorder="true" applyAlignment="true" applyProtection="true">
      <alignment horizontal="center" vertical="center" textRotation="0" wrapText="false" indent="0" shrinkToFit="true"/>
      <protection locked="true" hidden="false"/>
    </xf>
    <xf numFmtId="177" fontId="25" fillId="0" borderId="162" xfId="82" applyFont="true" applyBorder="true" applyAlignment="true" applyProtection="true">
      <alignment horizontal="center" vertical="center" textRotation="0" wrapText="false" indent="0" shrinkToFit="true"/>
      <protection locked="true" hidden="false"/>
    </xf>
    <xf numFmtId="164" fontId="95" fillId="4" borderId="44" xfId="0" applyFont="true" applyBorder="true" applyAlignment="true" applyProtection="true">
      <alignment horizontal="center" vertical="center" textRotation="0" wrapText="false" indent="0" shrinkToFit="true"/>
      <protection locked="false" hidden="false"/>
    </xf>
    <xf numFmtId="164" fontId="47" fillId="24" borderId="52" xfId="0" applyFont="true" applyBorder="true" applyAlignment="false" applyProtection="true">
      <alignment horizontal="general" vertical="center" textRotation="0" wrapText="false" indent="0" shrinkToFit="false"/>
      <protection locked="true" hidden="false"/>
    </xf>
    <xf numFmtId="164" fontId="25" fillId="24" borderId="26" xfId="0" applyFont="true" applyBorder="true" applyAlignment="true" applyProtection="true">
      <alignment horizontal="center" vertical="center" textRotation="0" wrapText="false" indent="0" shrinkToFit="false"/>
      <protection locked="true" hidden="false"/>
    </xf>
    <xf numFmtId="164" fontId="25" fillId="4" borderId="26" xfId="0" applyFont="true" applyBorder="true" applyAlignment="true" applyProtection="true">
      <alignment horizontal="center" vertical="center" textRotation="0" wrapText="false" indent="0" shrinkToFit="false"/>
      <protection locked="false" hidden="false"/>
    </xf>
    <xf numFmtId="164" fontId="4" fillId="24" borderId="26" xfId="0" applyFont="true" applyBorder="true" applyAlignment="false" applyProtection="true">
      <alignment horizontal="general" vertical="center" textRotation="0" wrapText="false" indent="0" shrinkToFit="false"/>
      <protection locked="true" hidden="false"/>
    </xf>
    <xf numFmtId="170" fontId="4" fillId="24" borderId="26" xfId="0" applyFont="true" applyBorder="true" applyAlignment="true" applyProtection="true">
      <alignment horizontal="center" vertical="center" textRotation="0" wrapText="false" indent="0" shrinkToFit="false"/>
      <protection locked="true" hidden="false"/>
    </xf>
    <xf numFmtId="174" fontId="25" fillId="0" borderId="148" xfId="0" applyFont="true" applyBorder="true" applyAlignment="false" applyProtection="true">
      <alignment horizontal="general" vertical="center" textRotation="0" wrapText="false" indent="0" shrinkToFit="false"/>
      <protection locked="false" hidden="false"/>
    </xf>
    <xf numFmtId="164" fontId="25" fillId="0" borderId="57" xfId="0" applyFont="true" applyBorder="true" applyAlignment="true" applyProtection="true">
      <alignment horizontal="center" vertical="center" textRotation="0" wrapText="true" indent="0" shrinkToFit="false"/>
      <protection locked="false" hidden="false"/>
    </xf>
    <xf numFmtId="174" fontId="25" fillId="0" borderId="14" xfId="0" applyFont="true" applyBorder="true" applyAlignment="true" applyProtection="true">
      <alignment horizontal="center" vertical="center" textRotation="0" wrapText="false" indent="0" shrinkToFit="false"/>
      <protection locked="false" hidden="false"/>
    </xf>
    <xf numFmtId="164" fontId="25" fillId="0" borderId="31" xfId="0" applyFont="true" applyBorder="true" applyAlignment="true" applyProtection="true">
      <alignment horizontal="center" vertical="center" textRotation="0" wrapText="true" indent="0" shrinkToFit="false"/>
      <protection locked="false" hidden="false"/>
    </xf>
    <xf numFmtId="164" fontId="26" fillId="0" borderId="163" xfId="0" applyFont="true" applyBorder="true" applyAlignment="false" applyProtection="true">
      <alignment horizontal="general" vertical="center" textRotation="0" wrapText="false" indent="0" shrinkToFit="false"/>
      <protection locked="false" hidden="false"/>
    </xf>
    <xf numFmtId="164" fontId="25" fillId="0" borderId="162" xfId="0" applyFont="true" applyBorder="true" applyAlignment="true" applyProtection="true">
      <alignment horizontal="center" vertical="center" textRotation="0" wrapText="true" indent="0" shrinkToFit="false"/>
      <protection locked="true" hidden="false"/>
    </xf>
    <xf numFmtId="170" fontId="32" fillId="0" borderId="21" xfId="0" applyFont="true" applyBorder="true" applyAlignment="true" applyProtection="true">
      <alignment horizontal="center" vertical="center" textRotation="0" wrapText="false" indent="0" shrinkToFit="true"/>
      <protection locked="true" hidden="false"/>
    </xf>
    <xf numFmtId="170" fontId="25" fillId="0" borderId="21" xfId="0" applyFont="true" applyBorder="true" applyAlignment="true" applyProtection="true">
      <alignment horizontal="left" vertical="center" textRotation="0" wrapText="true" indent="0" shrinkToFit="false"/>
      <protection locked="true" hidden="false"/>
    </xf>
    <xf numFmtId="166" fontId="25" fillId="0" borderId="21" xfId="82" applyFont="true" applyBorder="true" applyAlignment="true" applyProtection="true">
      <alignment horizontal="right" vertical="center" textRotation="0" wrapText="true" indent="0" shrinkToFit="false"/>
      <protection locked="true" hidden="false"/>
    </xf>
    <xf numFmtId="173" fontId="25" fillId="0" borderId="92" xfId="0" applyFont="true" applyBorder="true" applyAlignment="true" applyProtection="true">
      <alignment horizontal="right" vertical="center" textRotation="0" wrapText="true" indent="0" shrinkToFit="false"/>
      <protection locked="true" hidden="false"/>
    </xf>
    <xf numFmtId="174" fontId="25" fillId="0" borderId="31" xfId="0" applyFont="true" applyBorder="true" applyAlignment="true" applyProtection="true">
      <alignment horizontal="center" vertical="center" textRotation="0" wrapText="false" indent="0" shrinkToFit="false"/>
      <protection locked="false" hidden="false"/>
    </xf>
    <xf numFmtId="174" fontId="25" fillId="0" borderId="31" xfId="0" applyFont="true" applyBorder="true" applyAlignment="true" applyProtection="true">
      <alignment horizontal="center" vertical="center" textRotation="0" wrapText="true" indent="0" shrinkToFit="false"/>
      <protection locked="false" hidden="false"/>
    </xf>
    <xf numFmtId="164" fontId="25" fillId="0" borderId="39" xfId="0" applyFont="true" applyBorder="true" applyAlignment="true" applyProtection="true">
      <alignment horizontal="center" vertical="center" textRotation="0" wrapText="false" indent="0" shrinkToFit="false"/>
      <protection locked="false" hidden="false"/>
    </xf>
    <xf numFmtId="166" fontId="25" fillId="0" borderId="136" xfId="82" applyFont="true" applyBorder="true" applyAlignment="true" applyProtection="true">
      <alignment horizontal="right" vertical="center" textRotation="0" wrapText="true" indent="0" shrinkToFit="false"/>
      <protection locked="true" hidden="false"/>
    </xf>
    <xf numFmtId="173" fontId="25" fillId="0" borderId="137" xfId="0" applyFont="true" applyBorder="true" applyAlignment="true" applyProtection="true">
      <alignment horizontal="right" vertical="center" textRotation="0" wrapText="true" indent="0" shrinkToFit="false"/>
      <protection locked="true" hidden="false"/>
    </xf>
    <xf numFmtId="174" fontId="25" fillId="0" borderId="57" xfId="0" applyFont="true" applyBorder="true" applyAlignment="true" applyProtection="true">
      <alignment horizontal="center" vertical="center" textRotation="0" wrapText="true" indent="0" shrinkToFit="false"/>
      <protection locked="false" hidden="false"/>
    </xf>
    <xf numFmtId="164" fontId="25" fillId="0" borderId="31" xfId="0" applyFont="true" applyBorder="true" applyAlignment="true" applyProtection="true">
      <alignment horizontal="center" vertical="center" textRotation="0" wrapText="false" indent="0" shrinkToFit="false"/>
      <protection locked="false" hidden="false"/>
    </xf>
    <xf numFmtId="164" fontId="95" fillId="22" borderId="27" xfId="0" applyFont="true" applyBorder="true" applyAlignment="true" applyProtection="true">
      <alignment horizontal="center" vertical="center" textRotation="0" wrapText="false" indent="0" shrinkToFit="true"/>
      <protection locked="false" hidden="false"/>
    </xf>
    <xf numFmtId="178" fontId="32" fillId="0" borderId="21" xfId="19" applyFont="true" applyBorder="true" applyAlignment="true" applyProtection="true">
      <alignment horizontal="general" vertical="center" textRotation="0" wrapText="false" indent="0" shrinkToFit="true"/>
      <protection locked="true" hidden="false"/>
    </xf>
    <xf numFmtId="164" fontId="47" fillId="24" borderId="49" xfId="0" applyFont="true" applyBorder="true" applyAlignment="false" applyProtection="true">
      <alignment horizontal="general" vertical="center" textRotation="0" wrapText="false" indent="0" shrinkToFit="false"/>
      <protection locked="true" hidden="false"/>
    </xf>
    <xf numFmtId="164" fontId="25" fillId="24" borderId="61" xfId="0" applyFont="true" applyBorder="true" applyAlignment="true" applyProtection="true">
      <alignment horizontal="center" vertical="center" textRotation="0" wrapText="false" indent="0" shrinkToFit="false"/>
      <protection locked="true" hidden="false"/>
    </xf>
    <xf numFmtId="164" fontId="25" fillId="22" borderId="61" xfId="0" applyFont="true" applyBorder="true" applyAlignment="true" applyProtection="true">
      <alignment horizontal="center" vertical="center" textRotation="0" wrapText="false" indent="0" shrinkToFit="false"/>
      <protection locked="false" hidden="false"/>
    </xf>
    <xf numFmtId="164" fontId="4" fillId="24" borderId="61" xfId="0" applyFont="true" applyBorder="true" applyAlignment="false" applyProtection="true">
      <alignment horizontal="general" vertical="center" textRotation="0" wrapText="false" indent="0" shrinkToFit="false"/>
      <protection locked="true" hidden="false"/>
    </xf>
    <xf numFmtId="170" fontId="4" fillId="24" borderId="61" xfId="0" applyFont="true" applyBorder="true" applyAlignment="true" applyProtection="true">
      <alignment horizontal="center" vertical="center" textRotation="0" wrapText="false" indent="0" shrinkToFit="false"/>
      <protection locked="true" hidden="false"/>
    </xf>
    <xf numFmtId="171" fontId="32" fillId="0" borderId="28" xfId="0" applyFont="true" applyBorder="true" applyAlignment="false" applyProtection="true">
      <alignment horizontal="general" vertical="center" textRotation="0" wrapText="false" indent="0" shrinkToFit="false"/>
      <protection locked="true" hidden="false"/>
    </xf>
    <xf numFmtId="164" fontId="25" fillId="0" borderId="146" xfId="0" applyFont="true" applyBorder="true" applyAlignment="true" applyProtection="true">
      <alignment horizontal="center" vertical="center" textRotation="0" wrapText="true" indent="0" shrinkToFit="false"/>
      <protection locked="true" hidden="false"/>
    </xf>
    <xf numFmtId="170" fontId="32" fillId="0" borderId="30" xfId="0" applyFont="true" applyBorder="true" applyAlignment="true" applyProtection="true">
      <alignment horizontal="center" vertical="center" textRotation="0" wrapText="false" indent="0" shrinkToFit="true"/>
      <protection locked="true" hidden="false"/>
    </xf>
    <xf numFmtId="170" fontId="25" fillId="0" borderId="30" xfId="0" applyFont="true" applyBorder="true" applyAlignment="true" applyProtection="true">
      <alignment horizontal="left" vertical="center" textRotation="0" wrapText="true" indent="0" shrinkToFit="false"/>
      <protection locked="true" hidden="false"/>
    </xf>
    <xf numFmtId="166" fontId="25" fillId="0" borderId="30" xfId="82" applyFont="true" applyBorder="true" applyAlignment="true" applyProtection="true">
      <alignment horizontal="right" vertical="center" textRotation="0" wrapText="true" indent="0" shrinkToFit="false"/>
      <protection locked="true" hidden="false"/>
    </xf>
    <xf numFmtId="173" fontId="25" fillId="0" borderId="164" xfId="0" applyFont="true" applyBorder="true" applyAlignment="true" applyProtection="true">
      <alignment horizontal="right" vertical="center" textRotation="0" wrapText="true" indent="0" shrinkToFit="false"/>
      <protection locked="true" hidden="false"/>
    </xf>
    <xf numFmtId="171" fontId="32" fillId="0" borderId="92" xfId="0" applyFont="true" applyBorder="true" applyAlignment="true" applyProtection="true">
      <alignment horizontal="right" vertical="center" textRotation="0" wrapText="false" indent="0" shrinkToFit="false"/>
      <protection locked="true" hidden="false"/>
    </xf>
    <xf numFmtId="174" fontId="25" fillId="0" borderId="12" xfId="0" applyFont="true" applyBorder="true" applyAlignment="true" applyProtection="true">
      <alignment horizontal="center" vertical="center" textRotation="0" wrapText="false" indent="0" shrinkToFit="false"/>
      <protection locked="false" hidden="false"/>
    </xf>
    <xf numFmtId="174" fontId="25" fillId="0" borderId="165" xfId="0" applyFont="true" applyBorder="true" applyAlignment="true" applyProtection="true">
      <alignment horizontal="center" vertical="center" textRotation="0" wrapText="true" indent="0" shrinkToFit="false"/>
      <protection locked="false" hidden="false"/>
    </xf>
    <xf numFmtId="174" fontId="25" fillId="0" borderId="166" xfId="0" applyFont="true" applyBorder="true" applyAlignment="true" applyProtection="true">
      <alignment horizontal="center" vertical="center" textRotation="0" wrapText="false" indent="0" shrinkToFit="false"/>
      <protection locked="false" hidden="false"/>
    </xf>
    <xf numFmtId="174" fontId="25" fillId="0" borderId="166" xfId="0" applyFont="true" applyBorder="true" applyAlignment="true" applyProtection="true">
      <alignment horizontal="center" vertical="center" textRotation="0" wrapText="true" indent="0" shrinkToFit="false"/>
      <protection locked="false" hidden="false"/>
    </xf>
    <xf numFmtId="174" fontId="25" fillId="0" borderId="167" xfId="0" applyFont="true" applyBorder="true" applyAlignment="false" applyProtection="true">
      <alignment horizontal="general" vertical="center" textRotation="0" wrapText="false" indent="0" shrinkToFit="false"/>
      <protection locked="false" hidden="false"/>
    </xf>
    <xf numFmtId="164" fontId="26" fillId="0" borderId="168" xfId="0" applyFont="true" applyBorder="true" applyAlignment="false" applyProtection="true">
      <alignment horizontal="general" vertical="center" textRotation="0" wrapText="false" indent="0" shrinkToFit="false"/>
      <protection locked="false" hidden="false"/>
    </xf>
    <xf numFmtId="164" fontId="25" fillId="0" borderId="154" xfId="0" applyFont="true" applyBorder="true" applyAlignment="true" applyProtection="true">
      <alignment horizontal="center" vertical="center" textRotation="0" wrapText="true" indent="0" shrinkToFit="false"/>
      <protection locked="true" hidden="false"/>
    </xf>
    <xf numFmtId="170" fontId="32" fillId="0" borderId="139" xfId="0" applyFont="true" applyBorder="true" applyAlignment="true" applyProtection="true">
      <alignment horizontal="center" vertical="center" textRotation="0" wrapText="false" indent="0" shrinkToFit="true"/>
      <protection locked="true" hidden="false"/>
    </xf>
    <xf numFmtId="170" fontId="25" fillId="0" borderId="139" xfId="0" applyFont="true" applyBorder="true" applyAlignment="true" applyProtection="true">
      <alignment horizontal="left" vertical="center" textRotation="0" wrapText="true" indent="0" shrinkToFit="false"/>
      <protection locked="true" hidden="false"/>
    </xf>
    <xf numFmtId="166" fontId="25" fillId="0" borderId="139" xfId="82" applyFont="true" applyBorder="true" applyAlignment="true" applyProtection="true">
      <alignment horizontal="right" vertical="center" textRotation="0" wrapText="true" indent="0" shrinkToFit="false"/>
      <protection locked="true" hidden="false"/>
    </xf>
    <xf numFmtId="173" fontId="25" fillId="0" borderId="142" xfId="0" applyFont="true" applyBorder="true" applyAlignment="true" applyProtection="true">
      <alignment horizontal="right" vertical="center" textRotation="0" wrapText="true" indent="0" shrinkToFit="false"/>
      <protection locked="true" hidden="false"/>
    </xf>
    <xf numFmtId="174" fontId="25" fillId="0" borderId="169" xfId="0" applyFont="true" applyBorder="true" applyAlignment="false" applyProtection="true">
      <alignment horizontal="general" vertical="center" textRotation="0" wrapText="false" indent="0" shrinkToFit="false"/>
      <protection locked="false" hidden="false"/>
    </xf>
    <xf numFmtId="174" fontId="25" fillId="0" borderId="26" xfId="0" applyFont="true" applyBorder="true" applyAlignment="true" applyProtection="true">
      <alignment horizontal="center" vertical="center" textRotation="0" wrapText="true" indent="0" shrinkToFit="false"/>
      <protection locked="false" hidden="false"/>
    </xf>
    <xf numFmtId="174" fontId="25" fillId="0" borderId="14" xfId="0" applyFont="true" applyBorder="true" applyAlignment="true" applyProtection="true">
      <alignment horizontal="center" vertical="center" textRotation="0" wrapText="true" indent="0" shrinkToFit="false"/>
      <protection locked="false" hidden="false"/>
    </xf>
    <xf numFmtId="164" fontId="0" fillId="0" borderId="170" xfId="0" applyFont="false" applyBorder="true" applyAlignment="false" applyProtection="true">
      <alignment horizontal="general" vertical="center" textRotation="0" wrapText="false" indent="0" shrinkToFit="false"/>
      <protection locked="false" hidden="false"/>
    </xf>
    <xf numFmtId="164" fontId="95" fillId="22" borderId="39" xfId="0" applyFont="true" applyBorder="true" applyAlignment="true" applyProtection="true">
      <alignment horizontal="center" vertical="center" textRotation="0" wrapText="false" indent="0" shrinkToFit="true"/>
      <protection locked="false" hidden="false"/>
    </xf>
    <xf numFmtId="178" fontId="32" fillId="0" borderId="39" xfId="19" applyFont="true" applyBorder="true" applyAlignment="true" applyProtection="true">
      <alignment horizontal="general" vertical="center" textRotation="0" wrapText="false" indent="0" shrinkToFit="true"/>
      <protection locked="true" hidden="false"/>
    </xf>
    <xf numFmtId="164" fontId="93" fillId="0" borderId="0" xfId="0" applyFont="true" applyBorder="false" applyAlignment="true" applyProtection="true">
      <alignment horizontal="general" vertical="center" textRotation="0" wrapText="false" indent="0" shrinkToFit="true"/>
      <protection locked="true" hidden="false"/>
    </xf>
    <xf numFmtId="164" fontId="93" fillId="0" borderId="0" xfId="0" applyFont="true" applyBorder="false" applyAlignment="false" applyProtection="true">
      <alignment horizontal="general" vertical="center" textRotation="0" wrapText="false" indent="0" shrinkToFit="false"/>
      <protection locked="true" hidden="false"/>
    </xf>
    <xf numFmtId="164" fontId="0" fillId="0" borderId="0" xfId="0" applyFont="false" applyBorder="false" applyAlignment="true" applyProtection="true">
      <alignment horizontal="left" vertical="center" textRotation="0" wrapText="false" indent="0" shrinkToFit="false"/>
      <protection locked="true" hidden="false"/>
    </xf>
    <xf numFmtId="164" fontId="33" fillId="0" borderId="0" xfId="0" applyFont="true" applyBorder="false" applyAlignment="true" applyProtection="true">
      <alignment horizontal="right" vertical="center" textRotation="0" wrapText="false" indent="0" shrinkToFit="false"/>
      <protection locked="true" hidden="false"/>
    </xf>
    <xf numFmtId="164" fontId="4" fillId="24" borderId="0" xfId="0" applyFont="true" applyBorder="false" applyAlignment="true" applyProtection="true">
      <alignment horizontal="left" vertical="center" textRotation="0" wrapText="false" indent="0" shrinkToFit="false"/>
      <protection locked="true" hidden="false"/>
    </xf>
    <xf numFmtId="164" fontId="33" fillId="24" borderId="0" xfId="0" applyFont="true" applyBorder="false" applyAlignment="true" applyProtection="true">
      <alignment horizontal="general" vertical="center" textRotation="0" wrapText="false" indent="0" shrinkToFit="true"/>
      <protection locked="true" hidden="false"/>
    </xf>
    <xf numFmtId="164" fontId="33" fillId="24" borderId="0" xfId="0" applyFont="true" applyBorder="false" applyAlignment="false" applyProtection="true">
      <alignment horizontal="general" vertical="center" textRotation="0" wrapText="false" indent="0" shrinkToFit="false"/>
      <protection locked="true" hidden="false"/>
    </xf>
    <xf numFmtId="164" fontId="90" fillId="24" borderId="0" xfId="0" applyFont="true" applyBorder="false" applyAlignment="false" applyProtection="true">
      <alignment horizontal="general" vertical="center" textRotation="0" wrapText="false" indent="0" shrinkToFit="false"/>
      <protection locked="true" hidden="false"/>
    </xf>
    <xf numFmtId="164" fontId="100" fillId="24" borderId="0" xfId="0" applyFont="true" applyBorder="false" applyAlignment="false" applyProtection="true">
      <alignment horizontal="general" vertical="center" textRotation="0" wrapText="false" indent="0" shrinkToFit="false"/>
      <protection locked="true" hidden="false"/>
    </xf>
    <xf numFmtId="164" fontId="101" fillId="24" borderId="0" xfId="0" applyFont="true" applyBorder="false" applyAlignment="false" applyProtection="true">
      <alignment horizontal="general" vertical="center" textRotation="0" wrapText="false" indent="0" shrinkToFit="false"/>
      <protection locked="true" hidden="false"/>
    </xf>
    <xf numFmtId="164" fontId="102" fillId="24" borderId="23" xfId="0" applyFont="true" applyBorder="true" applyAlignment="true" applyProtection="true">
      <alignment horizontal="center" vertical="center" textRotation="0" wrapText="false" indent="0" shrinkToFit="false"/>
      <protection locked="true" hidden="false"/>
    </xf>
    <xf numFmtId="170" fontId="102" fillId="24" borderId="23" xfId="0" applyFont="true" applyBorder="true" applyAlignment="true" applyProtection="true">
      <alignment horizontal="center" vertical="center" textRotation="0" wrapText="true" indent="0" shrinkToFit="false"/>
      <protection locked="true" hidden="false"/>
    </xf>
    <xf numFmtId="164" fontId="102" fillId="24" borderId="0" xfId="0" applyFont="true" applyBorder="false" applyAlignment="true" applyProtection="true">
      <alignment horizontal="center" vertical="center" textRotation="0" wrapText="true" indent="0" shrinkToFit="false"/>
      <protection locked="true" hidden="false"/>
    </xf>
    <xf numFmtId="164" fontId="102" fillId="0" borderId="0" xfId="0" applyFont="true" applyBorder="false" applyAlignment="true" applyProtection="true">
      <alignment horizontal="center" vertical="center" textRotation="0" wrapText="true" indent="0" shrinkToFit="false"/>
      <protection locked="true" hidden="false"/>
    </xf>
    <xf numFmtId="164" fontId="32" fillId="24" borderId="0" xfId="0" applyFont="true" applyBorder="false" applyAlignment="true" applyProtection="true">
      <alignment horizontal="left" vertical="center" textRotation="0" wrapText="false" indent="0" shrinkToFit="false"/>
      <protection locked="true" hidden="false"/>
    </xf>
    <xf numFmtId="164" fontId="33" fillId="24" borderId="0" xfId="0" applyFont="true" applyBorder="false" applyAlignment="true" applyProtection="true">
      <alignment horizontal="right" vertical="center" textRotation="0" wrapText="false" indent="0" shrinkToFit="false"/>
      <protection locked="true" hidden="false"/>
    </xf>
    <xf numFmtId="164" fontId="103" fillId="0" borderId="0" xfId="0" applyFont="true" applyBorder="false" applyAlignment="true" applyProtection="true">
      <alignment horizontal="general" vertical="center" textRotation="0" wrapText="true" indent="0" shrinkToFit="false"/>
      <protection locked="true" hidden="false"/>
    </xf>
    <xf numFmtId="164" fontId="33" fillId="24" borderId="0" xfId="0" applyFont="true" applyBorder="false" applyAlignment="true" applyProtection="true">
      <alignment horizontal="center" vertical="center" textRotation="0" wrapText="false" indent="0" shrinkToFit="true"/>
      <protection locked="true" hidden="false"/>
    </xf>
    <xf numFmtId="164" fontId="33" fillId="24" borderId="0" xfId="0" applyFont="true" applyBorder="false" applyAlignment="true" applyProtection="true">
      <alignment horizontal="center" vertical="center" textRotation="0" wrapText="false" indent="0" shrinkToFit="false"/>
      <protection locked="true" hidden="false"/>
    </xf>
    <xf numFmtId="164" fontId="26" fillId="24" borderId="56" xfId="0" applyFont="true" applyBorder="true" applyAlignment="true" applyProtection="true">
      <alignment horizontal="left" vertical="center" textRotation="0" wrapText="true" indent="0" shrinkToFit="false"/>
      <protection locked="true" hidden="false"/>
    </xf>
    <xf numFmtId="174" fontId="33" fillId="24" borderId="13" xfId="0" applyFont="true" applyBorder="true" applyAlignment="false" applyProtection="true">
      <alignment horizontal="general" vertical="center" textRotation="0" wrapText="false" indent="0" shrinkToFit="false"/>
      <protection locked="true" hidden="false"/>
    </xf>
    <xf numFmtId="164" fontId="46" fillId="24" borderId="0" xfId="0" applyFont="true" applyBorder="false" applyAlignment="true" applyProtection="true">
      <alignment horizontal="center" vertical="center" textRotation="0" wrapText="true" indent="0" shrinkToFit="false"/>
      <protection locked="true" hidden="false"/>
    </xf>
    <xf numFmtId="164" fontId="33" fillId="24" borderId="0" xfId="0" applyFont="true" applyBorder="false" applyAlignment="true" applyProtection="true">
      <alignment horizontal="center" vertical="center" textRotation="0" wrapText="true" indent="0" shrinkToFit="false"/>
      <protection locked="true" hidden="false"/>
    </xf>
    <xf numFmtId="164" fontId="27" fillId="0" borderId="0" xfId="0" applyFont="true" applyBorder="false" applyAlignment="true" applyProtection="true">
      <alignment horizontal="general" vertical="center" textRotation="0" wrapText="true" indent="0" shrinkToFit="false"/>
      <protection locked="true" hidden="false"/>
    </xf>
    <xf numFmtId="164" fontId="0" fillId="24" borderId="21" xfId="0" applyFont="true" applyBorder="true" applyAlignment="true" applyProtection="true">
      <alignment horizontal="left" vertical="center" textRotation="0" wrapText="false" indent="0" shrinkToFit="false"/>
      <protection locked="true" hidden="false"/>
    </xf>
    <xf numFmtId="164" fontId="26" fillId="24" borderId="36" xfId="0" applyFont="true" applyBorder="true" applyAlignment="true" applyProtection="true">
      <alignment horizontal="left" vertical="center" textRotation="0" wrapText="true" indent="0" shrinkToFit="false"/>
      <protection locked="true" hidden="false"/>
    </xf>
    <xf numFmtId="174" fontId="33" fillId="24" borderId="22" xfId="0" applyFont="true" applyBorder="true" applyAlignment="false" applyProtection="true">
      <alignment horizontal="general" vertical="center" textRotation="0" wrapText="false" indent="0" shrinkToFit="false"/>
      <protection locked="true" hidden="false"/>
    </xf>
    <xf numFmtId="164" fontId="33" fillId="24" borderId="0" xfId="0" applyFont="true" applyBorder="false" applyAlignment="true" applyProtection="true">
      <alignment horizontal="left" vertical="center" textRotation="0" wrapText="false" indent="0" shrinkToFit="false"/>
      <protection locked="true" hidden="false"/>
    </xf>
    <xf numFmtId="164" fontId="26" fillId="24" borderId="0" xfId="0" applyFont="true" applyBorder="false" applyAlignment="true" applyProtection="true">
      <alignment horizontal="left" vertical="center" textRotation="0" wrapText="true" indent="0" shrinkToFit="false"/>
      <protection locked="true" hidden="false"/>
    </xf>
    <xf numFmtId="164" fontId="104" fillId="24" borderId="0" xfId="0" applyFont="true" applyBorder="false" applyAlignment="true" applyProtection="true">
      <alignment horizontal="center" vertical="center" textRotation="0" wrapText="true" indent="0" shrinkToFit="false"/>
      <protection locked="true" hidden="false"/>
    </xf>
    <xf numFmtId="164" fontId="92" fillId="24" borderId="0" xfId="0" applyFont="true" applyBorder="false" applyAlignment="true" applyProtection="true">
      <alignment horizontal="center" vertical="center" textRotation="0" wrapText="true" indent="0" shrinkToFit="false"/>
      <protection locked="true" hidden="false"/>
    </xf>
    <xf numFmtId="164" fontId="91" fillId="0" borderId="4" xfId="0" applyFont="true" applyBorder="true" applyAlignment="true" applyProtection="true">
      <alignment horizontal="general" vertical="center" textRotation="0" wrapText="true" indent="0" shrinkToFit="false"/>
      <protection locked="true" hidden="false"/>
    </xf>
    <xf numFmtId="170" fontId="29" fillId="0" borderId="4" xfId="0" applyFont="true" applyBorder="true" applyAlignment="true" applyProtection="true">
      <alignment horizontal="center" vertical="center" textRotation="0" wrapText="false" indent="0" shrinkToFit="false"/>
      <protection locked="true" hidden="false"/>
    </xf>
    <xf numFmtId="164" fontId="105" fillId="24" borderId="36" xfId="0" applyFont="true" applyBorder="true" applyAlignment="true" applyProtection="true">
      <alignment horizontal="left" vertical="center" textRotation="0" wrapText="true" indent="0" shrinkToFit="false"/>
      <protection locked="true" hidden="false"/>
    </xf>
    <xf numFmtId="176" fontId="33" fillId="24" borderId="108" xfId="0" applyFont="true" applyBorder="true" applyAlignment="false" applyProtection="true">
      <alignment horizontal="general" vertical="center" textRotation="0" wrapText="false" indent="0" shrinkToFit="false"/>
      <protection locked="true" hidden="false"/>
    </xf>
    <xf numFmtId="164" fontId="0" fillId="24" borderId="14" xfId="0" applyFont="true" applyBorder="true" applyAlignment="true" applyProtection="true">
      <alignment horizontal="left" vertical="center" textRotation="0" wrapText="false" indent="0" shrinkToFit="false"/>
      <protection locked="true" hidden="false"/>
    </xf>
    <xf numFmtId="174" fontId="33" fillId="24" borderId="171" xfId="0" applyFont="true" applyBorder="true" applyAlignment="false" applyProtection="true">
      <alignment horizontal="general" vertical="center" textRotation="0" wrapText="false" indent="0" shrinkToFit="false"/>
      <protection locked="true" hidden="false"/>
    </xf>
    <xf numFmtId="164" fontId="106" fillId="24" borderId="0" xfId="0" applyFont="true" applyBorder="false" applyAlignment="true" applyProtection="true">
      <alignment horizontal="center" vertical="center" textRotation="0" wrapText="true" indent="0" shrinkToFit="false"/>
      <protection locked="true" hidden="false"/>
    </xf>
    <xf numFmtId="164" fontId="106" fillId="24" borderId="0" xfId="0" applyFont="true" applyBorder="false" applyAlignment="true" applyProtection="true">
      <alignment horizontal="center" vertical="center" textRotation="0" wrapText="false" indent="0" shrinkToFit="true"/>
      <protection locked="true" hidden="false"/>
    </xf>
    <xf numFmtId="164" fontId="33" fillId="24" borderId="0" xfId="0" applyFont="true" applyBorder="false" applyAlignment="true" applyProtection="true">
      <alignment horizontal="general" vertical="center" textRotation="0" wrapText="true" indent="0" shrinkToFit="false"/>
      <protection locked="true" hidden="false"/>
    </xf>
    <xf numFmtId="176" fontId="33" fillId="24" borderId="25" xfId="0" applyFont="true" applyBorder="true" applyAlignment="false" applyProtection="true">
      <alignment horizontal="general" vertical="center" textRotation="0" wrapText="false" indent="0" shrinkToFit="false"/>
      <protection locked="true" hidden="false"/>
    </xf>
    <xf numFmtId="164" fontId="26" fillId="24" borderId="72" xfId="0" applyFont="true" applyBorder="true" applyAlignment="true" applyProtection="true">
      <alignment horizontal="left" vertical="center" textRotation="0" wrapText="true" indent="0" shrinkToFit="false"/>
      <protection locked="true" hidden="false"/>
    </xf>
    <xf numFmtId="174" fontId="33" fillId="24" borderId="25" xfId="0" applyFont="true" applyBorder="true" applyAlignment="false" applyProtection="true">
      <alignment horizontal="general" vertical="center" textRotation="0" wrapText="false" indent="0" shrinkToFit="false"/>
      <protection locked="true" hidden="false"/>
    </xf>
    <xf numFmtId="176" fontId="33" fillId="24" borderId="0" xfId="0" applyFont="true" applyBorder="false" applyAlignment="false" applyProtection="true">
      <alignment horizontal="general" vertical="center" textRotation="0" wrapText="false" indent="0" shrinkToFit="false"/>
      <protection locked="true" hidden="false"/>
    </xf>
    <xf numFmtId="164" fontId="91" fillId="0" borderId="0" xfId="0" applyFont="true" applyBorder="false" applyAlignment="true" applyProtection="true">
      <alignment horizontal="general" vertical="center" textRotation="0" wrapText="true" indent="0" shrinkToFit="false"/>
      <protection locked="true" hidden="false"/>
    </xf>
    <xf numFmtId="164" fontId="106" fillId="24" borderId="0" xfId="0" applyFont="true" applyBorder="false" applyAlignment="false" applyProtection="true">
      <alignment horizontal="general" vertical="center" textRotation="0" wrapText="false" indent="0" shrinkToFit="false"/>
      <protection locked="true" hidden="false"/>
    </xf>
    <xf numFmtId="170" fontId="23" fillId="27" borderId="11" xfId="0" applyFont="true" applyBorder="true" applyAlignment="true" applyProtection="true">
      <alignment horizontal="center" vertical="center" textRotation="0" wrapText="false" indent="0" shrinkToFit="true"/>
      <protection locked="true" hidden="false"/>
    </xf>
    <xf numFmtId="170" fontId="23" fillId="25" borderId="108" xfId="0" applyFont="true" applyBorder="true" applyAlignment="true" applyProtection="true">
      <alignment horizontal="center" vertical="center" textRotation="0" wrapText="false" indent="0" shrinkToFit="false"/>
      <protection locked="true" hidden="false"/>
    </xf>
    <xf numFmtId="170" fontId="23" fillId="27" borderId="11" xfId="0" applyFont="true" applyBorder="true" applyAlignment="true" applyProtection="true">
      <alignment horizontal="center" vertical="center" textRotation="0" wrapText="true" indent="0" shrinkToFit="false"/>
      <protection locked="true" hidden="false"/>
    </xf>
    <xf numFmtId="164" fontId="26" fillId="0" borderId="11" xfId="0" applyFont="true" applyBorder="true" applyAlignment="true" applyProtection="true">
      <alignment horizontal="left" vertical="center" textRotation="0" wrapText="true" indent="0" shrinkToFit="false"/>
      <protection locked="true" hidden="false"/>
    </xf>
    <xf numFmtId="164" fontId="0" fillId="0" borderId="0" xfId="0" applyFont="false" applyBorder="true" applyAlignment="false" applyProtection="true">
      <alignment horizontal="general" vertical="center" textRotation="0" wrapText="false" indent="0" shrinkToFit="false"/>
      <protection locked="true" hidden="false"/>
    </xf>
    <xf numFmtId="164" fontId="25" fillId="24" borderId="135" xfId="0" applyFont="true" applyBorder="true" applyAlignment="true" applyProtection="true">
      <alignment horizontal="center" vertical="center" textRotation="255" wrapText="true" indent="0" shrinkToFit="false"/>
      <protection locked="true" hidden="false"/>
    </xf>
    <xf numFmtId="164" fontId="32" fillId="24" borderId="136" xfId="0" applyFont="true" applyBorder="true" applyAlignment="true" applyProtection="true">
      <alignment horizontal="center" vertical="center" textRotation="0" wrapText="true" indent="0" shrinkToFit="false"/>
      <protection locked="true" hidden="false"/>
    </xf>
    <xf numFmtId="164" fontId="33" fillId="0" borderId="136" xfId="0" applyFont="true" applyBorder="true" applyAlignment="true" applyProtection="true">
      <alignment horizontal="center" vertical="center" textRotation="0" wrapText="true" indent="0" shrinkToFit="false"/>
      <protection locked="true" hidden="false"/>
    </xf>
    <xf numFmtId="164" fontId="32" fillId="24" borderId="137" xfId="0" applyFont="true" applyBorder="true" applyAlignment="true" applyProtection="true">
      <alignment horizontal="center" vertical="center" textRotation="0" wrapText="true" indent="0" shrinkToFit="false"/>
      <protection locked="true" hidden="false"/>
    </xf>
    <xf numFmtId="164" fontId="32" fillId="24" borderId="71" xfId="0" applyFont="true" applyBorder="true" applyAlignment="true" applyProtection="true">
      <alignment horizontal="center" vertical="center" textRotation="0" wrapText="true" indent="0" shrinkToFit="false"/>
      <protection locked="true" hidden="false"/>
    </xf>
    <xf numFmtId="164" fontId="33" fillId="24" borderId="137" xfId="0" applyFont="true" applyBorder="true" applyAlignment="true" applyProtection="true">
      <alignment horizontal="center" vertical="center" textRotation="0" wrapText="true" indent="0" shrinkToFit="false"/>
      <protection locked="true" hidden="false"/>
    </xf>
    <xf numFmtId="164" fontId="25" fillId="24" borderId="29" xfId="0" applyFont="true" applyBorder="true" applyAlignment="true" applyProtection="true">
      <alignment horizontal="center" vertical="center" textRotation="0" wrapText="true" indent="0" shrinkToFit="false"/>
      <protection locked="true" hidden="false"/>
    </xf>
    <xf numFmtId="164" fontId="32" fillId="24" borderId="31" xfId="0" applyFont="true" applyBorder="true" applyAlignment="true" applyProtection="true">
      <alignment horizontal="center" vertical="center" textRotation="0" wrapText="true" indent="0" shrinkToFit="false"/>
      <protection locked="true" hidden="false"/>
    </xf>
    <xf numFmtId="164" fontId="33" fillId="0" borderId="11" xfId="0" applyFont="true" applyBorder="true" applyAlignment="true" applyProtection="true">
      <alignment horizontal="center" vertical="center" textRotation="0" wrapText="true" indent="0" shrinkToFit="false"/>
      <protection locked="true" hidden="false"/>
    </xf>
    <xf numFmtId="164" fontId="91" fillId="0" borderId="172" xfId="0" applyFont="true" applyBorder="true" applyAlignment="true" applyProtection="true">
      <alignment horizontal="left" vertical="center" textRotation="0" wrapText="true" indent="0" shrinkToFit="false"/>
      <protection locked="true" hidden="false"/>
    </xf>
    <xf numFmtId="164" fontId="33" fillId="0" borderId="173" xfId="0" applyFont="true" applyBorder="true" applyAlignment="true" applyProtection="true">
      <alignment horizontal="center" vertical="center" textRotation="0" wrapText="true" indent="0" shrinkToFit="false"/>
      <protection locked="true" hidden="false"/>
    </xf>
    <xf numFmtId="164" fontId="33" fillId="24" borderId="142" xfId="0" applyFont="true" applyBorder="true" applyAlignment="true" applyProtection="true">
      <alignment horizontal="general" vertical="center" textRotation="0" wrapText="true" indent="0" shrinkToFit="false"/>
      <protection locked="true" hidden="false"/>
    </xf>
    <xf numFmtId="164" fontId="107" fillId="0" borderId="0" xfId="0" applyFont="true" applyBorder="false" applyAlignment="true" applyProtection="true">
      <alignment horizontal="center" vertical="center" textRotation="0" wrapText="true" indent="0" shrinkToFit="false"/>
      <protection locked="true" hidden="false"/>
    </xf>
    <xf numFmtId="164" fontId="29" fillId="24" borderId="55" xfId="0" applyFont="true" applyBorder="true" applyAlignment="true" applyProtection="true">
      <alignment horizontal="center" vertical="center" textRotation="0" wrapText="true" indent="0" shrinkToFit="false"/>
      <protection locked="true" hidden="false"/>
    </xf>
    <xf numFmtId="164" fontId="29" fillId="24" borderId="174" xfId="0" applyFont="true" applyBorder="true" applyAlignment="true" applyProtection="true">
      <alignment horizontal="center" vertical="center" textRotation="0" wrapText="true" indent="0" shrinkToFit="false"/>
      <protection locked="true" hidden="false"/>
    </xf>
    <xf numFmtId="164" fontId="29" fillId="0" borderId="55" xfId="0" applyFont="true" applyBorder="true" applyAlignment="true" applyProtection="true">
      <alignment horizontal="center" vertical="center" textRotation="0" wrapText="true" indent="0" shrinkToFit="false"/>
      <protection locked="true" hidden="false"/>
    </xf>
    <xf numFmtId="170" fontId="25" fillId="0" borderId="71" xfId="0" applyFont="true" applyBorder="true" applyAlignment="true" applyProtection="true">
      <alignment horizontal="left" vertical="center" textRotation="0" wrapText="true" indent="0" shrinkToFit="false"/>
      <protection locked="true" hidden="false"/>
    </xf>
    <xf numFmtId="166" fontId="32" fillId="0" borderId="136" xfId="82" applyFont="true" applyBorder="true" applyAlignment="true" applyProtection="true">
      <alignment horizontal="right" vertical="center" textRotation="0" wrapText="false" indent="0" shrinkToFit="true"/>
      <protection locked="true" hidden="false"/>
    </xf>
    <xf numFmtId="177" fontId="32" fillId="0" borderId="137" xfId="82" applyFont="true" applyBorder="true" applyAlignment="true" applyProtection="true">
      <alignment horizontal="right" vertical="center" textRotation="0" wrapText="false" indent="0" shrinkToFit="true"/>
      <protection locked="true" hidden="false"/>
    </xf>
    <xf numFmtId="177" fontId="95" fillId="0" borderId="29" xfId="82" applyFont="true" applyBorder="true" applyAlignment="true" applyProtection="true">
      <alignment horizontal="center" vertical="center" textRotation="0" wrapText="false" indent="0" shrinkToFit="true"/>
      <protection locked="true" hidden="false"/>
    </xf>
    <xf numFmtId="178" fontId="32" fillId="24" borderId="136" xfId="19" applyFont="true" applyBorder="true" applyAlignment="true" applyProtection="true">
      <alignment horizontal="right" vertical="center" textRotation="0" wrapText="false" indent="0" shrinkToFit="true"/>
      <protection locked="true" hidden="false"/>
    </xf>
    <xf numFmtId="170" fontId="108" fillId="0" borderId="31" xfId="0" applyFont="true" applyBorder="true" applyAlignment="true" applyProtection="true">
      <alignment horizontal="center" vertical="center" textRotation="0" wrapText="false" indent="0" shrinkToFit="false"/>
      <protection locked="true" hidden="false"/>
    </xf>
    <xf numFmtId="178" fontId="32" fillId="24" borderId="34" xfId="19" applyFont="true" applyBorder="true" applyAlignment="true" applyProtection="true">
      <alignment horizontal="center" vertical="center" textRotation="0" wrapText="false" indent="0" shrinkToFit="false"/>
      <protection locked="true" hidden="false"/>
    </xf>
    <xf numFmtId="164" fontId="32" fillId="0" borderId="29" xfId="0" applyFont="true" applyBorder="true" applyAlignment="true" applyProtection="true">
      <alignment horizontal="center" vertical="center" textRotation="0" wrapText="true" indent="0" shrinkToFit="false"/>
      <protection locked="true" hidden="false"/>
    </xf>
    <xf numFmtId="164" fontId="95" fillId="28" borderId="31" xfId="0" applyFont="true" applyBorder="true" applyAlignment="true" applyProtection="true">
      <alignment horizontal="center" vertical="center" textRotation="0" wrapText="false" indent="0" shrinkToFit="true"/>
      <protection locked="false" hidden="false"/>
    </xf>
    <xf numFmtId="178" fontId="32" fillId="24" borderId="31" xfId="19" applyFont="true" applyBorder="true" applyAlignment="true" applyProtection="true">
      <alignment horizontal="center" vertical="center" textRotation="0" wrapText="false" indent="0" shrinkToFit="true"/>
      <protection locked="true" hidden="false"/>
    </xf>
    <xf numFmtId="164" fontId="25" fillId="24" borderId="32" xfId="0" applyFont="true" applyBorder="true" applyAlignment="true" applyProtection="true">
      <alignment horizontal="center" vertical="center" textRotation="0" wrapText="false" indent="0" shrinkToFit="false"/>
      <protection locked="true" hidden="false"/>
    </xf>
    <xf numFmtId="164" fontId="25" fillId="28" borderId="57" xfId="0" applyFont="true" applyBorder="true" applyAlignment="true" applyProtection="true">
      <alignment horizontal="center" vertical="center" textRotation="0" wrapText="false" indent="0" shrinkToFit="false"/>
      <protection locked="false" hidden="false"/>
    </xf>
    <xf numFmtId="170" fontId="25" fillId="24" borderId="57" xfId="0" applyFont="true" applyBorder="true" applyAlignment="true" applyProtection="true">
      <alignment horizontal="center" vertical="center" textRotation="0" wrapText="false" indent="0" shrinkToFit="false"/>
      <protection locked="true" hidden="false"/>
    </xf>
    <xf numFmtId="164" fontId="25" fillId="24" borderId="58" xfId="0" applyFont="true" applyBorder="true" applyAlignment="true" applyProtection="true">
      <alignment horizontal="center" vertical="center" textRotation="0" wrapText="false" indent="0" shrinkToFit="false"/>
      <protection locked="true" hidden="false"/>
    </xf>
    <xf numFmtId="174" fontId="32" fillId="24" borderId="32" xfId="0" applyFont="true" applyBorder="true" applyAlignment="true" applyProtection="true">
      <alignment horizontal="right" vertical="center" textRotation="0" wrapText="false" indent="0" shrinkToFit="false"/>
      <protection locked="true" hidden="false"/>
    </xf>
    <xf numFmtId="174" fontId="33" fillId="24" borderId="34" xfId="0" applyFont="true" applyBorder="true" applyAlignment="true" applyProtection="true">
      <alignment horizontal="right" vertical="center" textRotation="0" wrapText="false" indent="0" shrinkToFit="false"/>
      <protection locked="true" hidden="false"/>
    </xf>
    <xf numFmtId="174" fontId="32" fillId="24" borderId="175" xfId="0" applyFont="true" applyBorder="true" applyAlignment="true" applyProtection="true">
      <alignment horizontal="right" vertical="center" textRotation="0" wrapText="false" indent="0" shrinkToFit="false"/>
      <protection locked="true" hidden="false"/>
    </xf>
    <xf numFmtId="174" fontId="25" fillId="0" borderId="148" xfId="0" applyFont="true" applyBorder="true" applyAlignment="true" applyProtection="true">
      <alignment horizontal="center" vertical="center" textRotation="0" wrapText="false" indent="0" shrinkToFit="false"/>
      <protection locked="true" hidden="false"/>
    </xf>
    <xf numFmtId="174" fontId="32" fillId="24" borderId="31" xfId="0" applyFont="true" applyBorder="true" applyAlignment="true" applyProtection="true">
      <alignment horizontal="right" vertical="center" textRotation="0" wrapText="false" indent="0" shrinkToFit="false"/>
      <protection locked="true" hidden="false"/>
    </xf>
    <xf numFmtId="174" fontId="25" fillId="0" borderId="58" xfId="0" applyFont="true" applyBorder="true" applyAlignment="true" applyProtection="true">
      <alignment horizontal="center" vertical="center" textRotation="0" wrapText="true" indent="0" shrinkToFit="false"/>
      <protection locked="false" hidden="false"/>
    </xf>
    <xf numFmtId="174" fontId="32" fillId="0" borderId="31" xfId="0" applyFont="true" applyBorder="true" applyAlignment="true" applyProtection="true">
      <alignment horizontal="right" vertical="center" textRotation="0" wrapText="false" indent="0" shrinkToFit="false"/>
      <protection locked="false" hidden="false"/>
    </xf>
    <xf numFmtId="164" fontId="26" fillId="0" borderId="34" xfId="0" applyFont="true" applyBorder="true" applyAlignment="true" applyProtection="true">
      <alignment horizontal="center" vertical="center" textRotation="0" wrapText="true" indent="0" shrinkToFit="false"/>
      <protection locked="false" hidden="false"/>
    </xf>
    <xf numFmtId="164" fontId="78" fillId="0" borderId="0" xfId="0" applyFont="true" applyBorder="false" applyAlignment="true" applyProtection="true">
      <alignment horizontal="left" vertical="top" textRotation="0" wrapText="true" indent="0" shrinkToFit="false"/>
      <protection locked="true" hidden="false"/>
    </xf>
    <xf numFmtId="170" fontId="29" fillId="0" borderId="55" xfId="0" applyFont="true" applyBorder="true" applyAlignment="true" applyProtection="true">
      <alignment horizontal="center" vertical="center" textRotation="0" wrapText="true" indent="0" shrinkToFit="false"/>
      <protection locked="true" hidden="false"/>
    </xf>
    <xf numFmtId="177" fontId="29" fillId="0" borderId="145" xfId="82" applyFont="true" applyBorder="true" applyAlignment="true" applyProtection="true">
      <alignment horizontal="center" vertical="center" textRotation="0" wrapText="false" indent="0" shrinkToFit="true"/>
      <protection locked="true" hidden="false"/>
    </xf>
    <xf numFmtId="178" fontId="91" fillId="0" borderId="55" xfId="19" applyFont="true" applyBorder="true" applyAlignment="true" applyProtection="true">
      <alignment horizontal="right" vertical="center" textRotation="0" wrapText="false" indent="0" shrinkToFit="true"/>
      <protection locked="true" hidden="false"/>
    </xf>
    <xf numFmtId="170" fontId="29" fillId="0" borderId="143" xfId="0" applyFont="true" applyBorder="true" applyAlignment="true" applyProtection="true">
      <alignment horizontal="left" vertical="center" textRotation="0" wrapText="true" indent="0" shrinkToFit="false"/>
      <protection locked="true" hidden="false"/>
    </xf>
    <xf numFmtId="164" fontId="29" fillId="0" borderId="55" xfId="0" applyFont="true" applyBorder="true" applyAlignment="true" applyProtection="true">
      <alignment horizontal="center" vertical="center" textRotation="0" wrapText="false" indent="0" shrinkToFit="false"/>
      <protection locked="true" hidden="false"/>
    </xf>
    <xf numFmtId="170" fontId="29" fillId="0" borderId="55" xfId="0" applyFont="true" applyBorder="true" applyAlignment="true" applyProtection="true">
      <alignment horizontal="right" vertical="center" textRotation="0" wrapText="false" indent="0" shrinkToFit="false"/>
      <protection locked="true" hidden="false"/>
    </xf>
    <xf numFmtId="177" fontId="95" fillId="0" borderId="35" xfId="82" applyFont="true" applyBorder="true" applyAlignment="true" applyProtection="true">
      <alignment horizontal="center" vertical="center" textRotation="0" wrapText="false" indent="0" shrinkToFit="true"/>
      <protection locked="true" hidden="false"/>
    </xf>
    <xf numFmtId="170" fontId="0" fillId="0" borderId="22" xfId="0" applyFont="true" applyBorder="true" applyAlignment="true" applyProtection="true">
      <alignment horizontal="left" vertical="center" textRotation="0" wrapText="true" indent="0" shrinkToFit="false"/>
      <protection locked="true" hidden="false"/>
    </xf>
    <xf numFmtId="164" fontId="108" fillId="0" borderId="40" xfId="0" applyFont="true" applyBorder="true" applyAlignment="true" applyProtection="true">
      <alignment horizontal="center" vertical="center" textRotation="0" wrapText="false" indent="0" shrinkToFit="true"/>
      <protection locked="true" hidden="false"/>
    </xf>
    <xf numFmtId="170" fontId="108" fillId="24" borderId="155" xfId="0" applyFont="true" applyBorder="true" applyAlignment="true" applyProtection="true">
      <alignment horizontal="center" vertical="center" textRotation="0" wrapText="false" indent="0" shrinkToFit="false"/>
      <protection locked="true" hidden="false"/>
    </xf>
    <xf numFmtId="164" fontId="108" fillId="0" borderId="141" xfId="0" applyFont="true" applyBorder="true" applyAlignment="true" applyProtection="true">
      <alignment horizontal="center" vertical="center" textRotation="0" wrapText="false" indent="0" shrinkToFit="false"/>
      <protection locked="true" hidden="false"/>
    </xf>
    <xf numFmtId="178" fontId="32" fillId="24" borderId="142" xfId="19" applyFont="true" applyBorder="true" applyAlignment="true" applyProtection="true">
      <alignment horizontal="center" vertical="center" textRotation="0" wrapText="false" indent="0" shrinkToFit="false"/>
      <protection locked="true" hidden="false"/>
    </xf>
    <xf numFmtId="164" fontId="32" fillId="0" borderId="38" xfId="0" applyFont="true" applyBorder="true" applyAlignment="true" applyProtection="true">
      <alignment horizontal="center" vertical="center" textRotation="0" wrapText="true" indent="0" shrinkToFit="false"/>
      <protection locked="true" hidden="false"/>
    </xf>
    <xf numFmtId="164" fontId="95" fillId="25" borderId="39" xfId="0" applyFont="true" applyBorder="true" applyAlignment="true" applyProtection="true">
      <alignment horizontal="center" vertical="center" textRotation="0" wrapText="false" indent="0" shrinkToFit="true"/>
      <protection locked="false" hidden="false"/>
    </xf>
    <xf numFmtId="178" fontId="32" fillId="24" borderId="39" xfId="19" applyFont="true" applyBorder="true" applyAlignment="true" applyProtection="true">
      <alignment horizontal="center" vertical="center" textRotation="0" wrapText="false" indent="0" shrinkToFit="true"/>
      <protection locked="true" hidden="false"/>
    </xf>
    <xf numFmtId="164" fontId="25" fillId="24" borderId="40" xfId="0" applyFont="true" applyBorder="true" applyAlignment="true" applyProtection="true">
      <alignment horizontal="center" vertical="center" textRotation="0" wrapText="false" indent="0" shrinkToFit="false"/>
      <protection locked="true" hidden="false"/>
    </xf>
    <xf numFmtId="164" fontId="25" fillId="24" borderId="155" xfId="0" applyFont="true" applyBorder="true" applyAlignment="true" applyProtection="true">
      <alignment horizontal="center" vertical="center" textRotation="0" wrapText="false" indent="0" shrinkToFit="false"/>
      <protection locked="false" hidden="false"/>
    </xf>
    <xf numFmtId="170" fontId="25" fillId="24" borderId="155" xfId="0" applyFont="true" applyBorder="true" applyAlignment="true" applyProtection="true">
      <alignment horizontal="center" vertical="center" textRotation="0" wrapText="false" indent="0" shrinkToFit="false"/>
      <protection locked="true" hidden="false"/>
    </xf>
    <xf numFmtId="164" fontId="25" fillId="24" borderId="141" xfId="0" applyFont="true" applyBorder="true" applyAlignment="true" applyProtection="true">
      <alignment horizontal="center" vertical="center" textRotation="0" wrapText="false" indent="0" shrinkToFit="false"/>
      <protection locked="true" hidden="false"/>
    </xf>
    <xf numFmtId="174" fontId="32" fillId="24" borderId="40" xfId="0" applyFont="true" applyBorder="true" applyAlignment="true" applyProtection="true">
      <alignment horizontal="right" vertical="center" textRotation="0" wrapText="false" indent="0" shrinkToFit="false"/>
      <protection locked="true" hidden="false"/>
    </xf>
    <xf numFmtId="174" fontId="33" fillId="24" borderId="41" xfId="0" applyFont="true" applyBorder="true" applyAlignment="true" applyProtection="true">
      <alignment horizontal="right" vertical="center" textRotation="0" wrapText="false" indent="0" shrinkToFit="false"/>
      <protection locked="true" hidden="false"/>
    </xf>
    <xf numFmtId="174" fontId="32" fillId="24" borderId="38" xfId="0" applyFont="true" applyBorder="true" applyAlignment="true" applyProtection="true">
      <alignment horizontal="right" vertical="center" textRotation="0" wrapText="false" indent="0" shrinkToFit="false"/>
      <protection locked="true" hidden="false"/>
    </xf>
    <xf numFmtId="174" fontId="25" fillId="0" borderId="39" xfId="0" applyFont="true" applyBorder="true" applyAlignment="true" applyProtection="true">
      <alignment horizontal="center" vertical="center" textRotation="0" wrapText="false" indent="0" shrinkToFit="true"/>
      <protection locked="true" hidden="false"/>
    </xf>
    <xf numFmtId="174" fontId="32" fillId="24" borderId="39" xfId="0" applyFont="true" applyBorder="true" applyAlignment="true" applyProtection="true">
      <alignment horizontal="right" vertical="center" textRotation="0" wrapText="false" indent="0" shrinkToFit="true"/>
      <protection locked="true" hidden="false"/>
    </xf>
    <xf numFmtId="174" fontId="25" fillId="0" borderId="39" xfId="0" applyFont="true" applyBorder="true" applyAlignment="true" applyProtection="true">
      <alignment horizontal="center" vertical="center" textRotation="0" wrapText="false" indent="0" shrinkToFit="true"/>
      <protection locked="false" hidden="false"/>
    </xf>
    <xf numFmtId="174" fontId="25" fillId="0" borderId="158" xfId="0" applyFont="true" applyBorder="true" applyAlignment="true" applyProtection="true">
      <alignment horizontal="center" vertical="center" textRotation="0" wrapText="false" indent="0" shrinkToFit="true"/>
      <protection locked="false" hidden="false"/>
    </xf>
    <xf numFmtId="174" fontId="32" fillId="0" borderId="39" xfId="0" applyFont="true" applyBorder="true" applyAlignment="true" applyProtection="true">
      <alignment horizontal="center" vertical="center" textRotation="0" wrapText="false" indent="0" shrinkToFit="true"/>
      <protection locked="false" hidden="false"/>
    </xf>
    <xf numFmtId="174" fontId="25" fillId="0" borderId="41" xfId="0" applyFont="true" applyBorder="true" applyAlignment="true" applyProtection="true">
      <alignment horizontal="center" vertical="center" textRotation="0" wrapText="false" indent="0" shrinkToFit="true"/>
      <protection locked="false" hidden="false"/>
    </xf>
    <xf numFmtId="177" fontId="95" fillId="0" borderId="38" xfId="82" applyFont="true" applyBorder="true" applyAlignment="true" applyProtection="true">
      <alignment horizontal="center" vertical="center" textRotation="0" wrapText="false" indent="0" shrinkToFit="true"/>
      <protection locked="true" hidden="false"/>
    </xf>
    <xf numFmtId="170" fontId="25" fillId="0" borderId="140" xfId="0" applyFont="true" applyBorder="true" applyAlignment="true" applyProtection="true">
      <alignment horizontal="left" vertical="center" textRotation="0" wrapText="true" indent="0" shrinkToFit="false"/>
      <protection locked="true" hidden="false"/>
    </xf>
    <xf numFmtId="166" fontId="32" fillId="0" borderId="139" xfId="82" applyFont="true" applyBorder="true" applyAlignment="true" applyProtection="true">
      <alignment horizontal="right" vertical="center" textRotation="0" wrapText="false" indent="0" shrinkToFit="true"/>
      <protection locked="true" hidden="false"/>
    </xf>
    <xf numFmtId="177" fontId="32" fillId="0" borderId="140" xfId="82" applyFont="true" applyBorder="true" applyAlignment="true" applyProtection="true">
      <alignment horizontal="right" vertical="center" textRotation="0" wrapText="false" indent="0" shrinkToFit="true"/>
      <protection locked="true" hidden="false"/>
    </xf>
    <xf numFmtId="178" fontId="32" fillId="0" borderId="136" xfId="19" applyFont="true" applyBorder="true" applyAlignment="true" applyProtection="true">
      <alignment horizontal="right" vertical="center" textRotation="0" wrapText="false" indent="0" shrinkToFit="true"/>
      <protection locked="true" hidden="false"/>
    </xf>
    <xf numFmtId="178" fontId="32" fillId="0" borderId="34" xfId="19" applyFont="true" applyBorder="true" applyAlignment="true" applyProtection="true">
      <alignment horizontal="center" vertical="center" textRotation="0" wrapText="false" indent="0" shrinkToFit="false"/>
      <protection locked="true" hidden="false"/>
    </xf>
    <xf numFmtId="178" fontId="32" fillId="0" borderId="31" xfId="19" applyFont="true" applyBorder="true" applyAlignment="true" applyProtection="true">
      <alignment horizontal="center" vertical="center" textRotation="0" wrapText="false" indent="0" shrinkToFit="true"/>
      <protection locked="true" hidden="false"/>
    </xf>
    <xf numFmtId="174" fontId="32" fillId="0" borderId="32" xfId="0" applyFont="true" applyBorder="true" applyAlignment="true" applyProtection="true">
      <alignment horizontal="right" vertical="center" textRotation="0" wrapText="false" indent="0" shrinkToFit="false"/>
      <protection locked="true" hidden="false"/>
    </xf>
    <xf numFmtId="174" fontId="33" fillId="0" borderId="34" xfId="0" applyFont="true" applyBorder="true" applyAlignment="true" applyProtection="true">
      <alignment horizontal="right" vertical="center" textRotation="0" wrapText="false" indent="0" shrinkToFit="false"/>
      <protection locked="true" hidden="false"/>
    </xf>
    <xf numFmtId="164" fontId="0" fillId="0" borderId="0" xfId="0" applyFont="false" applyBorder="false" applyAlignment="true" applyProtection="true">
      <alignment horizontal="left" vertical="top" textRotation="0" wrapText="true" indent="0" shrinkToFit="false"/>
      <protection locked="true" hidden="false"/>
    </xf>
    <xf numFmtId="178" fontId="32" fillId="0" borderId="41" xfId="19" applyFont="true" applyBorder="true" applyAlignment="true" applyProtection="true">
      <alignment horizontal="center" vertical="center" textRotation="0" wrapText="false" indent="0" shrinkToFit="false"/>
      <protection locked="true" hidden="false"/>
    </xf>
    <xf numFmtId="178" fontId="32" fillId="0" borderId="39" xfId="19" applyFont="true" applyBorder="true" applyAlignment="true" applyProtection="true">
      <alignment horizontal="center" vertical="center" textRotation="0" wrapText="false" indent="0" shrinkToFit="true"/>
      <protection locked="true" hidden="false"/>
    </xf>
    <xf numFmtId="174" fontId="32" fillId="0" borderId="40" xfId="0" applyFont="true" applyBorder="true" applyAlignment="true" applyProtection="true">
      <alignment horizontal="right" vertical="center" textRotation="0" wrapText="false" indent="0" shrinkToFit="false"/>
      <protection locked="true" hidden="false"/>
    </xf>
    <xf numFmtId="164" fontId="95" fillId="29" borderId="31" xfId="0" applyFont="true" applyBorder="true" applyAlignment="true" applyProtection="true">
      <alignment horizontal="center" vertical="center" textRotation="0" wrapText="false" indent="0" shrinkToFit="true"/>
      <protection locked="false" hidden="false"/>
    </xf>
    <xf numFmtId="164" fontId="108" fillId="24" borderId="40" xfId="0" applyFont="true" applyBorder="true" applyAlignment="true" applyProtection="true">
      <alignment horizontal="center" vertical="center" textRotation="0" wrapText="false" indent="0" shrinkToFit="true"/>
      <protection locked="true" hidden="false"/>
    </xf>
    <xf numFmtId="164" fontId="108" fillId="24" borderId="141" xfId="0" applyFont="true" applyBorder="true" applyAlignment="true" applyProtection="true">
      <alignment horizontal="center" vertical="center" textRotation="0" wrapText="false" indent="0" shrinkToFit="false"/>
      <protection locked="true" hidden="false"/>
    </xf>
    <xf numFmtId="178" fontId="32" fillId="0" borderId="142" xfId="19" applyFont="true" applyBorder="true" applyAlignment="true" applyProtection="true">
      <alignment horizontal="center" vertical="center" textRotation="0" wrapText="false" indent="0" shrinkToFit="false"/>
      <protection locked="true" hidden="false"/>
    </xf>
    <xf numFmtId="170" fontId="108" fillId="24" borderId="155" xfId="0" applyFont="true" applyBorder="true" applyAlignment="true" applyProtection="true">
      <alignment horizontal="center" vertical="center" textRotation="0" wrapText="false" indent="0" shrinkToFit="true"/>
      <protection locked="true" hidden="false"/>
    </xf>
    <xf numFmtId="177" fontId="29" fillId="0" borderId="55" xfId="82" applyFont="true" applyBorder="true" applyAlignment="true" applyProtection="true">
      <alignment horizontal="center" vertical="center" textRotation="0" wrapText="false" indent="0" shrinkToFit="true"/>
      <protection locked="true" hidden="false"/>
    </xf>
    <xf numFmtId="178" fontId="91" fillId="0" borderId="125" xfId="19" applyFont="true" applyBorder="true" applyAlignment="true" applyProtection="true">
      <alignment horizontal="right" vertical="center" textRotation="0" wrapText="false" indent="0" shrinkToFit="true"/>
      <protection locked="true" hidden="false"/>
    </xf>
    <xf numFmtId="166" fontId="25" fillId="0" borderId="139" xfId="82" applyFont="true" applyBorder="true" applyAlignment="true" applyProtection="true">
      <alignment horizontal="right" vertical="center" textRotation="0" wrapText="false" indent="0" shrinkToFit="true"/>
      <protection locked="true" hidden="false"/>
    </xf>
    <xf numFmtId="177" fontId="25" fillId="0" borderId="140" xfId="82" applyFont="true" applyBorder="true" applyAlignment="true" applyProtection="true">
      <alignment horizontal="right" vertical="center" textRotation="0" wrapText="false" indent="0" shrinkToFit="true"/>
      <protection locked="true" hidden="false"/>
    </xf>
    <xf numFmtId="164" fontId="25" fillId="25" borderId="155" xfId="0" applyFont="true" applyBorder="true" applyAlignment="true" applyProtection="true">
      <alignment horizontal="center" vertical="center" textRotation="0" wrapText="false" indent="0" shrinkToFit="false"/>
      <protection locked="false" hidden="false"/>
    </xf>
    <xf numFmtId="174" fontId="33" fillId="0" borderId="41" xfId="0" applyFont="true" applyBorder="true" applyAlignment="true" applyProtection="true">
      <alignment horizontal="right" vertical="center" textRotation="0" wrapText="false" indent="0" shrinkToFit="false"/>
      <protection locked="true" hidden="false"/>
    </xf>
    <xf numFmtId="177" fontId="25" fillId="0" borderId="71" xfId="82" applyFont="true" applyBorder="true" applyAlignment="true" applyProtection="true">
      <alignment horizontal="right" vertical="center" textRotation="0" wrapText="false" indent="0" shrinkToFit="true"/>
      <protection locked="true" hidden="false"/>
    </xf>
    <xf numFmtId="164" fontId="33" fillId="0" borderId="0" xfId="0" applyFont="true" applyBorder="false" applyAlignment="true" applyProtection="true">
      <alignment horizontal="right" vertical="center" textRotation="0" wrapText="true" indent="0" shrinkToFit="false"/>
      <protection locked="true" hidden="false"/>
    </xf>
    <xf numFmtId="164" fontId="33" fillId="24" borderId="0" xfId="0" applyFont="true" applyBorder="false" applyAlignment="true" applyProtection="true">
      <alignment horizontal="right" vertical="center" textRotation="0" wrapText="true" indent="0" shrinkToFit="false"/>
      <protection locked="true" hidden="false"/>
    </xf>
    <xf numFmtId="164" fontId="33" fillId="24" borderId="48" xfId="0" applyFont="true" applyBorder="true" applyAlignment="false" applyProtection="true">
      <alignment horizontal="general" vertical="center" textRotation="0" wrapText="false" indent="0" shrinkToFit="false"/>
      <protection locked="true" hidden="false"/>
    </xf>
    <xf numFmtId="176" fontId="33" fillId="24" borderId="108" xfId="0" applyFont="true" applyBorder="true" applyAlignment="true" applyProtection="true">
      <alignment horizontal="general" vertical="center" textRotation="0" wrapText="true" indent="0" shrinkToFit="false"/>
      <protection locked="true" hidden="false"/>
    </xf>
    <xf numFmtId="176" fontId="33" fillId="24" borderId="25" xfId="0" applyFont="true" applyBorder="true" applyAlignment="true" applyProtection="true">
      <alignment horizontal="general" vertical="center" textRotation="0" wrapText="true" indent="0" shrinkToFit="false"/>
      <protection locked="true" hidden="false"/>
    </xf>
    <xf numFmtId="170" fontId="91" fillId="0" borderId="176" xfId="0" applyFont="true" applyBorder="true" applyAlignment="true" applyProtection="true">
      <alignment horizontal="center" vertical="center" textRotation="0" wrapText="false" indent="0" shrinkToFit="false"/>
      <protection locked="true" hidden="false"/>
    </xf>
    <xf numFmtId="170" fontId="91" fillId="0" borderId="4" xfId="0" applyFont="true" applyBorder="true" applyAlignment="true" applyProtection="true">
      <alignment horizontal="center" vertical="center" textRotation="0" wrapText="false" indent="0" shrinkToFit="false"/>
      <protection locked="true" hidden="false"/>
    </xf>
    <xf numFmtId="174" fontId="33" fillId="24" borderId="69" xfId="0" applyFont="true" applyBorder="true" applyAlignment="false" applyProtection="true">
      <alignment horizontal="general" vertical="center" textRotation="0" wrapText="false" indent="0" shrinkToFit="false"/>
      <protection locked="true" hidden="false"/>
    </xf>
    <xf numFmtId="178" fontId="33" fillId="24" borderId="0" xfId="19" applyFont="true" applyBorder="true" applyAlignment="true" applyProtection="true">
      <alignment horizontal="general" vertical="center" textRotation="0" wrapText="false" indent="0" shrinkToFit="false"/>
      <protection locked="true" hidden="false"/>
    </xf>
    <xf numFmtId="170" fontId="23" fillId="25" borderId="108" xfId="0" applyFont="true" applyBorder="true" applyAlignment="true" applyProtection="true">
      <alignment horizontal="center" vertical="center" textRotation="0" wrapText="false" indent="0" shrinkToFit="true"/>
      <protection locked="true" hidden="false"/>
    </xf>
    <xf numFmtId="164" fontId="32" fillId="24" borderId="30" xfId="0" applyFont="true" applyBorder="true" applyAlignment="true" applyProtection="true">
      <alignment horizontal="center" vertical="center" textRotation="0" wrapText="true" indent="0" shrinkToFit="false"/>
      <protection locked="true" hidden="false"/>
    </xf>
    <xf numFmtId="164" fontId="32" fillId="24" borderId="33" xfId="0" applyFont="true" applyBorder="true" applyAlignment="true" applyProtection="true">
      <alignment horizontal="center" vertical="center" textRotation="0" wrapText="true" indent="0" shrinkToFit="false"/>
      <protection locked="true" hidden="false"/>
    </xf>
    <xf numFmtId="164" fontId="33" fillId="24" borderId="71" xfId="0" applyFont="true" applyBorder="true" applyAlignment="true" applyProtection="true">
      <alignment horizontal="center" vertical="center" textRotation="0" wrapText="true" indent="0" shrinkToFit="false"/>
      <protection locked="true" hidden="false"/>
    </xf>
    <xf numFmtId="164" fontId="33" fillId="0" borderId="0" xfId="0" applyFont="true" applyBorder="false" applyAlignment="true" applyProtection="true">
      <alignment horizontal="center" vertical="center" textRotation="0" wrapText="true" indent="0" shrinkToFit="false"/>
      <protection locked="true" hidden="false"/>
    </xf>
    <xf numFmtId="164" fontId="33" fillId="0" borderId="60" xfId="0" applyFont="true" applyBorder="true" applyAlignment="true" applyProtection="true">
      <alignment horizontal="center" vertical="center" textRotation="0" wrapText="true" indent="0" shrinkToFit="false"/>
      <protection locked="true" hidden="false"/>
    </xf>
    <xf numFmtId="164" fontId="33" fillId="0" borderId="12" xfId="0" applyFont="true" applyBorder="true" applyAlignment="true" applyProtection="true">
      <alignment horizontal="center" vertical="center" textRotation="0" wrapText="true" indent="0" shrinkToFit="false"/>
      <protection locked="true" hidden="false"/>
    </xf>
    <xf numFmtId="164" fontId="33" fillId="0" borderId="27" xfId="0" applyFont="true" applyBorder="true" applyAlignment="true" applyProtection="true">
      <alignment horizontal="center" vertical="center" textRotation="0" wrapText="true" indent="0" shrinkToFit="false"/>
      <protection locked="true" hidden="false"/>
    </xf>
    <xf numFmtId="164" fontId="33" fillId="0" borderId="49" xfId="0" applyFont="true" applyBorder="true" applyAlignment="true" applyProtection="true">
      <alignment horizontal="center" vertical="center" textRotation="0" wrapText="true" indent="0" shrinkToFit="false"/>
      <protection locked="true" hidden="false"/>
    </xf>
    <xf numFmtId="164" fontId="33" fillId="0" borderId="92" xfId="0" applyFont="true" applyBorder="true" applyAlignment="true" applyProtection="true">
      <alignment horizontal="center" vertical="center" textRotation="0" wrapText="true" indent="0" shrinkToFit="false"/>
      <protection locked="true" hidden="false"/>
    </xf>
    <xf numFmtId="170" fontId="95" fillId="24" borderId="31" xfId="0" applyFont="true" applyBorder="true" applyAlignment="true" applyProtection="true">
      <alignment horizontal="center" vertical="center" textRotation="0" wrapText="false" indent="0" shrinkToFit="true"/>
      <protection locked="false" hidden="false"/>
    </xf>
    <xf numFmtId="170" fontId="25" fillId="24" borderId="57" xfId="0" applyFont="true" applyBorder="true" applyAlignment="true" applyProtection="true">
      <alignment horizontal="center" vertical="center" textRotation="0" wrapText="false" indent="0" shrinkToFit="false"/>
      <protection locked="false" hidden="false"/>
    </xf>
    <xf numFmtId="174" fontId="33" fillId="0" borderId="32" xfId="0" applyFont="true" applyBorder="true" applyAlignment="true" applyProtection="true">
      <alignment horizontal="right" vertical="center" textRotation="0" wrapText="false" indent="0" shrinkToFit="false"/>
      <protection locked="true" hidden="false"/>
    </xf>
    <xf numFmtId="174" fontId="32" fillId="0" borderId="175" xfId="0" applyFont="true" applyBorder="true" applyAlignment="true" applyProtection="true">
      <alignment horizontal="right" vertical="center" textRotation="0" wrapText="false" indent="0" shrinkToFit="false"/>
      <protection locked="true" hidden="false"/>
    </xf>
    <xf numFmtId="174" fontId="32" fillId="0" borderId="148" xfId="0" applyFont="true" applyBorder="true" applyAlignment="true" applyProtection="true">
      <alignment horizontal="center" vertical="center" textRotation="0" wrapText="false" indent="0" shrinkToFit="false"/>
      <protection locked="true" hidden="false"/>
    </xf>
    <xf numFmtId="174" fontId="32" fillId="0" borderId="31" xfId="0" applyFont="true" applyBorder="true" applyAlignment="true" applyProtection="true">
      <alignment horizontal="right" vertical="center" textRotation="0" wrapText="false" indent="0" shrinkToFit="false"/>
      <protection locked="true" hidden="false"/>
    </xf>
    <xf numFmtId="174" fontId="32" fillId="0" borderId="31" xfId="0" applyFont="true" applyBorder="true" applyAlignment="true" applyProtection="true">
      <alignment horizontal="center" vertical="center" textRotation="0" wrapText="false" indent="0" shrinkToFit="false"/>
      <protection locked="false" hidden="false"/>
    </xf>
    <xf numFmtId="174" fontId="25" fillId="0" borderId="177" xfId="0" applyFont="true" applyBorder="true" applyAlignment="true" applyProtection="true">
      <alignment horizontal="center" vertical="center" textRotation="0" wrapText="true" indent="0" shrinkToFit="false"/>
      <protection locked="false" hidden="false"/>
    </xf>
    <xf numFmtId="174" fontId="25" fillId="0" borderId="30" xfId="0" applyFont="true" applyBorder="true" applyAlignment="true" applyProtection="true">
      <alignment horizontal="center" vertical="center" textRotation="0" wrapText="false" indent="0" shrinkToFit="false"/>
      <protection locked="false" hidden="false"/>
    </xf>
    <xf numFmtId="174" fontId="25" fillId="0" borderId="30" xfId="0" applyFont="true" applyBorder="true" applyAlignment="true" applyProtection="true">
      <alignment horizontal="center" vertical="center" textRotation="0" wrapText="true" indent="0" shrinkToFit="false"/>
      <protection locked="false" hidden="false"/>
    </xf>
    <xf numFmtId="174" fontId="32" fillId="0" borderId="31" xfId="0" applyFont="true" applyBorder="true" applyAlignment="true" applyProtection="true">
      <alignment horizontal="right" vertical="center" textRotation="0" wrapText="true" indent="0" shrinkToFit="false"/>
      <protection locked="false" hidden="false"/>
    </xf>
    <xf numFmtId="174" fontId="25" fillId="0" borderId="34" xfId="0" applyFont="true" applyBorder="true" applyAlignment="true" applyProtection="true">
      <alignment horizontal="center" vertical="center" textRotation="0" wrapText="true" indent="0" shrinkToFit="false"/>
      <protection locked="false" hidden="false"/>
    </xf>
    <xf numFmtId="170" fontId="0" fillId="24" borderId="13" xfId="0" applyFont="true" applyBorder="true" applyAlignment="true" applyProtection="true">
      <alignment horizontal="general" vertical="center" textRotation="0" wrapText="true" indent="0" shrinkToFit="false"/>
      <protection locked="true" hidden="false"/>
    </xf>
    <xf numFmtId="164" fontId="21" fillId="30" borderId="0" xfId="0" applyFont="true" applyBorder="false" applyAlignment="true" applyProtection="true">
      <alignment horizontal="general" vertical="center" textRotation="0" wrapText="true" indent="0" shrinkToFit="false"/>
      <protection locked="true" hidden="false"/>
    </xf>
    <xf numFmtId="164" fontId="29" fillId="0" borderId="125" xfId="0" applyFont="true" applyBorder="true" applyAlignment="true" applyProtection="true">
      <alignment horizontal="center" vertical="center" textRotation="0" wrapText="true" indent="0" shrinkToFit="false"/>
      <protection locked="true" hidden="false"/>
    </xf>
    <xf numFmtId="177" fontId="29" fillId="0" borderId="125" xfId="82" applyFont="true" applyBorder="true" applyAlignment="true" applyProtection="true">
      <alignment horizontal="center" vertical="center" textRotation="0" wrapText="false" indent="0" shrinkToFit="true"/>
      <protection locked="true" hidden="false"/>
    </xf>
    <xf numFmtId="170" fontId="29" fillId="0" borderId="125" xfId="0" applyFont="true" applyBorder="true" applyAlignment="true" applyProtection="true">
      <alignment horizontal="left" vertical="center" textRotation="0" wrapText="true" indent="0" shrinkToFit="false"/>
      <protection locked="true" hidden="false"/>
    </xf>
    <xf numFmtId="170" fontId="0" fillId="24" borderId="22" xfId="0" applyFont="true" applyBorder="true" applyAlignment="true" applyProtection="true">
      <alignment horizontal="left" vertical="center" textRotation="0" wrapText="true" indent="0" shrinkToFit="false"/>
      <protection locked="true" hidden="false"/>
    </xf>
    <xf numFmtId="164" fontId="21" fillId="30" borderId="0" xfId="0" applyFont="true" applyBorder="false" applyAlignment="true" applyProtection="true">
      <alignment horizontal="left" vertical="center" textRotation="0" wrapText="true" indent="0" shrinkToFit="false"/>
      <protection locked="true" hidden="false"/>
    </xf>
    <xf numFmtId="164" fontId="95" fillId="29" borderId="39" xfId="0" applyFont="true" applyBorder="true" applyAlignment="true" applyProtection="true">
      <alignment horizontal="center" vertical="center" textRotation="0" wrapText="false" indent="0" shrinkToFit="true"/>
      <protection locked="false" hidden="false"/>
    </xf>
    <xf numFmtId="164" fontId="25" fillId="29" borderId="155" xfId="0" applyFont="true" applyBorder="true" applyAlignment="true" applyProtection="true">
      <alignment horizontal="center" vertical="center" textRotation="0" wrapText="false" indent="0" shrinkToFit="false"/>
      <protection locked="false" hidden="false"/>
    </xf>
    <xf numFmtId="174" fontId="33" fillId="24" borderId="40" xfId="0" applyFont="true" applyBorder="true" applyAlignment="true" applyProtection="true">
      <alignment horizontal="right" vertical="center" textRotation="0" wrapText="false" indent="0" shrinkToFit="false"/>
      <protection locked="true" hidden="false"/>
    </xf>
    <xf numFmtId="174" fontId="32" fillId="0" borderId="158" xfId="0" applyFont="true" applyBorder="true" applyAlignment="true" applyProtection="true">
      <alignment horizontal="center" vertical="center" textRotation="0" wrapText="false" indent="0" shrinkToFit="false"/>
      <protection locked="true" hidden="false"/>
    </xf>
    <xf numFmtId="174" fontId="32" fillId="24" borderId="39" xfId="0" applyFont="true" applyBorder="true" applyAlignment="true" applyProtection="true">
      <alignment horizontal="right" vertical="center" textRotation="0" wrapText="false" indent="0" shrinkToFit="false"/>
      <protection locked="true" hidden="false"/>
    </xf>
    <xf numFmtId="174" fontId="32" fillId="0" borderId="39" xfId="0" applyFont="true" applyBorder="true" applyAlignment="true" applyProtection="true">
      <alignment horizontal="center" vertical="center" textRotation="0" wrapText="false" indent="0" shrinkToFit="false"/>
      <protection locked="false" hidden="false"/>
    </xf>
    <xf numFmtId="174" fontId="26" fillId="0" borderId="39" xfId="0" applyFont="true" applyBorder="true" applyAlignment="true" applyProtection="true">
      <alignment horizontal="center" vertical="center" textRotation="0" wrapText="true" indent="0" shrinkToFit="false"/>
      <protection locked="false" hidden="false"/>
    </xf>
    <xf numFmtId="174" fontId="25" fillId="0" borderId="158" xfId="0" applyFont="true" applyBorder="true" applyAlignment="true" applyProtection="true">
      <alignment horizontal="center" vertical="center" textRotation="0" wrapText="false" indent="0" shrinkToFit="false"/>
      <protection locked="false" hidden="false"/>
    </xf>
    <xf numFmtId="174" fontId="25" fillId="0" borderId="39" xfId="0" applyFont="true" applyBorder="true" applyAlignment="true" applyProtection="true">
      <alignment horizontal="center" vertical="center" textRotation="0" wrapText="true" indent="0" shrinkToFit="false"/>
      <protection locked="false" hidden="false"/>
    </xf>
    <xf numFmtId="174" fontId="32" fillId="0" borderId="39" xfId="0" applyFont="true" applyBorder="true" applyAlignment="true" applyProtection="true">
      <alignment horizontal="right" vertical="center" textRotation="0" wrapText="true" indent="0" shrinkToFit="false"/>
      <protection locked="false" hidden="false"/>
    </xf>
    <xf numFmtId="164" fontId="26" fillId="0" borderId="41" xfId="0" applyFont="true" applyBorder="true" applyAlignment="true" applyProtection="true">
      <alignment horizontal="center" vertical="center" textRotation="0" wrapText="true" indent="0" shrinkToFit="false"/>
      <protection locked="false" hidden="false"/>
    </xf>
    <xf numFmtId="164" fontId="29" fillId="0" borderId="174" xfId="0" applyFont="true" applyBorder="true" applyAlignment="false" applyProtection="true">
      <alignment horizontal="general" vertical="center" textRotation="0" wrapText="false" indent="0" shrinkToFit="false"/>
      <protection locked="true" hidden="false"/>
    </xf>
    <xf numFmtId="170" fontId="29" fillId="24" borderId="55" xfId="0" applyFont="true" applyBorder="true" applyAlignment="true" applyProtection="true">
      <alignment horizontal="right" vertical="center" textRotation="0" wrapText="false" indent="0" shrinkToFit="false"/>
      <protection locked="true" hidden="false"/>
    </xf>
    <xf numFmtId="170" fontId="0" fillId="24" borderId="25" xfId="0" applyFont="true" applyBorder="true" applyAlignment="true" applyProtection="true">
      <alignment horizontal="general" vertical="center" textRotation="0" wrapText="true" indent="0" shrinkToFit="false"/>
      <protection locked="true" hidden="false"/>
    </xf>
    <xf numFmtId="164" fontId="29" fillId="0" borderId="125" xfId="0" applyFont="true" applyBorder="true" applyAlignment="false" applyProtection="true">
      <alignment horizontal="general" vertical="center" textRotation="0" wrapText="false" indent="0" shrinkToFit="false"/>
      <protection locked="true" hidden="false"/>
    </xf>
    <xf numFmtId="174" fontId="32" fillId="0" borderId="29" xfId="0" applyFont="true" applyBorder="true" applyAlignment="true" applyProtection="true">
      <alignment horizontal="right" vertical="center" textRotation="0" wrapText="false" indent="0" shrinkToFit="false"/>
      <protection locked="true" hidden="false"/>
    </xf>
    <xf numFmtId="174" fontId="25" fillId="0" borderId="0" xfId="0" applyFont="true" applyBorder="false" applyAlignment="true" applyProtection="true">
      <alignment horizontal="center" vertical="center" textRotation="0" wrapText="true" indent="0" shrinkToFit="false"/>
      <protection locked="true" hidden="false"/>
    </xf>
    <xf numFmtId="170" fontId="29" fillId="0" borderId="55" xfId="0" applyFont="true" applyBorder="true" applyAlignment="true" applyProtection="true">
      <alignment horizontal="left" vertical="center" textRotation="0" wrapText="true" indent="0" shrinkToFit="false"/>
      <protection locked="true" hidden="false"/>
    </xf>
    <xf numFmtId="174" fontId="32" fillId="0" borderId="39" xfId="0" applyFont="true" applyBorder="true" applyAlignment="true" applyProtection="true">
      <alignment horizontal="right" vertical="center" textRotation="0" wrapText="false" indent="0" shrinkToFit="false"/>
      <protection locked="true" hidden="false"/>
    </xf>
    <xf numFmtId="177" fontId="32" fillId="0" borderId="71" xfId="82" applyFont="true" applyBorder="true" applyAlignment="true" applyProtection="true">
      <alignment horizontal="right" vertical="center" textRotation="0" wrapText="false" indent="0" shrinkToFit="true"/>
      <protection locked="true" hidden="false"/>
    </xf>
    <xf numFmtId="164" fontId="0" fillId="0" borderId="0" xfId="0" applyFont="true" applyBorder="false" applyAlignment="false" applyProtection="false">
      <alignment horizontal="general" vertical="center" textRotation="0" wrapText="false" indent="0" shrinkToFit="false"/>
      <protection locked="true" hidden="false"/>
    </xf>
    <xf numFmtId="164" fontId="21" fillId="0" borderId="0" xfId="0" applyFont="true" applyBorder="false" applyAlignment="false" applyProtection="false">
      <alignment horizontal="general" vertical="center" textRotation="0" wrapText="false" indent="0" shrinkToFit="false"/>
      <protection locked="true" hidden="false"/>
    </xf>
    <xf numFmtId="164" fontId="46" fillId="0" borderId="0" xfId="0" applyFont="true" applyBorder="false" applyAlignment="false" applyProtection="false">
      <alignment horizontal="general" vertical="center" textRotation="0" wrapText="false" indent="0" shrinkToFit="false"/>
      <protection locked="true" hidden="false"/>
    </xf>
    <xf numFmtId="164" fontId="49" fillId="0" borderId="0" xfId="0" applyFont="true" applyBorder="false" applyAlignment="true" applyProtection="false">
      <alignment horizontal="center" vertical="center" textRotation="0" wrapText="true" indent="0" shrinkToFit="false"/>
      <protection locked="true" hidden="false"/>
    </xf>
    <xf numFmtId="164" fontId="49" fillId="0" borderId="0" xfId="0" applyFont="true" applyBorder="false" applyAlignment="true" applyProtection="false">
      <alignment horizontal="left" vertical="center" textRotation="0" wrapText="false" indent="0" shrinkToFit="false"/>
      <protection locked="true" hidden="false"/>
    </xf>
    <xf numFmtId="164" fontId="49" fillId="0" borderId="19" xfId="0" applyFont="true" applyBorder="true" applyAlignment="true" applyProtection="false">
      <alignment horizontal="center" vertical="center" textRotation="0" wrapText="true" indent="0" shrinkToFit="false"/>
      <protection locked="true" hidden="false"/>
    </xf>
    <xf numFmtId="164" fontId="49" fillId="0" borderId="13" xfId="0" applyFont="true" applyBorder="true" applyAlignment="true" applyProtection="false">
      <alignment horizontal="center" vertical="center" textRotation="0" wrapText="false" indent="0" shrinkToFit="false"/>
      <protection locked="true" hidden="false"/>
    </xf>
    <xf numFmtId="164" fontId="49" fillId="0" borderId="13" xfId="0" applyFont="true" applyBorder="true" applyAlignment="true" applyProtection="false">
      <alignment horizontal="center" vertical="center" textRotation="0" wrapText="true" indent="0" shrinkToFit="false"/>
      <protection locked="true" hidden="false"/>
    </xf>
    <xf numFmtId="164" fontId="49" fillId="0" borderId="11" xfId="0" applyFont="true" applyBorder="true" applyAlignment="true" applyProtection="false">
      <alignment horizontal="center" vertical="center" textRotation="0" wrapText="true" indent="0" shrinkToFit="false"/>
      <protection locked="true" hidden="false"/>
    </xf>
    <xf numFmtId="164" fontId="49" fillId="0" borderId="59" xfId="0" applyFont="true" applyBorder="true" applyAlignment="true" applyProtection="false">
      <alignment horizontal="center" vertical="center" textRotation="0" wrapText="true" indent="0" shrinkToFit="false"/>
      <protection locked="true" hidden="false"/>
    </xf>
    <xf numFmtId="164" fontId="49" fillId="0" borderId="19" xfId="56" applyFont="true" applyBorder="true" applyAlignment="true" applyProtection="false">
      <alignment horizontal="center" vertical="center" textRotation="0" wrapText="true" indent="0" shrinkToFit="false"/>
      <protection locked="true" hidden="false"/>
    </xf>
    <xf numFmtId="164" fontId="49" fillId="0" borderId="108" xfId="56" applyFont="true" applyBorder="true" applyAlignment="true" applyProtection="false">
      <alignment horizontal="center" vertical="center" textRotation="0" wrapText="true" indent="0" shrinkToFit="false"/>
      <protection locked="true" hidden="false"/>
    </xf>
    <xf numFmtId="164" fontId="46" fillId="0" borderId="175" xfId="0" applyFont="true" applyBorder="true" applyAlignment="true" applyProtection="false">
      <alignment horizontal="left" vertical="center" textRotation="0" wrapText="true" indent="0" shrinkToFit="false"/>
      <protection locked="true" hidden="false"/>
    </xf>
    <xf numFmtId="164" fontId="46" fillId="0" borderId="13" xfId="0" applyFont="true" applyBorder="true" applyAlignment="true" applyProtection="false">
      <alignment horizontal="left" vertical="center" textRotation="0" wrapText="true" indent="0" shrinkToFit="false"/>
      <protection locked="true" hidden="false"/>
    </xf>
    <xf numFmtId="164" fontId="0" fillId="0" borderId="13" xfId="0" applyFont="true" applyBorder="true" applyAlignment="true" applyProtection="false">
      <alignment horizontal="center" vertical="center" textRotation="0" wrapText="false" indent="0" shrinkToFit="false"/>
      <protection locked="true" hidden="false"/>
    </xf>
    <xf numFmtId="164" fontId="46" fillId="0" borderId="13" xfId="0" applyFont="true" applyBorder="true" applyAlignment="false" applyProtection="false">
      <alignment horizontal="general" vertical="center" textRotation="0" wrapText="false" indent="0" shrinkToFit="false"/>
      <protection locked="true" hidden="false"/>
    </xf>
    <xf numFmtId="164" fontId="49" fillId="0" borderId="135" xfId="0" applyFont="true" applyBorder="true" applyAlignment="true" applyProtection="false">
      <alignment horizontal="center" vertical="center" textRotation="0" wrapText="true" indent="0" shrinkToFit="false"/>
      <protection locked="true" hidden="false"/>
    </xf>
    <xf numFmtId="164" fontId="49" fillId="0" borderId="136" xfId="0" applyFont="true" applyBorder="true" applyAlignment="true" applyProtection="false">
      <alignment horizontal="center" vertical="center" textRotation="0" wrapText="true" indent="0" shrinkToFit="false"/>
      <protection locked="true" hidden="false"/>
    </xf>
    <xf numFmtId="164" fontId="49" fillId="0" borderId="71" xfId="0" applyFont="true" applyBorder="true" applyAlignment="true" applyProtection="false">
      <alignment horizontal="center" vertical="center" textRotation="0" wrapText="true" indent="0" shrinkToFit="false"/>
      <protection locked="true" hidden="false"/>
    </xf>
    <xf numFmtId="164" fontId="111" fillId="0" borderId="19" xfId="0" applyFont="true" applyBorder="true" applyAlignment="true" applyProtection="false">
      <alignment horizontal="center" vertical="center" textRotation="0" wrapText="true" indent="0" shrinkToFit="false"/>
      <protection locked="true" hidden="false"/>
    </xf>
    <xf numFmtId="164" fontId="49" fillId="0" borderId="137" xfId="0" applyFont="true" applyBorder="true" applyAlignment="true" applyProtection="false">
      <alignment horizontal="center" vertical="center" textRotation="0" wrapText="true" indent="0" shrinkToFit="false"/>
      <protection locked="true" hidden="false"/>
    </xf>
    <xf numFmtId="164" fontId="49" fillId="0" borderId="25" xfId="0" applyFont="true" applyBorder="true" applyAlignment="true" applyProtection="false">
      <alignment horizontal="center" vertical="center" textRotation="0" wrapText="true" indent="0" shrinkToFit="false"/>
      <protection locked="true" hidden="false"/>
    </xf>
    <xf numFmtId="164" fontId="49" fillId="0" borderId="62" xfId="0" applyFont="true" applyBorder="true" applyAlignment="true" applyProtection="false">
      <alignment horizontal="center" vertical="center" textRotation="0" wrapText="true" indent="0" shrinkToFit="false"/>
      <protection locked="true" hidden="false"/>
    </xf>
    <xf numFmtId="164" fontId="46" fillId="0" borderId="101" xfId="0" applyFont="true" applyBorder="true" applyAlignment="true" applyProtection="false">
      <alignment horizontal="left" vertical="center" textRotation="0" wrapText="true" indent="0" shrinkToFit="false"/>
      <protection locked="true" hidden="false"/>
    </xf>
    <xf numFmtId="164" fontId="46" fillId="0" borderId="22" xfId="0" applyFont="true" applyBorder="true" applyAlignment="true" applyProtection="false">
      <alignment horizontal="left" vertical="center" textRotation="0" wrapText="true" indent="0" shrinkToFit="false"/>
      <protection locked="true" hidden="false"/>
    </xf>
    <xf numFmtId="164" fontId="0" fillId="0" borderId="25" xfId="0" applyFont="true" applyBorder="true" applyAlignment="true" applyProtection="false">
      <alignment horizontal="center" vertical="center" textRotation="0" wrapText="false" indent="0" shrinkToFit="false"/>
      <protection locked="true" hidden="false"/>
    </xf>
    <xf numFmtId="164" fontId="46" fillId="0" borderId="22" xfId="0" applyFont="true" applyBorder="true" applyAlignment="false" applyProtection="false">
      <alignment horizontal="general" vertical="center" textRotation="0" wrapText="false" indent="0" shrinkToFit="false"/>
      <protection locked="true" hidden="false"/>
    </xf>
    <xf numFmtId="164" fontId="49" fillId="0" borderId="161" xfId="0" applyFont="true" applyBorder="true" applyAlignment="true" applyProtection="false">
      <alignment horizontal="center" vertical="center" textRotation="0" wrapText="true" indent="0" shrinkToFit="false"/>
      <protection locked="true" hidden="false"/>
    </xf>
    <xf numFmtId="164" fontId="49" fillId="0" borderId="19" xfId="0" applyFont="true" applyBorder="true" applyAlignment="true" applyProtection="false">
      <alignment horizontal="center" vertical="center" textRotation="0" wrapText="false" indent="0" shrinkToFit="false"/>
      <protection locked="true" hidden="false"/>
    </xf>
    <xf numFmtId="164" fontId="49" fillId="0" borderId="161" xfId="19" applyFont="true" applyBorder="true" applyAlignment="true" applyProtection="true">
      <alignment horizontal="center" vertical="center" textRotation="0" wrapText="true" indent="0" shrinkToFit="false"/>
      <protection locked="true" hidden="false"/>
    </xf>
    <xf numFmtId="164" fontId="49" fillId="0" borderId="136" xfId="19" applyFont="true" applyBorder="true" applyAlignment="true" applyProtection="true">
      <alignment horizontal="center" vertical="center" textRotation="0" wrapText="true" indent="0" shrinkToFit="false"/>
      <protection locked="true" hidden="false"/>
    </xf>
    <xf numFmtId="164" fontId="49" fillId="0" borderId="137" xfId="19" applyFont="true" applyBorder="true" applyAlignment="true" applyProtection="true">
      <alignment horizontal="center" vertical="center" textRotation="0" wrapText="true" indent="0" shrinkToFit="false"/>
      <protection locked="true" hidden="false"/>
    </xf>
    <xf numFmtId="164" fontId="46" fillId="0" borderId="65" xfId="0" applyFont="true" applyBorder="true" applyAlignment="true" applyProtection="false">
      <alignment horizontal="left" vertical="center" textRotation="0" wrapText="true" indent="0" shrinkToFit="false"/>
      <protection locked="true" hidden="false"/>
    </xf>
    <xf numFmtId="178" fontId="46" fillId="0" borderId="37" xfId="19" applyFont="true" applyBorder="true" applyAlignment="true" applyProtection="true">
      <alignment horizontal="general" vertical="center" textRotation="0" wrapText="true" indent="0" shrinkToFit="false"/>
      <protection locked="true" hidden="false"/>
    </xf>
    <xf numFmtId="178" fontId="46" fillId="0" borderId="14" xfId="19" applyFont="true" applyBorder="true" applyAlignment="true" applyProtection="true">
      <alignment horizontal="general" vertical="center" textRotation="0" wrapText="true" indent="0" shrinkToFit="false"/>
      <protection locked="true" hidden="false"/>
    </xf>
    <xf numFmtId="178" fontId="46" fillId="0" borderId="44" xfId="19" applyFont="true" applyBorder="true" applyAlignment="true" applyProtection="true">
      <alignment horizontal="general" vertical="center" textRotation="0" wrapText="true" indent="0" shrinkToFit="false"/>
      <protection locked="true" hidden="false"/>
    </xf>
    <xf numFmtId="178" fontId="46" fillId="0" borderId="72" xfId="19" applyFont="true" applyBorder="true" applyAlignment="true" applyProtection="true">
      <alignment horizontal="general" vertical="center" textRotation="0" wrapText="true" indent="0" shrinkToFit="false"/>
      <protection locked="true" hidden="false"/>
    </xf>
    <xf numFmtId="178" fontId="46" fillId="0" borderId="52" xfId="19" applyFont="true" applyBorder="true" applyAlignment="true" applyProtection="true">
      <alignment horizontal="general" vertical="center" textRotation="0" wrapText="true" indent="0" shrinkToFit="false"/>
      <protection locked="true" hidden="false"/>
    </xf>
    <xf numFmtId="178" fontId="46" fillId="0" borderId="65" xfId="19" applyFont="true" applyBorder="true" applyAlignment="true" applyProtection="true">
      <alignment horizontal="general" vertical="center" textRotation="0" wrapText="true" indent="0" shrinkToFit="false"/>
      <protection locked="true" hidden="false"/>
    </xf>
    <xf numFmtId="178" fontId="46" fillId="0" borderId="29" xfId="19" applyFont="true" applyBorder="true" applyAlignment="true" applyProtection="true">
      <alignment horizontal="right" vertical="center" textRotation="0" wrapText="true" indent="0" shrinkToFit="false"/>
      <protection locked="true" hidden="false"/>
    </xf>
    <xf numFmtId="178" fontId="46" fillId="0" borderId="31" xfId="19" applyFont="true" applyBorder="true" applyAlignment="true" applyProtection="true">
      <alignment horizontal="right" vertical="center" textRotation="0" wrapText="true" indent="0" shrinkToFit="false"/>
      <protection locked="true" hidden="false"/>
    </xf>
    <xf numFmtId="178" fontId="46" fillId="0" borderId="34" xfId="19" applyFont="true" applyBorder="true" applyAlignment="true" applyProtection="true">
      <alignment horizontal="right" vertical="center" textRotation="0" wrapText="true" indent="0" shrinkToFit="false"/>
      <protection locked="true" hidden="false"/>
    </xf>
    <xf numFmtId="164" fontId="46" fillId="0" borderId="65" xfId="56" applyFont="true" applyBorder="true" applyAlignment="true" applyProtection="false">
      <alignment horizontal="left" vertical="center" textRotation="0" wrapText="true" indent="0" shrinkToFit="false"/>
      <protection locked="true" hidden="false"/>
    </xf>
    <xf numFmtId="178" fontId="46" fillId="0" borderId="29" xfId="48" applyFont="true" applyBorder="true" applyAlignment="true" applyProtection="true">
      <alignment horizontal="general" vertical="center" textRotation="0" wrapText="true" indent="0" shrinkToFit="false"/>
      <protection locked="true" hidden="false"/>
    </xf>
    <xf numFmtId="178" fontId="46" fillId="0" borderId="31" xfId="48" applyFont="true" applyBorder="true" applyAlignment="true" applyProtection="true">
      <alignment horizontal="general" vertical="center" textRotation="0" wrapText="true" indent="0" shrinkToFit="false"/>
      <protection locked="true" hidden="false"/>
    </xf>
    <xf numFmtId="164" fontId="46" fillId="0" borderId="34" xfId="56" applyFont="true" applyBorder="true" applyAlignment="true" applyProtection="false">
      <alignment horizontal="general" vertical="center" textRotation="0" wrapText="false" indent="0" shrinkToFit="false"/>
      <protection locked="true" hidden="false"/>
    </xf>
    <xf numFmtId="164" fontId="49" fillId="0" borderId="37" xfId="0" applyFont="true" applyBorder="true" applyAlignment="true" applyProtection="false">
      <alignment horizontal="center" vertical="center" textRotation="0" wrapText="true" indent="0" shrinkToFit="false"/>
      <protection locked="true" hidden="false"/>
    </xf>
    <xf numFmtId="164" fontId="49" fillId="0" borderId="14" xfId="0" applyFont="true" applyBorder="true" applyAlignment="true" applyProtection="false">
      <alignment horizontal="center" vertical="center" textRotation="0" wrapText="true" indent="0" shrinkToFit="false"/>
      <protection locked="true" hidden="false"/>
    </xf>
    <xf numFmtId="164" fontId="49" fillId="0" borderId="52" xfId="0" applyFont="true" applyBorder="true" applyAlignment="true" applyProtection="false">
      <alignment horizontal="center" vertical="center" textRotation="0" wrapText="false" indent="0" shrinkToFit="false"/>
      <protection locked="true" hidden="false"/>
    </xf>
    <xf numFmtId="170" fontId="49" fillId="0" borderId="72" xfId="0" applyFont="true" applyBorder="true" applyAlignment="true" applyProtection="false">
      <alignment horizontal="center" vertical="center" textRotation="0" wrapText="false" indent="0" shrinkToFit="false"/>
      <protection locked="true" hidden="false"/>
    </xf>
    <xf numFmtId="164" fontId="49" fillId="0" borderId="175" xfId="19" applyFont="true" applyBorder="true" applyAlignment="true" applyProtection="true">
      <alignment horizontal="center" vertical="center" textRotation="0" wrapText="true" indent="0" shrinkToFit="false"/>
      <protection locked="true" hidden="false"/>
    </xf>
    <xf numFmtId="164" fontId="49" fillId="0" borderId="34" xfId="19" applyFont="true" applyBorder="true" applyAlignment="true" applyProtection="true">
      <alignment horizontal="center" vertical="center" textRotation="0" wrapText="true" indent="0" shrinkToFit="false"/>
      <protection locked="true" hidden="false"/>
    </xf>
    <xf numFmtId="178" fontId="46" fillId="0" borderId="35" xfId="19" applyFont="true" applyBorder="true" applyAlignment="true" applyProtection="true">
      <alignment horizontal="general" vertical="center" textRotation="0" wrapText="true" indent="0" shrinkToFit="false"/>
      <protection locked="true" hidden="false"/>
    </xf>
    <xf numFmtId="178" fontId="46" fillId="0" borderId="23" xfId="19" applyFont="true" applyBorder="true" applyAlignment="true" applyProtection="true">
      <alignment horizontal="general" vertical="center" textRotation="0" wrapText="true" indent="0" shrinkToFit="false"/>
      <protection locked="true" hidden="false"/>
    </xf>
    <xf numFmtId="178" fontId="46" fillId="0" borderId="48" xfId="19" applyFont="true" applyBorder="true" applyAlignment="true" applyProtection="true">
      <alignment horizontal="general" vertical="center" textRotation="0" wrapText="true" indent="0" shrinkToFit="false"/>
      <protection locked="true" hidden="false"/>
    </xf>
    <xf numFmtId="178" fontId="46" fillId="0" borderId="36" xfId="19" applyFont="true" applyBorder="true" applyAlignment="true" applyProtection="true">
      <alignment horizontal="general" vertical="center" textRotation="0" wrapText="true" indent="0" shrinkToFit="false"/>
      <protection locked="true" hidden="false"/>
    </xf>
    <xf numFmtId="178" fontId="46" fillId="0" borderId="10" xfId="19" applyFont="true" applyBorder="true" applyAlignment="true" applyProtection="true">
      <alignment horizontal="general" vertical="center" textRotation="0" wrapText="true" indent="0" shrinkToFit="false"/>
      <protection locked="true" hidden="false"/>
    </xf>
    <xf numFmtId="178" fontId="46" fillId="0" borderId="101" xfId="19" applyFont="true" applyBorder="true" applyAlignment="true" applyProtection="true">
      <alignment horizontal="general" vertical="center" textRotation="0" wrapText="true" indent="0" shrinkToFit="false"/>
      <protection locked="true" hidden="false"/>
    </xf>
    <xf numFmtId="178" fontId="46" fillId="0" borderId="35" xfId="19" applyFont="true" applyBorder="true" applyAlignment="true" applyProtection="true">
      <alignment horizontal="right" vertical="center" textRotation="0" wrapText="true" indent="0" shrinkToFit="false"/>
      <protection locked="true" hidden="false"/>
    </xf>
    <xf numFmtId="178" fontId="46" fillId="0" borderId="23" xfId="19" applyFont="true" applyBorder="true" applyAlignment="true" applyProtection="true">
      <alignment horizontal="right" vertical="center" textRotation="0" wrapText="true" indent="0" shrinkToFit="false"/>
      <protection locked="true" hidden="false"/>
    </xf>
    <xf numFmtId="178" fontId="46" fillId="0" borderId="36" xfId="19" applyFont="true" applyBorder="true" applyAlignment="true" applyProtection="true">
      <alignment horizontal="right" vertical="center" textRotation="0" wrapText="true" indent="0" shrinkToFit="false"/>
      <protection locked="true" hidden="false"/>
    </xf>
    <xf numFmtId="164" fontId="46" fillId="0" borderId="101" xfId="56" applyFont="true" applyBorder="true" applyAlignment="true" applyProtection="false">
      <alignment horizontal="left" vertical="center" textRotation="0" wrapText="true" indent="0" shrinkToFit="false"/>
      <protection locked="true" hidden="false"/>
    </xf>
    <xf numFmtId="178" fontId="46" fillId="0" borderId="35" xfId="48" applyFont="true" applyBorder="true" applyAlignment="true" applyProtection="true">
      <alignment horizontal="general" vertical="center" textRotation="0" wrapText="true" indent="0" shrinkToFit="false"/>
      <protection locked="true" hidden="false"/>
    </xf>
    <xf numFmtId="178" fontId="46" fillId="0" borderId="23" xfId="48" applyFont="true" applyBorder="true" applyAlignment="true" applyProtection="true">
      <alignment horizontal="general" vertical="center" textRotation="0" wrapText="true" indent="0" shrinkToFit="false"/>
      <protection locked="true" hidden="false"/>
    </xf>
    <xf numFmtId="164" fontId="46" fillId="0" borderId="36" xfId="56" applyFont="true" applyBorder="true" applyAlignment="true" applyProtection="false">
      <alignment horizontal="general" vertical="center" textRotation="0" wrapText="false" indent="0" shrinkToFit="false"/>
      <protection locked="true" hidden="false"/>
    </xf>
    <xf numFmtId="164" fontId="13" fillId="0" borderId="171" xfId="0" applyFont="true" applyBorder="true" applyAlignment="true" applyProtection="false">
      <alignment horizontal="general" vertical="center" textRotation="0" wrapText="true" indent="0" shrinkToFit="false"/>
      <protection locked="true" hidden="false"/>
    </xf>
    <xf numFmtId="164" fontId="0" fillId="0" borderId="25" xfId="0" applyFont="true" applyBorder="true" applyAlignment="false" applyProtection="false">
      <alignment horizontal="general" vertical="center" textRotation="0" wrapText="false" indent="0" shrinkToFit="false"/>
      <protection locked="true" hidden="false"/>
    </xf>
    <xf numFmtId="164" fontId="49" fillId="0" borderId="35" xfId="0" applyFont="true" applyBorder="true" applyAlignment="true" applyProtection="false">
      <alignment horizontal="center" vertical="center" textRotation="0" wrapText="true" indent="0" shrinkToFit="false"/>
      <protection locked="true" hidden="false"/>
    </xf>
    <xf numFmtId="164" fontId="49" fillId="0" borderId="23" xfId="0" applyFont="true" applyBorder="true" applyAlignment="true" applyProtection="false">
      <alignment horizontal="center" vertical="center" textRotation="0" wrapText="true" indent="0" shrinkToFit="false"/>
      <protection locked="true" hidden="false"/>
    </xf>
    <xf numFmtId="164" fontId="49" fillId="0" borderId="10" xfId="0" applyFont="true" applyBorder="true" applyAlignment="true" applyProtection="false">
      <alignment horizontal="center" vertical="center" textRotation="0" wrapText="false" indent="0" shrinkToFit="false"/>
      <protection locked="true" hidden="false"/>
    </xf>
    <xf numFmtId="170" fontId="49" fillId="0" borderId="36" xfId="0" applyFont="true" applyBorder="true" applyAlignment="true" applyProtection="false">
      <alignment horizontal="center" vertical="center" textRotation="0" wrapText="false" indent="0" shrinkToFit="false"/>
      <protection locked="true" hidden="false"/>
    </xf>
    <xf numFmtId="164" fontId="49" fillId="0" borderId="101" xfId="19" applyFont="true" applyBorder="true" applyAlignment="true" applyProtection="true">
      <alignment horizontal="center" vertical="center" textRotation="0" wrapText="true" indent="0" shrinkToFit="false"/>
      <protection locked="true" hidden="false"/>
    </xf>
    <xf numFmtId="164" fontId="49" fillId="0" borderId="36" xfId="19" applyFont="true" applyBorder="true" applyAlignment="true" applyProtection="true">
      <alignment horizontal="center" vertical="center" textRotation="0" wrapText="true" indent="0" shrinkToFit="false"/>
      <protection locked="true" hidden="false"/>
    </xf>
    <xf numFmtId="178" fontId="46" fillId="0" borderId="36" xfId="48" applyFont="true" applyBorder="true" applyAlignment="true" applyProtection="true">
      <alignment horizontal="general" vertical="center" textRotation="0" wrapText="true" indent="0" shrinkToFit="false"/>
      <protection locked="true" hidden="false"/>
    </xf>
    <xf numFmtId="164" fontId="46" fillId="0" borderId="173" xfId="0" applyFont="true" applyBorder="true" applyAlignment="true" applyProtection="false">
      <alignment horizontal="left" vertical="center" textRotation="0" wrapText="true" indent="0" shrinkToFit="false"/>
      <protection locked="true" hidden="false"/>
    </xf>
    <xf numFmtId="164" fontId="46" fillId="0" borderId="25" xfId="0" applyFont="true" applyBorder="true" applyAlignment="true" applyProtection="false">
      <alignment horizontal="left" vertical="center" textRotation="0" wrapText="true" indent="0" shrinkToFit="false"/>
      <protection locked="true" hidden="false"/>
    </xf>
    <xf numFmtId="164" fontId="49" fillId="0" borderId="38" xfId="0" applyFont="true" applyBorder="true" applyAlignment="true" applyProtection="false">
      <alignment horizontal="center" vertical="center" textRotation="0" wrapText="true" indent="0" shrinkToFit="false"/>
      <protection locked="true" hidden="false"/>
    </xf>
    <xf numFmtId="164" fontId="49" fillId="0" borderId="39" xfId="0" applyFont="true" applyBorder="true" applyAlignment="true" applyProtection="false">
      <alignment horizontal="center" vertical="center" textRotation="0" wrapText="true" indent="0" shrinkToFit="false"/>
      <protection locked="true" hidden="false"/>
    </xf>
    <xf numFmtId="164" fontId="49" fillId="0" borderId="40" xfId="0" applyFont="true" applyBorder="true" applyAlignment="true" applyProtection="false">
      <alignment horizontal="center" vertical="center" textRotation="0" wrapText="false" indent="0" shrinkToFit="false"/>
      <protection locked="true" hidden="false"/>
    </xf>
    <xf numFmtId="170" fontId="49" fillId="0" borderId="41" xfId="0" applyFont="true" applyBorder="true" applyAlignment="true" applyProtection="false">
      <alignment horizontal="center" vertical="center" textRotation="0" wrapText="false" indent="0" shrinkToFit="false"/>
      <protection locked="true" hidden="false"/>
    </xf>
    <xf numFmtId="164" fontId="49" fillId="0" borderId="173" xfId="19" applyFont="true" applyBorder="true" applyAlignment="true" applyProtection="true">
      <alignment horizontal="center" vertical="center" textRotation="0" wrapText="true" indent="0" shrinkToFit="false"/>
      <protection locked="true" hidden="false"/>
    </xf>
    <xf numFmtId="164" fontId="49" fillId="0" borderId="41" xfId="19" applyFont="true" applyBorder="true" applyAlignment="true" applyProtection="true">
      <alignment horizontal="center" vertical="center" textRotation="0" wrapText="true" indent="0" shrinkToFit="false"/>
      <protection locked="true" hidden="false"/>
    </xf>
    <xf numFmtId="178" fontId="46" fillId="0" borderId="38" xfId="19" applyFont="true" applyBorder="true" applyAlignment="true" applyProtection="true">
      <alignment horizontal="general" vertical="center" textRotation="0" wrapText="true" indent="0" shrinkToFit="false"/>
      <protection locked="true" hidden="false"/>
    </xf>
    <xf numFmtId="178" fontId="46" fillId="0" borderId="39" xfId="19" applyFont="true" applyBorder="true" applyAlignment="true" applyProtection="true">
      <alignment horizontal="general" vertical="center" textRotation="0" wrapText="true" indent="0" shrinkToFit="false"/>
      <protection locked="true" hidden="false"/>
    </xf>
    <xf numFmtId="178" fontId="46" fillId="0" borderId="141" xfId="19" applyFont="true" applyBorder="true" applyAlignment="true" applyProtection="true">
      <alignment horizontal="general" vertical="center" textRotation="0" wrapText="true" indent="0" shrinkToFit="false"/>
      <protection locked="true" hidden="false"/>
    </xf>
    <xf numFmtId="178" fontId="46" fillId="0" borderId="56" xfId="19" applyFont="true" applyBorder="true" applyAlignment="true" applyProtection="true">
      <alignment horizontal="general" vertical="center" textRotation="0" wrapText="true" indent="0" shrinkToFit="false"/>
      <protection locked="true" hidden="false"/>
    </xf>
    <xf numFmtId="178" fontId="46" fillId="0" borderId="178" xfId="19" applyFont="true" applyBorder="true" applyAlignment="true" applyProtection="true">
      <alignment horizontal="general" vertical="center" textRotation="0" wrapText="true" indent="0" shrinkToFit="false"/>
      <protection locked="true" hidden="false"/>
    </xf>
    <xf numFmtId="178" fontId="46" fillId="0" borderId="49" xfId="19" applyFont="true" applyBorder="true" applyAlignment="true" applyProtection="true">
      <alignment horizontal="general" vertical="center" textRotation="0" wrapText="true" indent="0" shrinkToFit="false"/>
      <protection locked="true" hidden="false"/>
    </xf>
    <xf numFmtId="178" fontId="46" fillId="0" borderId="60" xfId="19" applyFont="true" applyBorder="true" applyAlignment="true" applyProtection="true">
      <alignment horizontal="general" vertical="center" textRotation="0" wrapText="true" indent="0" shrinkToFit="false"/>
      <protection locked="true" hidden="false"/>
    </xf>
    <xf numFmtId="178" fontId="46" fillId="0" borderId="92" xfId="19" applyFont="true" applyBorder="true" applyAlignment="true" applyProtection="true">
      <alignment horizontal="general" vertical="center" textRotation="0" wrapText="true" indent="0" shrinkToFit="false"/>
      <protection locked="true" hidden="false"/>
    </xf>
    <xf numFmtId="178" fontId="46" fillId="0" borderId="38" xfId="19" applyFont="true" applyBorder="true" applyAlignment="true" applyProtection="true">
      <alignment horizontal="right" vertical="center" textRotation="0" wrapText="true" indent="0" shrinkToFit="false"/>
      <protection locked="true" hidden="false"/>
    </xf>
    <xf numFmtId="178" fontId="46" fillId="0" borderId="39" xfId="19" applyFont="true" applyBorder="true" applyAlignment="true" applyProtection="true">
      <alignment horizontal="right" vertical="center" textRotation="0" wrapText="true" indent="0" shrinkToFit="false"/>
      <protection locked="true" hidden="false"/>
    </xf>
    <xf numFmtId="178" fontId="46" fillId="0" borderId="41" xfId="19" applyFont="true" applyBorder="true" applyAlignment="true" applyProtection="true">
      <alignment horizontal="right" vertical="center" textRotation="0" wrapText="true" indent="0" shrinkToFit="false"/>
      <protection locked="true" hidden="false"/>
    </xf>
    <xf numFmtId="164" fontId="46" fillId="0" borderId="173" xfId="56" applyFont="true" applyBorder="true" applyAlignment="true" applyProtection="false">
      <alignment horizontal="left" vertical="center" textRotation="0" wrapText="true" indent="0" shrinkToFit="false"/>
      <protection locked="true" hidden="false"/>
    </xf>
    <xf numFmtId="178" fontId="46" fillId="0" borderId="178" xfId="48" applyFont="true" applyBorder="true" applyAlignment="true" applyProtection="true">
      <alignment horizontal="general" vertical="center" textRotation="0" wrapText="true" indent="0" shrinkToFit="false"/>
      <protection locked="true" hidden="false"/>
    </xf>
    <xf numFmtId="178" fontId="46" fillId="0" borderId="12" xfId="48" applyFont="true" applyBorder="true" applyAlignment="true" applyProtection="true">
      <alignment horizontal="general" vertical="center" textRotation="0" wrapText="true" indent="0" shrinkToFit="false"/>
      <protection locked="true" hidden="false"/>
    </xf>
    <xf numFmtId="178" fontId="46" fillId="0" borderId="56" xfId="48" applyFont="true" applyBorder="true" applyAlignment="true" applyProtection="true">
      <alignment horizontal="general" vertical="center" textRotation="0" wrapText="true" indent="0" shrinkToFit="false"/>
      <protection locked="true" hidden="false"/>
    </xf>
    <xf numFmtId="178" fontId="46" fillId="0" borderId="29" xfId="19" applyFont="true" applyBorder="true" applyAlignment="true" applyProtection="true">
      <alignment horizontal="general" vertical="center" textRotation="0" wrapText="true" indent="0" shrinkToFit="false"/>
      <protection locked="true" hidden="false"/>
    </xf>
    <xf numFmtId="178" fontId="46" fillId="0" borderId="31" xfId="19" applyFont="true" applyBorder="true" applyAlignment="true" applyProtection="true">
      <alignment horizontal="general" vertical="center" textRotation="0" wrapText="true" indent="0" shrinkToFit="false"/>
      <protection locked="true" hidden="false"/>
    </xf>
    <xf numFmtId="178" fontId="46" fillId="0" borderId="58" xfId="19" applyFont="true" applyBorder="true" applyAlignment="true" applyProtection="true">
      <alignment horizontal="general" vertical="center" textRotation="0" wrapText="true" indent="0" shrinkToFit="false"/>
      <protection locked="true" hidden="false"/>
    </xf>
    <xf numFmtId="178" fontId="46" fillId="0" borderId="34" xfId="19" applyFont="true" applyBorder="true" applyAlignment="true" applyProtection="true">
      <alignment horizontal="general" vertical="center" textRotation="0" wrapText="true" indent="0" shrinkToFit="false"/>
      <protection locked="true" hidden="false"/>
    </xf>
    <xf numFmtId="178" fontId="46" fillId="0" borderId="32" xfId="19" applyFont="true" applyBorder="true" applyAlignment="true" applyProtection="true">
      <alignment horizontal="general" vertical="center" textRotation="0" wrapText="true" indent="0" shrinkToFit="false"/>
      <protection locked="true" hidden="false"/>
    </xf>
    <xf numFmtId="178" fontId="46" fillId="0" borderId="175" xfId="19" applyFont="true" applyBorder="true" applyAlignment="true" applyProtection="true">
      <alignment horizontal="general" vertical="center" textRotation="0" wrapText="true" indent="0" shrinkToFit="false"/>
      <protection locked="true" hidden="false"/>
    </xf>
    <xf numFmtId="178" fontId="46" fillId="0" borderId="37" xfId="19" applyFont="true" applyBorder="true" applyAlignment="true" applyProtection="true">
      <alignment horizontal="right" vertical="center" textRotation="0" wrapText="true" indent="0" shrinkToFit="false"/>
      <protection locked="true" hidden="false"/>
    </xf>
    <xf numFmtId="178" fontId="46" fillId="0" borderId="14" xfId="19" applyFont="true" applyBorder="true" applyAlignment="true" applyProtection="true">
      <alignment horizontal="right" vertical="center" textRotation="0" wrapText="true" indent="0" shrinkToFit="false"/>
      <protection locked="true" hidden="false"/>
    </xf>
    <xf numFmtId="178" fontId="46" fillId="0" borderId="72" xfId="19" applyFont="true" applyBorder="true" applyAlignment="true" applyProtection="true">
      <alignment horizontal="right" vertical="center" textRotation="0" wrapText="true" indent="0" shrinkToFit="false"/>
      <protection locked="true" hidden="false"/>
    </xf>
    <xf numFmtId="164" fontId="46" fillId="0" borderId="175" xfId="56" applyFont="true" applyBorder="true" applyAlignment="true" applyProtection="false">
      <alignment horizontal="left" vertical="center" textRotation="0" wrapText="true" indent="0" shrinkToFit="false"/>
      <protection locked="true" hidden="false"/>
    </xf>
    <xf numFmtId="164" fontId="46" fillId="0" borderId="102" xfId="56" applyFont="true" applyBorder="true" applyAlignment="true" applyProtection="false">
      <alignment horizontal="general" vertical="center" textRotation="0" wrapText="true" indent="0" shrinkToFit="false"/>
      <protection locked="true" hidden="false"/>
    </xf>
    <xf numFmtId="178" fontId="46" fillId="0" borderId="41" xfId="19" applyFont="true" applyBorder="true" applyAlignment="true" applyProtection="true">
      <alignment horizontal="general" vertical="center" textRotation="0" wrapText="true" indent="0" shrinkToFit="false"/>
      <protection locked="true" hidden="false"/>
    </xf>
    <xf numFmtId="178" fontId="46" fillId="0" borderId="40" xfId="19" applyFont="true" applyBorder="true" applyAlignment="true" applyProtection="true">
      <alignment horizontal="general" vertical="center" textRotation="0" wrapText="true" indent="0" shrinkToFit="false"/>
      <protection locked="true" hidden="false"/>
    </xf>
    <xf numFmtId="178" fontId="46" fillId="0" borderId="173" xfId="19" applyFont="true" applyBorder="true" applyAlignment="true" applyProtection="true">
      <alignment horizontal="general" vertical="center" textRotation="0" wrapText="true" indent="0" shrinkToFit="false"/>
      <protection locked="true" hidden="false"/>
    </xf>
    <xf numFmtId="178" fontId="46" fillId="0" borderId="38" xfId="48" applyFont="true" applyBorder="true" applyAlignment="true" applyProtection="true">
      <alignment horizontal="general" vertical="center" textRotation="0" wrapText="true" indent="0" shrinkToFit="false"/>
      <protection locked="true" hidden="false"/>
    </xf>
    <xf numFmtId="178" fontId="46" fillId="0" borderId="39" xfId="48" applyFont="true" applyBorder="true" applyAlignment="true" applyProtection="true">
      <alignment horizontal="general" vertical="center" textRotation="0" wrapText="true" indent="0" shrinkToFit="false"/>
      <protection locked="true" hidden="false"/>
    </xf>
    <xf numFmtId="178" fontId="46" fillId="0" borderId="41" xfId="48" applyFont="true" applyBorder="true" applyAlignment="true" applyProtection="true">
      <alignment horizontal="general" vertical="center" textRotation="0" wrapText="true" indent="0" shrinkToFit="false"/>
      <protection locked="true" hidden="false"/>
    </xf>
    <xf numFmtId="164" fontId="49" fillId="0" borderId="0" xfId="0" applyFont="true" applyBorder="false" applyAlignment="true" applyProtection="false">
      <alignment horizontal="left" vertical="center" textRotation="0" wrapText="true" indent="0" shrinkToFit="false"/>
      <protection locked="true" hidden="false"/>
    </xf>
    <xf numFmtId="164" fontId="49" fillId="0" borderId="0" xfId="0" applyFont="true" applyBorder="true" applyAlignment="true" applyProtection="false">
      <alignment horizontal="left" vertical="center" textRotation="0" wrapText="true" indent="0" shrinkToFit="false"/>
      <protection locked="true" hidden="false"/>
    </xf>
    <xf numFmtId="164" fontId="49" fillId="0" borderId="0" xfId="0" applyFont="true" applyBorder="true" applyAlignment="true" applyProtection="false">
      <alignment horizontal="left" vertical="top" textRotation="0" wrapText="true" indent="0" shrinkToFit="false"/>
      <protection locked="true" hidden="false"/>
    </xf>
    <xf numFmtId="164" fontId="46" fillId="0" borderId="11" xfId="0" applyFont="true" applyBorder="true" applyAlignment="false" applyProtection="false">
      <alignment horizontal="general" vertical="center" textRotation="0" wrapText="false" indent="0" shrinkToFit="false"/>
      <protection locked="true" hidden="false"/>
    </xf>
    <xf numFmtId="164" fontId="0" fillId="0" borderId="135" xfId="0" applyFont="true" applyBorder="true" applyAlignment="false" applyProtection="false">
      <alignment horizontal="general" vertical="center" textRotation="0" wrapText="false" indent="0" shrinkToFit="false"/>
      <protection locked="true" hidden="false"/>
    </xf>
    <xf numFmtId="164" fontId="0" fillId="0" borderId="179" xfId="0" applyFont="true" applyBorder="true" applyAlignment="false" applyProtection="false">
      <alignment horizontal="general" vertical="center" textRotation="0" wrapText="false" indent="0" shrinkToFit="false"/>
      <protection locked="true" hidden="false"/>
    </xf>
    <xf numFmtId="164" fontId="0" fillId="0" borderId="19" xfId="0" applyFont="true" applyBorder="true" applyAlignment="false" applyProtection="false">
      <alignment horizontal="general" vertical="center" textRotation="0" wrapText="false" indent="0" shrinkToFit="false"/>
      <protection locked="true" hidden="false"/>
    </xf>
    <xf numFmtId="165" fontId="0" fillId="0" borderId="136" xfId="19" applyFont="true" applyBorder="true" applyAlignment="true" applyProtection="true">
      <alignment horizontal="general" vertical="center" textRotation="0" wrapText="false" indent="0" shrinkToFit="false"/>
      <protection locked="true" hidden="false"/>
    </xf>
    <xf numFmtId="165" fontId="0" fillId="0" borderId="20" xfId="19" applyFont="true" applyBorder="true" applyAlignment="true" applyProtection="true">
      <alignment horizontal="general" vertical="center" textRotation="0" wrapText="false" indent="0" shrinkToFit="false"/>
      <protection locked="true" hidden="false"/>
    </xf>
    <xf numFmtId="164" fontId="46" fillId="0" borderId="24" xfId="0" applyFont="true" applyBorder="true" applyAlignment="false" applyProtection="false">
      <alignment horizontal="general" vertical="center" textRotation="0" wrapText="false" indent="0" shrinkToFit="false"/>
      <protection locked="true" hidden="false"/>
    </xf>
    <xf numFmtId="164" fontId="0" fillId="0" borderId="29" xfId="0" applyFont="true" applyBorder="true" applyAlignment="false" applyProtection="false">
      <alignment horizontal="general" vertical="center" textRotation="0" wrapText="false" indent="0" shrinkToFit="false"/>
      <protection locked="true" hidden="false"/>
    </xf>
    <xf numFmtId="164" fontId="0" fillId="0" borderId="34" xfId="0" applyFont="true" applyBorder="true" applyAlignment="false" applyProtection="false">
      <alignment horizontal="general" vertical="center" textRotation="0" wrapText="false" indent="0" shrinkToFit="false"/>
      <protection locked="true" hidden="false"/>
    </xf>
    <xf numFmtId="173" fontId="0" fillId="0" borderId="31" xfId="0" applyFont="false" applyBorder="true" applyAlignment="false" applyProtection="false">
      <alignment horizontal="general" vertical="center" textRotation="0" wrapText="false" indent="0" shrinkToFit="false"/>
      <protection locked="true" hidden="false"/>
    </xf>
    <xf numFmtId="173" fontId="0" fillId="0" borderId="32" xfId="0" applyFont="false" applyBorder="true" applyAlignment="false" applyProtection="false">
      <alignment horizontal="general" vertical="center" textRotation="0" wrapText="false" indent="0" shrinkToFit="false"/>
      <protection locked="true" hidden="false"/>
    </xf>
    <xf numFmtId="165" fontId="0" fillId="0" borderId="34" xfId="19" applyFont="true" applyBorder="true" applyAlignment="true" applyProtection="true">
      <alignment horizontal="general" vertical="center" textRotation="0" wrapText="false" indent="0" shrinkToFit="false"/>
      <protection locked="true" hidden="false"/>
    </xf>
    <xf numFmtId="164" fontId="0" fillId="0" borderId="35" xfId="0" applyFont="true" applyBorder="true" applyAlignment="false" applyProtection="false">
      <alignment horizontal="general" vertical="center" textRotation="0" wrapText="false" indent="0" shrinkToFit="false"/>
      <protection locked="true" hidden="false"/>
    </xf>
    <xf numFmtId="164" fontId="0" fillId="0" borderId="36" xfId="0" applyFont="true" applyBorder="true" applyAlignment="false" applyProtection="false">
      <alignment horizontal="general" vertical="center" textRotation="0" wrapText="false" indent="0" shrinkToFit="false"/>
      <protection locked="true" hidden="false"/>
    </xf>
    <xf numFmtId="173" fontId="0" fillId="0" borderId="23" xfId="0" applyFont="false" applyBorder="true" applyAlignment="false" applyProtection="false">
      <alignment horizontal="general" vertical="center" textRotation="0" wrapText="false" indent="0" shrinkToFit="false"/>
      <protection locked="true" hidden="false"/>
    </xf>
    <xf numFmtId="173" fontId="0" fillId="0" borderId="10" xfId="0" applyFont="false" applyBorder="true" applyAlignment="false" applyProtection="false">
      <alignment horizontal="general" vertical="center" textRotation="0" wrapText="false" indent="0" shrinkToFit="false"/>
      <protection locked="true" hidden="false"/>
    </xf>
    <xf numFmtId="165" fontId="0" fillId="0" borderId="36" xfId="19" applyFont="true" applyBorder="true" applyAlignment="true" applyProtection="true">
      <alignment horizontal="general" vertical="center" textRotation="0" wrapText="false" indent="0" shrinkToFit="false"/>
      <protection locked="true" hidden="false"/>
    </xf>
    <xf numFmtId="164" fontId="0" fillId="0" borderId="23" xfId="0" applyFont="false" applyBorder="true" applyAlignment="false" applyProtection="false">
      <alignment horizontal="general" vertical="center" textRotation="0" wrapText="false" indent="0" shrinkToFit="false"/>
      <protection locked="true" hidden="false"/>
    </xf>
    <xf numFmtId="164" fontId="0" fillId="0" borderId="10" xfId="0" applyFont="false" applyBorder="true" applyAlignment="false" applyProtection="false">
      <alignment horizontal="general" vertical="center" textRotation="0" wrapText="false" indent="0" shrinkToFit="false"/>
      <protection locked="true" hidden="false"/>
    </xf>
    <xf numFmtId="164" fontId="0" fillId="0" borderId="38" xfId="0" applyFont="true" applyBorder="true" applyAlignment="false" applyProtection="false">
      <alignment horizontal="general" vertical="center" textRotation="0" wrapText="false" indent="0" shrinkToFit="false"/>
      <protection locked="true" hidden="false"/>
    </xf>
    <xf numFmtId="165" fontId="0" fillId="0" borderId="41" xfId="0" applyFont="false" applyBorder="true" applyAlignment="false" applyProtection="false">
      <alignment horizontal="general" vertical="center" textRotation="0" wrapText="false" indent="0" shrinkToFit="false"/>
      <protection locked="true" hidden="false"/>
    </xf>
    <xf numFmtId="164" fontId="0" fillId="0" borderId="37" xfId="0" applyFont="true" applyBorder="true" applyAlignment="false" applyProtection="false">
      <alignment horizontal="general" vertical="center" textRotation="0" wrapText="false" indent="0" shrinkToFit="false"/>
      <protection locked="true" hidden="false"/>
    </xf>
    <xf numFmtId="164" fontId="0" fillId="0" borderId="14" xfId="0" applyFont="false" applyBorder="true" applyAlignment="false" applyProtection="false">
      <alignment horizontal="general" vertical="center" textRotation="0" wrapText="false" indent="0" shrinkToFit="false"/>
      <protection locked="true" hidden="false"/>
    </xf>
    <xf numFmtId="164" fontId="0" fillId="0" borderId="72" xfId="0" applyFont="false" applyBorder="true" applyAlignment="false" applyProtection="false">
      <alignment horizontal="general" vertical="center" textRotation="0" wrapText="false" indent="0" shrinkToFit="false"/>
      <protection locked="true" hidden="false"/>
    </xf>
    <xf numFmtId="164" fontId="46" fillId="0" borderId="25" xfId="0" applyFont="true" applyBorder="true" applyAlignment="false" applyProtection="false">
      <alignment horizontal="general" vertical="center" textRotation="0" wrapText="false" indent="0" shrinkToFit="false"/>
      <protection locked="true" hidden="false"/>
    </xf>
    <xf numFmtId="164" fontId="0" fillId="0" borderId="39" xfId="0" applyFont="false" applyBorder="true" applyAlignment="false" applyProtection="false">
      <alignment horizontal="general" vertical="center" textRotation="0" wrapText="false" indent="0" shrinkToFit="false"/>
      <protection locked="true" hidden="false"/>
    </xf>
    <xf numFmtId="164" fontId="0" fillId="0" borderId="41" xfId="0" applyFont="false" applyBorder="true" applyAlignment="false" applyProtection="false">
      <alignment horizontal="general" vertical="center" textRotation="0" wrapText="false" indent="0" shrinkToFit="false"/>
      <protection locked="true" hidden="false"/>
    </xf>
  </cellXfs>
  <cellStyles count="69">
    <cellStyle name="Normal" xfId="0" builtinId="0"/>
    <cellStyle name="Comma" xfId="15" builtinId="3"/>
    <cellStyle name="Comma [0]" xfId="16" builtinId="6"/>
    <cellStyle name="Currency" xfId="17" builtinId="4"/>
    <cellStyle name="Currency [0]" xfId="18" builtinId="7"/>
    <cellStyle name="Percent" xfId="19" builtinId="5"/>
    <cellStyle name="20% - アクセント 1 2" xfId="21"/>
    <cellStyle name="20% - アクセント 2 2" xfId="22"/>
    <cellStyle name="20% - アクセント 3 2" xfId="23"/>
    <cellStyle name="20% - アクセント 4 2" xfId="24"/>
    <cellStyle name="20% - アクセント 5 2" xfId="25"/>
    <cellStyle name="20% - アクセント 6 2" xfId="26"/>
    <cellStyle name="40% - アクセント 1 2" xfId="27"/>
    <cellStyle name="40% - アクセント 2 2" xfId="28"/>
    <cellStyle name="40% - アクセント 3 2" xfId="29"/>
    <cellStyle name="40% - アクセント 4 2" xfId="30"/>
    <cellStyle name="40% - アクセント 5 2" xfId="31"/>
    <cellStyle name="40% - アクセント 6 2" xfId="32"/>
    <cellStyle name="60% - アクセント 1 2" xfId="33"/>
    <cellStyle name="60% - アクセント 2 2" xfId="34"/>
    <cellStyle name="60% - アクセント 3 2" xfId="35"/>
    <cellStyle name="60% - アクセント 4 2" xfId="36"/>
    <cellStyle name="60% - アクセント 5 2" xfId="37"/>
    <cellStyle name="60% - アクセント 6 2" xfId="38"/>
    <cellStyle name="どちらでもない 2" xfId="39"/>
    <cellStyle name="アクセント 1 2" xfId="40"/>
    <cellStyle name="アクセント 2 2" xfId="41"/>
    <cellStyle name="アクセント 3 2" xfId="42"/>
    <cellStyle name="アクセント 4 2" xfId="43"/>
    <cellStyle name="アクセント 5 2" xfId="44"/>
    <cellStyle name="アクセント 6 2" xfId="45"/>
    <cellStyle name="タイトル 2" xfId="46"/>
    <cellStyle name="チェック セル 2" xfId="47"/>
    <cellStyle name="パーセント 2" xfId="48"/>
    <cellStyle name="メモ 2" xfId="49"/>
    <cellStyle name="リンク セル 2" xfId="50"/>
    <cellStyle name="入力 2" xfId="51"/>
    <cellStyle name="出力 2" xfId="52"/>
    <cellStyle name="悪い 2" xfId="53"/>
    <cellStyle name="桁区切り 2" xfId="54"/>
    <cellStyle name="標準 10" xfId="55"/>
    <cellStyle name="標準 2" xfId="56"/>
    <cellStyle name="標準 2 2" xfId="57"/>
    <cellStyle name="標準 2 2 2" xfId="58"/>
    <cellStyle name="標準 2 3" xfId="59"/>
    <cellStyle name="標準 3" xfId="60"/>
    <cellStyle name="標準 3 2" xfId="61"/>
    <cellStyle name="標準 3 2 2" xfId="62"/>
    <cellStyle name="標準 3 2 2 2" xfId="63"/>
    <cellStyle name="標準 3 2 3" xfId="64"/>
    <cellStyle name="標準 3 3" xfId="65"/>
    <cellStyle name="標準 3 3 2" xfId="66"/>
    <cellStyle name="標準 3 3 2 2" xfId="67"/>
    <cellStyle name="標準 3 3 3" xfId="68"/>
    <cellStyle name="標準 3 4" xfId="69"/>
    <cellStyle name="標準 3 4 2" xfId="70"/>
    <cellStyle name="標準 3 5" xfId="71"/>
    <cellStyle name="良い 2" xfId="72"/>
    <cellStyle name="見出し 1 2" xfId="73"/>
    <cellStyle name="見出し 2 2" xfId="74"/>
    <cellStyle name="見出し 3 2" xfId="75"/>
    <cellStyle name="見出し 3 2 2" xfId="76"/>
    <cellStyle name="見出し 4 2" xfId="77"/>
    <cellStyle name="計算 2" xfId="78"/>
    <cellStyle name="説明文 2" xfId="79"/>
    <cellStyle name="警告文 2" xfId="80"/>
    <cellStyle name="集計 2" xfId="81"/>
    <cellStyle name="*unknown*" xfId="20" builtinId="8"/>
    <cellStyle name="Excel Built-in Comma [0]" xfId="82"/>
  </cellStyles>
  <dxfs count="101">
    <dxf>
      <font>
        <color rgb="00FFFFFF"/>
      </font>
      <fill>
        <patternFill>
          <bgColor rgb="FFFFFF99"/>
        </patternFill>
      </fill>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FFFF"/>
      </font>
      <fill>
        <patternFill>
          <bgColor rgb="FFFFFFFF"/>
        </patternFill>
      </fill>
      <border diagonalUp="false" diagonalDown="false">
        <left/>
        <right/>
        <top/>
        <bottom/>
        <diagonal/>
      </border>
    </dxf>
    <dxf>
      <fill>
        <patternFill>
          <bgColor rgb="FFFFC000"/>
        </patternFill>
      </fill>
    </dxf>
    <dxf>
      <font>
        <color rgb="FFDDD9C3"/>
      </font>
      <fill>
        <patternFill>
          <bgColor rgb="FFDDD9C3"/>
        </patternFill>
      </fill>
      <border diagonalUp="false" diagonalDown="false">
        <left/>
        <right/>
        <top/>
        <bottom/>
        <diagonal/>
      </border>
    </dxf>
    <dxf>
      <font>
        <color rgb="FFA0A0A0"/>
      </font>
      <fill>
        <patternFill>
          <bgColor rgb="FFA6A6A6"/>
        </patternFill>
      </fill>
      <border diagonalUp="false" diagonalDown="false">
        <left/>
        <right/>
        <top/>
        <bottom/>
        <diagonal/>
      </border>
    </dxf>
    <dxf>
      <font>
        <color rgb="FFDDD9C3"/>
      </font>
      <fill>
        <patternFill>
          <bgColor rgb="FFDDD9C3"/>
        </patternFill>
      </fill>
      <border diagonalUp="false" diagonalDown="false">
        <left/>
        <right/>
        <top/>
        <bottom/>
        <diagonal/>
      </border>
    </dxf>
    <dxf>
      <fill>
        <patternFill>
          <bgColor rgb="FFF2F2F2"/>
        </patternFill>
      </fill>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A0A0A0"/>
      </font>
      <fill>
        <patternFill>
          <bgColor rgb="FFA0A0A0"/>
        </patternFill>
      </fill>
      <border diagonalUp="false" diagonalDown="false">
        <left style="thin"/>
        <right/>
        <top/>
        <bottom/>
        <diagonal/>
      </border>
    </dxf>
    <dxf>
      <fill>
        <patternFill>
          <bgColor rgb="FFF2F2F2"/>
        </patternFill>
      </fill>
    </dxf>
    <dxf>
      <fill>
        <patternFill>
          <bgColor rgb="FFF2F2F2"/>
        </patternFill>
      </fill>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border diagonalUp="false" diagonalDown="false">
        <left/>
        <right/>
        <top/>
        <bottom/>
        <diagonal/>
      </border>
    </dxf>
    <dxf>
      <font>
        <color rgb="FFA0A0A0"/>
      </font>
      <fill>
        <patternFill>
          <bgColor rgb="FFA0A0A0"/>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ill>
        <patternFill>
          <bgColor rgb="FFFFFFFF"/>
        </patternFill>
      </fill>
    </dxf>
    <dxf>
      <font>
        <b val="1"/>
        <i val="0"/>
        <color rgb="FFFF0000"/>
      </font>
    </dxf>
    <dxf>
      <fill>
        <patternFill>
          <bgColor rgb="FFFFFFFF"/>
        </patternFill>
      </fill>
    </dxf>
    <dxf>
      <font>
        <b val="1"/>
        <i val="0"/>
      </font>
    </dxf>
    <dxf>
      <fill>
        <patternFill>
          <bgColor rgb="FFFFFFCC"/>
        </patternFill>
      </fill>
    </dxf>
    <dxf>
      <fill>
        <patternFill>
          <bgColor rgb="FFCCFFCC"/>
        </patternFill>
      </fill>
    </dxf>
    <dxf>
      <fill>
        <patternFill>
          <bgColor rgb="FFCCFFCC"/>
        </patternFill>
      </fill>
    </dxf>
    <dxf>
      <fill>
        <patternFill>
          <bgColor rgb="FFCCFFCC"/>
        </patternFill>
      </fill>
    </dxf>
    <dxf>
      <fill>
        <patternFill>
          <bgColor rgb="FFFFC000"/>
        </patternFill>
      </fill>
    </dxf>
    <dxf>
      <fill>
        <patternFill>
          <bgColor rgb="FFCCFFFF"/>
        </patternFill>
      </fill>
    </dxf>
    <dxf>
      <fill>
        <patternFill>
          <bgColor rgb="FFCCFFFF"/>
        </patternFill>
      </fill>
    </dxf>
    <dxf>
      <font>
        <color rgb="FFA0A0A0"/>
      </font>
      <fill>
        <patternFill>
          <bgColor rgb="FFBFBFBF"/>
        </patternFill>
      </fill>
      <border diagonalUp="false" diagonalDown="false">
        <left/>
        <right/>
        <top/>
        <bottom/>
        <diagonal/>
      </border>
    </dxf>
    <dxf>
      <font>
        <b val="1"/>
        <i val="0"/>
        <color rgb="FFFF0000"/>
      </font>
    </dxf>
    <dxf>
      <fill>
        <patternFill>
          <bgColor rgb="FFCCFFFF"/>
        </patternFill>
      </fill>
    </dxf>
    <dxf>
      <fill>
        <patternFill>
          <bgColor rgb="FFFFFFFF"/>
        </patternFill>
      </fill>
    </dxf>
    <dxf>
      <font>
        <b val="1"/>
        <i val="0"/>
        <color rgb="FFFF0000"/>
      </font>
    </dxf>
    <dxf>
      <font>
        <b val="1"/>
        <i val="0"/>
        <color rgb="FFFF0000"/>
      </font>
    </dxf>
    <dxf>
      <fill>
        <patternFill>
          <bgColor rgb="FFFFFFFF"/>
        </patternFill>
      </fill>
    </dxf>
    <dxf>
      <font>
        <b val="1"/>
        <i val="0"/>
        <color rgb="FFFF0000"/>
      </font>
    </dxf>
    <dxf>
      <font>
        <b val="1"/>
        <i val="0"/>
        <color rgb="FFFF0000"/>
      </font>
      <fill>
        <patternFill>
          <bgColor rgb="00FFFFFF"/>
        </patternFill>
      </fill>
    </dxf>
    <dxf>
      <fill>
        <patternFill>
          <bgColor rgb="FFFFE5FF"/>
        </patternFill>
      </fill>
    </dxf>
    <dxf>
      <fill>
        <patternFill>
          <bgColor rgb="FFFFE5FC"/>
        </patternFill>
      </fill>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ont>
        <color rgb="FFA0A0A0"/>
      </font>
      <fill>
        <patternFill>
          <bgColor rgb="FFA6A6A6"/>
        </patternFill>
      </fill>
      <border diagonalUp="false" diagonalDown="false">
        <left/>
        <right/>
        <top/>
        <bottom/>
        <diagonal/>
      </border>
    </dxf>
    <dxf>
      <fill>
        <patternFill>
          <bgColor rgb="FFFFFFFF"/>
        </patternFill>
      </fill>
    </dxf>
    <dxf>
      <font>
        <b val="1"/>
        <i val="0"/>
        <color rgb="FFFF0000"/>
      </font>
    </dxf>
    <dxf>
      <fill>
        <patternFill>
          <bgColor rgb="FFFFFFFF"/>
        </patternFill>
      </fill>
    </dxf>
    <dxf>
      <font>
        <b val="1"/>
        <i val="0"/>
        <color rgb="FFFF0000"/>
      </font>
    </dxf>
    <dxf>
      <fill>
        <patternFill>
          <bgColor rgb="FFFFE5FF"/>
        </patternFill>
      </fill>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ont>
        <color rgb="FFA0A0A0"/>
      </font>
      <fill>
        <patternFill>
          <bgColor rgb="FFA6A6A6"/>
        </patternFill>
      </fill>
      <border diagonalUp="false" diagonalDown="false">
        <left/>
        <right/>
        <top/>
        <bottom/>
        <diagonal/>
      </border>
    </dxf>
  </dxfs>
  <colors>
    <indexedColors>
      <rgbColor rgb="FF000000"/>
      <rgbColor rgb="FFFFFFFF"/>
      <rgbColor rgb="FFFF0000"/>
      <rgbColor rgb="FF00FF00"/>
      <rgbColor rgb="FF0000FF"/>
      <rgbColor rgb="FFFFFF00"/>
      <rgbColor rgb="FFFF00FF"/>
      <rgbColor rgb="FFFEE5FC"/>
      <rgbColor rgb="FF800000"/>
      <rgbColor rgb="FF008000"/>
      <rgbColor rgb="FF000080"/>
      <rgbColor rgb="FF7F7F7F"/>
      <rgbColor rgb="FF800080"/>
      <rgbColor rgb="FF008080"/>
      <rgbColor rgb="FFC0C0C0"/>
      <rgbColor rgb="FF808080"/>
      <rgbColor rgb="FFA6A6A6"/>
      <rgbColor rgb="FFFFE5FC"/>
      <rgbColor rgb="FFFFFFCC"/>
      <rgbColor rgb="FFCCFFFF"/>
      <rgbColor rgb="FF660066"/>
      <rgbColor rgb="FFFF8080"/>
      <rgbColor rgb="FF0066CC"/>
      <rgbColor rgb="FFCCCCFF"/>
      <rgbColor rgb="FF000080"/>
      <rgbColor rgb="FFFF00FF"/>
      <rgbColor rgb="FFFFC000"/>
      <rgbColor rgb="FFFFF2CC"/>
      <rgbColor rgb="FF800080"/>
      <rgbColor rgb="FF800000"/>
      <rgbColor rgb="FF008080"/>
      <rgbColor rgb="FF0000FF"/>
      <rgbColor rgb="FFDDD9C3"/>
      <rgbColor rgb="FFF2F2F2"/>
      <rgbColor rgb="FFCCFFCC"/>
      <rgbColor rgb="FFFFFF99"/>
      <rgbColor rgb="FF99CCFF"/>
      <rgbColor rgb="FFFF99CC"/>
      <rgbColor rgb="FFCC99FF"/>
      <rgbColor rgb="FFFFCC99"/>
      <rgbColor rgb="FFBFBFBF"/>
      <rgbColor rgb="FF33CCCC"/>
      <rgbColor rgb="FFA0A0A0"/>
      <rgbColor rgb="FFFFCC00"/>
      <rgbColor rgb="FFFF9900"/>
      <rgbColor rgb="FFFF6600"/>
      <rgbColor rgb="FF595959"/>
      <rgbColor rgb="FF969696"/>
      <rgbColor rgb="FF003366"/>
      <rgbColor rgb="FF339966"/>
      <rgbColor rgb="FF003300"/>
      <rgbColor rgb="FF404040"/>
      <rgbColor rgb="FF993300"/>
      <rgbColor rgb="FFFFE5FF"/>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ctrlProps/ctrlProps10.xml><?xml version="1.0" encoding="utf-8"?>
<formControlPr xmlns="http://schemas.microsoft.com/office/spreadsheetml/2009/9/main" objectType="CheckBox" autoLine="false" print="true" fmlaLink="別紙様式2-1 計画書_総括表!$AR$50" lockText="1" noThreeD="1"/>
</file>

<file path=xl/ctrlProps/ctrlProps11.xml><?xml version="1.0" encoding="utf-8"?>
<formControlPr xmlns="http://schemas.microsoft.com/office/spreadsheetml/2009/9/main" objectType="CheckBox" autoLine="false" print="true" fmlaLink="別紙様式2-1 計画書_総括表!$AR$51" lockText="1" noThreeD="1"/>
</file>

<file path=xl/ctrlProps/ctrlProps12.xml><?xml version="1.0" encoding="utf-8"?>
<formControlPr xmlns="http://schemas.microsoft.com/office/spreadsheetml/2009/9/main" objectType="CheckBox" autoLine="false" print="true" fmlaLink="別紙様式2-1 計画書_総括表!$AR$52" lockText="1" noThreeD="1"/>
</file>

<file path=xl/ctrlProps/ctrlProps13.xml><?xml version="1.0" encoding="utf-8"?>
<formControlPr xmlns="http://schemas.microsoft.com/office/spreadsheetml/2009/9/main" objectType="CheckBox" autoLine="false" print="true" fmlaLink="別紙様式2-1 計画書_総括表!$AR$53" lockText="1" noThreeD="1"/>
</file>

<file path=xl/ctrlProps/ctrlProps14.xml><?xml version="1.0" encoding="utf-8"?>
<formControlPr xmlns="http://schemas.microsoft.com/office/spreadsheetml/2009/9/main" objectType="CheckBox" autoLine="false" print="true" fmlaLink="別紙様式2-1 計画書_総括表!$AR$54" lockText="1" noThreeD="1"/>
</file>

<file path=xl/ctrlProps/ctrlProps15.xml><?xml version="1.0" encoding="utf-8"?>
<formControlPr xmlns="http://schemas.microsoft.com/office/spreadsheetml/2009/9/main" objectType="CheckBox" autoLine="false" print="true" fmlaLink="別紙様式2-1 計画書_総括表!$AM$99" lockText="1" noThreeD="1"/>
</file>

<file path=xl/ctrlProps/ctrlProps16.xml><?xml version="1.0" encoding="utf-8"?>
<formControlPr xmlns="http://schemas.microsoft.com/office/spreadsheetml/2009/9/main" objectType="CheckBox" autoLine="false" print="true" fmlaLink="別紙様式2-1 計画書_総括表!$AM$100" lockText="1" noThreeD="1"/>
</file>

<file path=xl/ctrlProps/ctrlProps17.xml><?xml version="1.0" encoding="utf-8"?>
<formControlPr xmlns="http://schemas.microsoft.com/office/spreadsheetml/2009/9/main" objectType="CheckBox" autoLine="false" print="true" fmlaLink="別紙様式2-1 計画書_総括表!$AM$107" lockText="1" noThreeD="1"/>
</file>

<file path=xl/ctrlProps/ctrlProps18.xml><?xml version="1.0" encoding="utf-8"?>
<formControlPr xmlns="http://schemas.microsoft.com/office/spreadsheetml/2009/9/main" objectType="CheckBox" autoLine="false" print="true" fmlaLink="別紙様式2-1 計画書_総括表!$AM$108" lockText="1" noThreeD="1"/>
</file>

<file path=xl/ctrlProps/ctrlProps19.xml><?xml version="1.0" encoding="utf-8"?>
<formControlPr xmlns="http://schemas.microsoft.com/office/spreadsheetml/2009/9/main" objectType="CheckBox" autoLine="false" print="true" fmlaLink="別紙様式2-1 計画書_総括表!$AM$118" lockText="1" noThreeD="1"/>
</file>

<file path=xl/ctrlProps/ctrlProps20.xml><?xml version="1.0" encoding="utf-8"?>
<formControlPr xmlns="http://schemas.microsoft.com/office/spreadsheetml/2009/9/main" objectType="CheckBox" autoLine="false" print="true" fmlaLink="別紙様式2-1 計画書_総括表!$AM$119" lockText="1" noThreeD="1"/>
</file>

<file path=xl/ctrlProps/ctrlProps21.xml><?xml version="1.0" encoding="utf-8"?>
<formControlPr xmlns="http://schemas.microsoft.com/office/spreadsheetml/2009/9/main" objectType="CheckBox" autoLine="false" print="true" fmlaLink="別紙様式2-1 計画書_総括表!$AR$107" lockText="1" noThreeD="1"/>
</file>

<file path=xl/ctrlProps/ctrlProps22.xml><?xml version="1.0" encoding="utf-8"?>
<formControlPr xmlns="http://schemas.microsoft.com/office/spreadsheetml/2009/9/main" objectType="CheckBox" autoLine="false" print="true" fmlaLink="別紙様式2-1 計画書_総括表!$AR$108" lockText="1" noThreeD="1"/>
</file>

<file path=xl/ctrlProps/ctrlProps23.xml><?xml version="1.0" encoding="utf-8"?>
<formControlPr xmlns="http://schemas.microsoft.com/office/spreadsheetml/2009/9/main" objectType="CheckBox" autoLine="false" print="true" fmlaLink="別紙様式2-1 計画書_総括表!$AR$117" lockText="1" noThreeD="1"/>
</file>

<file path=xl/ctrlProps/ctrlProps24.xml><?xml version="1.0" encoding="utf-8"?>
<formControlPr xmlns="http://schemas.microsoft.com/office/spreadsheetml/2009/9/main" objectType="CheckBox" autoLine="false" print="true" fmlaLink="別紙様式2-1 計画書_総括表!$AR$118" lockText="1" noThreeD="1"/>
</file>

<file path=xl/ctrlProps/ctrlProps25.xml><?xml version="1.0" encoding="utf-8"?>
<formControlPr xmlns="http://schemas.microsoft.com/office/spreadsheetml/2009/9/main" objectType="CheckBox" autoLine="false" print="true" fmlaLink="別紙様式2-1 計画書_総括表!$AR$119" lockText="1" noThreeD="1"/>
</file>

<file path=xl/ctrlProps/ctrlProps26.xml><?xml version="1.0" encoding="utf-8"?>
<formControlPr xmlns="http://schemas.microsoft.com/office/spreadsheetml/2009/9/main" objectType="CheckBox" autoLine="false" print="true" fmlaLink="別紙様式2-1 計画書_総括表!$AM$181" lockText="1" noThreeD="1"/>
</file>

<file path=xl/ctrlProps/ctrlProps27.xml><?xml version="1.0" encoding="utf-8"?>
<formControlPr xmlns="http://schemas.microsoft.com/office/spreadsheetml/2009/9/main" objectType="CheckBox" autoLine="false" print="true" fmlaLink="別紙様式2-1 計画書_総括表!$AM$182" lockText="1" noThreeD="1"/>
</file>

<file path=xl/ctrlProps/ctrlProps28.xml><?xml version="1.0" encoding="utf-8"?>
<formControlPr xmlns="http://schemas.microsoft.com/office/spreadsheetml/2009/9/main" objectType="CheckBox" autoLine="false" print="true" fmlaLink="別紙様式2-1 計画書_総括表!$AM$187" lockText="1" noThreeD="1"/>
</file>

<file path=xl/ctrlProps/ctrlProps29.xml><?xml version="1.0" encoding="utf-8"?>
<formControlPr xmlns="http://schemas.microsoft.com/office/spreadsheetml/2009/9/main" objectType="CheckBox" autoLine="false" print="true" fmlaLink="別紙様式2-1 計画書_総括表!$AM$188" lockText="1" noThreeD="1"/>
</file>

<file path=xl/ctrlProps/ctrlProps3.xml><?xml version="1.0" encoding="utf-8"?>
<formControlPr xmlns="http://schemas.microsoft.com/office/spreadsheetml/2009/9/main" objectType="CheckBox" autoLine="false" print="true" fmlaLink="基本情報入力シート!$AM$36" lockText="1" noThreeD="1"/>
</file>

<file path=xl/ctrlProps/ctrlProps30.xml><?xml version="1.0" encoding="utf-8"?>
<formControlPr xmlns="http://schemas.microsoft.com/office/spreadsheetml/2009/9/main" objectType="CheckBox" autoLine="false" print="true" fmlaLink="別紙様式2-1 計画書_総括表!$AM$189" lockText="1" noThreeD="1"/>
</file>

<file path=xl/ctrlProps/ctrlProps31.xml><?xml version="1.0" encoding="utf-8"?>
<formControlPr xmlns="http://schemas.microsoft.com/office/spreadsheetml/2009/9/main" objectType="CheckBox" autoLine="false" print="true" fmlaLink="別紙様式2-1 計画書_総括表!$AM$190" lockText="1" noThreeD="1"/>
</file>

<file path=xl/ctrlProps/ctrlProps32.xml><?xml version="1.0" encoding="utf-8"?>
<formControlPr xmlns="http://schemas.microsoft.com/office/spreadsheetml/2009/9/main" objectType="CheckBox" autoLine="false" print="true" fmlaLink="別紙様式2-1 計画書_総括表!$AM$191" lockText="1" noThreeD="1"/>
</file>

<file path=xl/ctrlProps/ctrlProps33.xml><?xml version="1.0" encoding="utf-8"?>
<formControlPr xmlns="http://schemas.microsoft.com/office/spreadsheetml/2009/9/main" objectType="CheckBox" autoLine="false" print="true" fmlaLink="別紙様式2-1 計画書_総括表!$AM$192" lockText="1" noThreeD="1"/>
</file>

<file path=xl/ctrlProps/ctrlProps34.xml><?xml version="1.0" encoding="utf-8"?>
<formControlPr xmlns="http://schemas.microsoft.com/office/spreadsheetml/2009/9/main" objectType="CheckBox" autoLine="false" print="true" fmlaLink="別紙様式2-1 計画書_総括表!$AM$74" lockText="1" noThreeD="1"/>
</file>

<file path=xl/ctrlProps/ctrlProps35.xml><?xml version="1.0" encoding="utf-8"?>
<formControlPr xmlns="http://schemas.microsoft.com/office/spreadsheetml/2009/9/main" objectType="CheckBox" autoLine="false" print="true" fmlaLink="別紙様式2-1 計画書_総括表!$AM$135" lockText="1" noThreeD="1"/>
</file>

<file path=xl/ctrlProps/ctrlProps36.xml><?xml version="1.0" encoding="utf-8"?>
<formControlPr xmlns="http://schemas.microsoft.com/office/spreadsheetml/2009/9/main" objectType="CheckBox" autoLine="false" print="true" fmlaLink="別紙様式2-1 計画書_総括表!$AM$136" lockText="1" noThreeD="1"/>
</file>

<file path=xl/ctrlProps/ctrlProps37.xml><?xml version="1.0" encoding="utf-8"?>
<formControlPr xmlns="http://schemas.microsoft.com/office/spreadsheetml/2009/9/main" objectType="CheckBox" autoLine="false" print="true" fmlaLink="別紙様式2-1 計画書_総括表!$AM$137" lockText="1" noThreeD="1"/>
</file>

<file path=xl/ctrlProps/ctrlProps38.xml><?xml version="1.0" encoding="utf-8"?>
<formControlPr xmlns="http://schemas.microsoft.com/office/spreadsheetml/2009/9/main" objectType="CheckBox" autoLine="false" print="true" fmlaLink="別紙様式2-1 計画書_総括表!$AM$138" lockText="1" noThreeD="1"/>
</file>

<file path=xl/ctrlProps/ctrlProps39.xml><?xml version="1.0" encoding="utf-8"?>
<formControlPr xmlns="http://schemas.microsoft.com/office/spreadsheetml/2009/9/main" objectType="CheckBox" autoLine="false" print="true" fmlaLink="別紙様式2-1 計画書_総括表!$AM$154" lockText="1" noThreeD="1"/>
</file>

<file path=xl/ctrlProps/ctrlProps4.xml><?xml version="1.0" encoding="utf-8"?>
<formControlPr xmlns="http://schemas.microsoft.com/office/spreadsheetml/2009/9/main" objectType="CheckBox" autoLine="false" print="true" fmlaLink="別紙様式2-1 計画書_総括表!$AM$50" lockText="1" noThreeD="1"/>
</file>

<file path=xl/ctrlProps/ctrlProps40.xml><?xml version="1.0" encoding="utf-8"?>
<formControlPr xmlns="http://schemas.microsoft.com/office/spreadsheetml/2009/9/main" objectType="CheckBox" autoLine="false" print="true" fmlaLink="別紙様式2-1 計画書_総括表!$AM$155" lockText="1" noThreeD="1"/>
</file>

<file path=xl/ctrlProps/ctrlProps41.xml><?xml version="1.0" encoding="utf-8"?>
<formControlPr xmlns="http://schemas.microsoft.com/office/spreadsheetml/2009/9/main" objectType="CheckBox" autoLine="false" print="true" fmlaLink="別紙様式2-1 計画書_総括表!$AM$156" lockText="1" noThreeD="1"/>
</file>

<file path=xl/ctrlProps/ctrlProps42.xml><?xml version="1.0" encoding="utf-8"?>
<formControlPr xmlns="http://schemas.microsoft.com/office/spreadsheetml/2009/9/main" objectType="CheckBox" autoLine="false" print="true" fmlaLink="別紙様式2-1 計画書_総括表!$AM$157" lockText="1" noThreeD="1"/>
</file>

<file path=xl/ctrlProps/ctrlProps43.xml><?xml version="1.0" encoding="utf-8"?>
<formControlPr xmlns="http://schemas.microsoft.com/office/spreadsheetml/2009/9/main" objectType="CheckBox" autoLine="false" print="true" fmlaLink="別紙様式2-1 計画書_総括表!$AM$158" lockText="1" noThreeD="1"/>
</file>

<file path=xl/ctrlProps/ctrlProps44.xml><?xml version="1.0" encoding="utf-8"?>
<formControlPr xmlns="http://schemas.microsoft.com/office/spreadsheetml/2009/9/main" objectType="CheckBox" autoLine="false" print="true" fmlaLink="別紙様式2-1 計画書_総括表!$AM$159" lockText="1" noThreeD="1"/>
</file>

<file path=xl/ctrlProps/ctrlProps45.xml><?xml version="1.0" encoding="utf-8"?>
<formControlPr xmlns="http://schemas.microsoft.com/office/spreadsheetml/2009/9/main" objectType="CheckBox" autoLine="false" print="true" fmlaLink="別紙様式2-1 計画書_総括表!$AM$160" lockText="1" noThreeD="1"/>
</file>

<file path=xl/ctrlProps/ctrlProps46.xml><?xml version="1.0" encoding="utf-8"?>
<formControlPr xmlns="http://schemas.microsoft.com/office/spreadsheetml/2009/9/main" objectType="CheckBox" autoLine="false" print="true" fmlaLink="別紙様式2-1 計画書_総括表!$AM$161" lockText="1" noThreeD="1"/>
</file>

<file path=xl/ctrlProps/ctrlProps47.xml><?xml version="1.0" encoding="utf-8"?>
<formControlPr xmlns="http://schemas.microsoft.com/office/spreadsheetml/2009/9/main" objectType="CheckBox" autoLine="false" print="true" fmlaLink="別紙様式2-1 計画書_総括表!$AM$162" lockText="1" noThreeD="1"/>
</file>

<file path=xl/ctrlProps/ctrlProps48.xml><?xml version="1.0" encoding="utf-8"?>
<formControlPr xmlns="http://schemas.microsoft.com/office/spreadsheetml/2009/9/main" objectType="CheckBox" autoLine="false" print="true" fmlaLink="別紙様式2-1 計画書_総括表!$AM$163" lockText="1" noThreeD="1"/>
</file>

<file path=xl/ctrlProps/ctrlProps49.xml><?xml version="1.0" encoding="utf-8"?>
<formControlPr xmlns="http://schemas.microsoft.com/office/spreadsheetml/2009/9/main" objectType="CheckBox" autoLine="false" print="true" fmlaLink="別紙様式2-1 計画書_総括表!$AM$164" lockText="1" noThreeD="1"/>
</file>

<file path=xl/ctrlProps/ctrlProps5.xml><?xml version="1.0" encoding="utf-8"?>
<formControlPr xmlns="http://schemas.microsoft.com/office/spreadsheetml/2009/9/main" objectType="CheckBox" autoLine="false" print="true" fmlaLink="別紙様式2-1 計画書_総括表!$AM$51" lockText="1" noThreeD="1"/>
</file>

<file path=xl/ctrlProps/ctrlProps50.xml><?xml version="1.0" encoding="utf-8"?>
<formControlPr xmlns="http://schemas.microsoft.com/office/spreadsheetml/2009/9/main" objectType="CheckBox" autoLine="false" print="true" fmlaLink="別紙様式2-1 計画書_総括表!$AM$165" lockText="1" noThreeD="1"/>
</file>

<file path=xl/ctrlProps/ctrlProps51.xml><?xml version="1.0" encoding="utf-8"?>
<formControlPr xmlns="http://schemas.microsoft.com/office/spreadsheetml/2009/9/main" objectType="CheckBox" autoLine="false" print="true" fmlaLink="別紙様式2-1 計画書_総括表!$AM$166" lockText="1" noThreeD="1"/>
</file>

<file path=xl/ctrlProps/ctrlProps52.xml><?xml version="1.0" encoding="utf-8"?>
<formControlPr xmlns="http://schemas.microsoft.com/office/spreadsheetml/2009/9/main" objectType="CheckBox" autoLine="false" print="true" fmlaLink="別紙様式2-1 計画書_総括表!$AM$167" lockText="1" noThreeD="1"/>
</file>

<file path=xl/ctrlProps/ctrlProps53.xml><?xml version="1.0" encoding="utf-8"?>
<formControlPr xmlns="http://schemas.microsoft.com/office/spreadsheetml/2009/9/main" objectType="CheckBox" autoLine="false" print="true" fmlaLink="別紙様式2-1 計画書_総括表!$AM$168" lockText="1" noThreeD="1"/>
</file>

<file path=xl/ctrlProps/ctrlProps54.xml><?xml version="1.0" encoding="utf-8"?>
<formControlPr xmlns="http://schemas.microsoft.com/office/spreadsheetml/2009/9/main" objectType="CheckBox" autoLine="false" print="true" fmlaLink="別紙様式2-1 計画書_総括表!$AM$169" lockText="1" noThreeD="1"/>
</file>

<file path=xl/ctrlProps/ctrlProps55.xml><?xml version="1.0" encoding="utf-8"?>
<formControlPr xmlns="http://schemas.microsoft.com/office/spreadsheetml/2009/9/main" objectType="CheckBox" autoLine="false" print="true" fmlaLink="別紙様式2-1 計画書_総括表!$AM$170" lockText="1" noThreeD="1"/>
</file>

<file path=xl/ctrlProps/ctrlProps56.xml><?xml version="1.0" encoding="utf-8"?>
<formControlPr xmlns="http://schemas.microsoft.com/office/spreadsheetml/2009/9/main" objectType="CheckBox" autoLine="false" print="true" fmlaLink="別紙様式2-1 計画書_総括表!$AM$171" lockText="1" noThreeD="1"/>
</file>

<file path=xl/ctrlProps/ctrlProps57.xml><?xml version="1.0" encoding="utf-8"?>
<formControlPr xmlns="http://schemas.microsoft.com/office/spreadsheetml/2009/9/main" objectType="CheckBox" autoLine="false" print="true" fmlaLink="別紙様式2-1 計画書_総括表!$AM$172" lockText="1" noThreeD="1"/>
</file>

<file path=xl/ctrlProps/ctrlProps58.xml><?xml version="1.0" encoding="utf-8"?>
<formControlPr xmlns="http://schemas.microsoft.com/office/spreadsheetml/2009/9/main" objectType="CheckBox" autoLine="false" print="true" fmlaLink="別紙様式2-1 計画書_総括表!$AM$173" lockText="1" noThreeD="1"/>
</file>

<file path=xl/ctrlProps/ctrlProps59.xml><?xml version="1.0" encoding="utf-8"?>
<formControlPr xmlns="http://schemas.microsoft.com/office/spreadsheetml/2009/9/main" objectType="CheckBox" autoLine="false" print="true" fmlaLink="別紙様式2-1 計画書_総括表!$AM$154" lockText="1" noThreeD="1"/>
</file>

<file path=xl/ctrlProps/ctrlProps6.xml><?xml version="1.0" encoding="utf-8"?>
<formControlPr xmlns="http://schemas.microsoft.com/office/spreadsheetml/2009/9/main" objectType="CheckBox" autoLine="false" print="true" fmlaLink="別紙様式2-1 計画書_総括表!$AM$52" lockText="1" noThreeD="1"/>
</file>

<file path=xl/ctrlProps/ctrlProps60.xml><?xml version="1.0" encoding="utf-8"?>
<formControlPr xmlns="http://schemas.microsoft.com/office/spreadsheetml/2009/9/main" objectType="CheckBox" autoLine="false" print="true" fmlaLink="別紙様式2-1 計画書_総括表!$AM$174" lockText="1" noThreeD="1"/>
</file>

<file path=xl/ctrlProps/ctrlProps61.xml><?xml version="1.0" encoding="utf-8"?>
<formControlPr xmlns="http://schemas.microsoft.com/office/spreadsheetml/2009/9/main" objectType="CheckBox" autoLine="false" print="true" fmlaLink="別紙様式2-1 計画書_総括表!$AM$175" lockText="1" noThreeD="1"/>
</file>

<file path=xl/ctrlProps/ctrlProps62.xml><?xml version="1.0" encoding="utf-8"?>
<formControlPr xmlns="http://schemas.microsoft.com/office/spreadsheetml/2009/9/main" objectType="CheckBox" autoLine="false" print="true" fmlaLink="別紙様式2-1 計画書_総括表!$AM$176" lockText="1" noThreeD="1"/>
</file>

<file path=xl/ctrlProps/ctrlProps63.xml><?xml version="1.0" encoding="utf-8"?>
<formControlPr xmlns="http://schemas.microsoft.com/office/spreadsheetml/2009/9/main" objectType="CheckBox" autoLine="false" print="true" fmlaLink="別紙様式2-1 計画書_総括表!$AM$177" lockText="1" noThreeD="1"/>
</file>

<file path=xl/ctrlProps/ctrlProps7.xml><?xml version="1.0" encoding="utf-8"?>
<formControlPr xmlns="http://schemas.microsoft.com/office/spreadsheetml/2009/9/main" objectType="CheckBox" autoLine="false" print="true" fmlaLink="別紙様式2-1 計画書_総括表!$AM$53" lockText="1" noThreeD="1"/>
</file>

<file path=xl/ctrlProps/ctrlProps8.xml><?xml version="1.0" encoding="utf-8"?>
<formControlPr xmlns="http://schemas.microsoft.com/office/spreadsheetml/2009/9/main" objectType="CheckBox" autoLine="false" print="true" fmlaLink="別紙様式2-1 計画書_総括表!$AM$54" lockText="1" noThreeD="1"/>
</file>

<file path=xl/ctrlProps/ctrlProps9.xml><?xml version="1.0" encoding="utf-8"?>
<formControlPr xmlns="http://schemas.microsoft.com/office/spreadsheetml/2009/9/main" objectType="CheckBox" autoLine="false" print="true" fmlaLink="別紙様式2-1 計画書_総括表!$AR$49" lockText="1" noThreeD="1"/>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1</xdr:col>
      <xdr:colOff>38160</xdr:colOff>
      <xdr:row>15</xdr:row>
      <xdr:rowOff>142920</xdr:rowOff>
    </xdr:from>
    <xdr:to>
      <xdr:col>23</xdr:col>
      <xdr:colOff>1539720</xdr:colOff>
      <xdr:row>29</xdr:row>
      <xdr:rowOff>18720</xdr:rowOff>
    </xdr:to>
    <xdr:sp>
      <xdr:nvSpPr>
        <xdr:cNvPr id="0" name="四角形: 角を丸くする 34"/>
        <xdr:cNvSpPr/>
      </xdr:nvSpPr>
      <xdr:spPr>
        <a:xfrm>
          <a:off x="361080" y="4070880"/>
          <a:ext cx="6821640" cy="2275920"/>
        </a:xfrm>
        <a:prstGeom prst="roundRect">
          <a:avLst>
            <a:gd name="adj" fmla="val 0"/>
          </a:avLst>
        </a:prstGeom>
        <a:solidFill>
          <a:srgbClr val="ffffff"/>
        </a:solidFill>
        <a:ln w="12700">
          <a:solidFill>
            <a:srgbClr val="000000"/>
          </a:solidFill>
          <a:round/>
        </a:ln>
      </xdr:spPr>
      <xdr:style>
        <a:lnRef idx="2">
          <a:schemeClr val="accent1"/>
        </a:lnRef>
        <a:fillRef idx="1">
          <a:schemeClr val="lt1"/>
        </a:fillRef>
        <a:effectRef idx="0">
          <a:schemeClr val="accent1"/>
        </a:effectRef>
        <a:fontRef idx="minor"/>
      </xdr:style>
    </xdr:sp>
    <xdr:clientData/>
  </xdr:twoCellAnchor>
  <xdr:twoCellAnchor editAs="twoCell">
    <xdr:from>
      <xdr:col>1</xdr:col>
      <xdr:colOff>38160</xdr:colOff>
      <xdr:row>15</xdr:row>
      <xdr:rowOff>142920</xdr:rowOff>
    </xdr:from>
    <xdr:to>
      <xdr:col>7</xdr:col>
      <xdr:colOff>110160</xdr:colOff>
      <xdr:row>18</xdr:row>
      <xdr:rowOff>123480</xdr:rowOff>
    </xdr:to>
    <xdr:sp>
      <xdr:nvSpPr>
        <xdr:cNvPr id="1" name="四角形: 角を丸くする 35"/>
        <xdr:cNvSpPr/>
      </xdr:nvSpPr>
      <xdr:spPr>
        <a:xfrm>
          <a:off x="361080" y="4070880"/>
          <a:ext cx="1757880" cy="495000"/>
        </a:xfrm>
        <a:prstGeom prst="roundRect">
          <a:avLst>
            <a:gd name="adj" fmla="val 16667"/>
          </a:avLst>
        </a:prstGeom>
        <a:solidFill>
          <a:srgbClr val="ffffff"/>
        </a:solidFill>
        <a:ln>
          <a:solidFill>
            <a:srgbClr val="000000"/>
          </a:solidFill>
          <a:round/>
        </a:ln>
      </xdr:spPr>
      <xdr:style>
        <a:lnRef idx="2">
          <a:schemeClr val="dk1"/>
        </a:lnRef>
        <a:fillRef idx="1">
          <a:schemeClr val="lt1"/>
        </a:fillRef>
        <a:effectRef idx="0">
          <a:schemeClr val="dk1"/>
        </a:effectRef>
        <a:fontRef idx="minor"/>
      </xdr:style>
      <xdr:txBody>
        <a:bodyPr vertOverflow="clip" lIns="18360" rIns="0" tIns="0" bIns="0" anchor="ctr" upright="1">
          <a:noAutofit/>
        </a:bodyPr>
        <a:p>
          <a:pPr algn="ctr">
            <a:lnSpc>
              <a:spcPct val="100000"/>
            </a:lnSpc>
          </a:pPr>
          <a:r>
            <a:rPr b="1" lang="ja-JP" sz="1100" spc="-1" strike="noStrike">
              <a:solidFill>
                <a:srgbClr val="000000"/>
              </a:solidFill>
              <a:latin typeface="Calibri"/>
            </a:rPr>
            <a:t>各加算による賃金改善額の算出イメージ（４・５月分の例）</a:t>
          </a:r>
          <a:endParaRPr b="0" lang="en-US" sz="1100" spc="-1" strike="noStrike">
            <a:latin typeface="Times New Roman"/>
          </a:endParaRPr>
        </a:p>
      </xdr:txBody>
    </xdr:sp>
    <xdr:clientData/>
  </xdr:twoCellAnchor>
  <xdr:twoCellAnchor editAs="absolute">
    <xdr:from>
      <xdr:col>31</xdr:col>
      <xdr:colOff>199440</xdr:colOff>
      <xdr:row>2</xdr:row>
      <xdr:rowOff>127080</xdr:rowOff>
    </xdr:from>
    <xdr:to>
      <xdr:col>40</xdr:col>
      <xdr:colOff>132120</xdr:colOff>
      <xdr:row>7</xdr:row>
      <xdr:rowOff>76320</xdr:rowOff>
    </xdr:to>
    <xdr:sp>
      <xdr:nvSpPr>
        <xdr:cNvPr id="2" name="正方形/長方形 6"/>
        <xdr:cNvSpPr/>
      </xdr:nvSpPr>
      <xdr:spPr>
        <a:xfrm>
          <a:off x="15087960" y="496440"/>
          <a:ext cx="5590800" cy="1357200"/>
        </a:xfrm>
        <a:prstGeom prst="rect">
          <a:avLst/>
        </a:prstGeom>
        <a:solidFill>
          <a:srgbClr val="ffffff"/>
        </a:solidFill>
        <a:ln w="12700">
          <a:solidFill>
            <a:srgbClr val="000000"/>
          </a:solidFill>
          <a:round/>
        </a:ln>
      </xdr:spPr>
      <xdr:style>
        <a:lnRef idx="2">
          <a:schemeClr val="dk1"/>
        </a:lnRef>
        <a:fillRef idx="1">
          <a:schemeClr val="lt1"/>
        </a:fillRef>
        <a:effectRef idx="0">
          <a:schemeClr val="dk1"/>
        </a:effectRef>
        <a:fontRef idx="minor"/>
      </xdr:style>
      <xdr:txBody>
        <a:bodyPr horzOverflow="clip" vertOverflow="clip" lIns="18360" rIns="0" tIns="0" bIns="0" anchor="ctr" upright="1">
          <a:noAutofit/>
        </a:bodyPr>
        <a:p>
          <a:pPr>
            <a:lnSpc>
              <a:spcPct val="100000"/>
            </a:lnSpc>
          </a:pPr>
          <a:r>
            <a:rPr b="0" lang="ja-JP" sz="1100" spc="-1" strike="noStrike">
              <a:solidFill>
                <a:srgbClr val="000000"/>
              </a:solidFill>
              <a:latin typeface="Calibri"/>
            </a:rPr>
            <a:t>　　</a:t>
          </a:r>
          <a:r>
            <a:rPr b="0" lang="ja-JP" sz="1100" spc="-1" strike="noStrike">
              <a:solidFill>
                <a:srgbClr val="000000"/>
              </a:solidFill>
              <a:latin typeface="Calibri"/>
            </a:rPr>
            <a:t>【凡例】（本シート）</a:t>
          </a:r>
          <a:endParaRPr b="0" lang="en-US" sz="1100" spc="-1" strike="noStrike">
            <a:latin typeface="Times New Roman"/>
          </a:endParaRPr>
        </a:p>
        <a:p>
          <a:pPr>
            <a:lnSpc>
              <a:spcPct val="100000"/>
            </a:lnSpc>
          </a:pPr>
          <a:r>
            <a:rPr b="0" lang="ja-JP" sz="1100" spc="-1" strike="noStrike">
              <a:solidFill>
                <a:srgbClr val="000000"/>
              </a:solidFill>
              <a:latin typeface="Calibri"/>
            </a:rPr>
            <a:t>　　　以下の分類に従い、色付きセルに必要事項を入力してください。</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ja-JP" sz="1100" spc="-1" strike="noStrike">
              <a:solidFill>
                <a:srgbClr val="000000"/>
              </a:solidFill>
              <a:latin typeface="Calibri"/>
            </a:rPr>
            <a:t>　　　　　　　各加算に共通して必要な情報　入力セル</a:t>
          </a:r>
          <a:endParaRPr b="0" lang="en-US" sz="1100" spc="-1" strike="noStrike">
            <a:latin typeface="Times New Roman"/>
          </a:endParaRPr>
        </a:p>
      </xdr:txBody>
    </xdr:sp>
    <xdr:clientData/>
  </xdr:twoCellAnchor>
  <xdr:twoCellAnchor editAs="absolute">
    <xdr:from>
      <xdr:col>31</xdr:col>
      <xdr:colOff>408240</xdr:colOff>
      <xdr:row>5</xdr:row>
      <xdr:rowOff>146160</xdr:rowOff>
    </xdr:from>
    <xdr:to>
      <xdr:col>32</xdr:col>
      <xdr:colOff>59040</xdr:colOff>
      <xdr:row>5</xdr:row>
      <xdr:rowOff>337680</xdr:rowOff>
    </xdr:to>
    <xdr:sp>
      <xdr:nvSpPr>
        <xdr:cNvPr id="3" name="正方形/長方形 5"/>
        <xdr:cNvSpPr/>
      </xdr:nvSpPr>
      <xdr:spPr>
        <a:xfrm>
          <a:off x="15296760" y="1323360"/>
          <a:ext cx="279720" cy="191520"/>
        </a:xfrm>
        <a:prstGeom prst="rect">
          <a:avLst/>
        </a:prstGeom>
        <a:solidFill>
          <a:srgbClr val="ffff66"/>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twoCell">
    <xdr:from>
      <xdr:col>1</xdr:col>
      <xdr:colOff>13320</xdr:colOff>
      <xdr:row>7</xdr:row>
      <xdr:rowOff>82440</xdr:rowOff>
    </xdr:from>
    <xdr:to>
      <xdr:col>26</xdr:col>
      <xdr:colOff>942120</xdr:colOff>
      <xdr:row>12</xdr:row>
      <xdr:rowOff>238680</xdr:rowOff>
    </xdr:to>
    <xdr:sp>
      <xdr:nvSpPr>
        <xdr:cNvPr id="4" name="四角形: 角を丸くする 8"/>
        <xdr:cNvSpPr/>
      </xdr:nvSpPr>
      <xdr:spPr>
        <a:xfrm>
          <a:off x="336240" y="1859760"/>
          <a:ext cx="11094480" cy="1432440"/>
        </a:xfrm>
        <a:prstGeom prst="roundRect">
          <a:avLst>
            <a:gd name="adj" fmla="val 0"/>
          </a:avLst>
        </a:prstGeom>
        <a:solidFill>
          <a:srgbClr val="ffffff"/>
        </a:solidFill>
        <a:ln w="12700">
          <a:solidFill>
            <a:srgbClr val="000000"/>
          </a:solidFill>
          <a:round/>
        </a:ln>
      </xdr:spPr>
      <xdr:style>
        <a:lnRef idx="2">
          <a:schemeClr val="accent1"/>
        </a:lnRef>
        <a:fillRef idx="1">
          <a:schemeClr val="lt1"/>
        </a:fillRef>
        <a:effectRef idx="0">
          <a:schemeClr val="accent1"/>
        </a:effectRef>
        <a:fontRef idx="minor"/>
      </xdr:style>
    </xdr:sp>
    <xdr:clientData/>
  </xdr:twoCellAnchor>
  <xdr:twoCellAnchor editAs="twoCell">
    <xdr:from>
      <xdr:col>3</xdr:col>
      <xdr:colOff>182160</xdr:colOff>
      <xdr:row>8</xdr:row>
      <xdr:rowOff>105480</xdr:rowOff>
    </xdr:from>
    <xdr:to>
      <xdr:col>9</xdr:col>
      <xdr:colOff>75960</xdr:colOff>
      <xdr:row>11</xdr:row>
      <xdr:rowOff>249840</xdr:rowOff>
    </xdr:to>
    <xdr:sp>
      <xdr:nvSpPr>
        <xdr:cNvPr id="5" name="フローチャート: 書類 9"/>
        <xdr:cNvSpPr/>
      </xdr:nvSpPr>
      <xdr:spPr>
        <a:xfrm>
          <a:off x="1456920" y="2138040"/>
          <a:ext cx="995040" cy="910080"/>
        </a:xfrm>
        <a:prstGeom prst="flowChartDocument">
          <a:avLst/>
        </a:prstGeom>
        <a:solidFill>
          <a:schemeClr val="bg2"/>
        </a:solidFill>
        <a:ln>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twoCell">
    <xdr:from>
      <xdr:col>19</xdr:col>
      <xdr:colOff>6840</xdr:colOff>
      <xdr:row>8</xdr:row>
      <xdr:rowOff>99000</xdr:rowOff>
    </xdr:from>
    <xdr:to>
      <xdr:col>22</xdr:col>
      <xdr:colOff>495360</xdr:colOff>
      <xdr:row>11</xdr:row>
      <xdr:rowOff>243360</xdr:rowOff>
    </xdr:to>
    <xdr:sp>
      <xdr:nvSpPr>
        <xdr:cNvPr id="6" name="フローチャート: 書類 10"/>
        <xdr:cNvSpPr/>
      </xdr:nvSpPr>
      <xdr:spPr>
        <a:xfrm>
          <a:off x="4218120" y="2131560"/>
          <a:ext cx="1038960" cy="910080"/>
        </a:xfrm>
        <a:prstGeom prst="flowChartDocument">
          <a:avLst/>
        </a:prstGeom>
        <a:solidFill>
          <a:schemeClr val="bg2"/>
        </a:solidFill>
        <a:ln>
          <a:solidFill>
            <a:srgbClr val="000000"/>
          </a:solidFill>
          <a:round/>
        </a:ln>
      </xdr:spPr>
      <xdr:style>
        <a:lnRef idx="2">
          <a:schemeClr val="dk1"/>
        </a:lnRef>
        <a:fillRef idx="1">
          <a:schemeClr val="lt1"/>
        </a:fillRef>
        <a:effectRef idx="0">
          <a:schemeClr val="dk1"/>
        </a:effectRef>
        <a:fontRef idx="minor"/>
      </xdr:style>
      <xdr:txBody>
        <a:bodyPr vertOverflow="clip" lIns="18360" rIns="0" tIns="0" bIns="0" anchor="ctr" upright="1">
          <a:noAutofit/>
        </a:bodyPr>
        <a:p>
          <a:pPr>
            <a:lnSpc>
              <a:spcPct val="100000"/>
            </a:lnSpc>
          </a:pPr>
          <a:r>
            <a:rPr b="1" lang="en-US" sz="1400" spc="-1" strike="noStrike">
              <a:solidFill>
                <a:srgbClr val="000000"/>
              </a:solidFill>
              <a:latin typeface="Calibri"/>
            </a:rPr>
            <a:t> </a:t>
          </a:r>
          <a:r>
            <a:rPr b="1" lang="ja-JP" sz="1400" spc="-1" strike="noStrike">
              <a:solidFill>
                <a:srgbClr val="000000"/>
              </a:solidFill>
              <a:latin typeface="Calibri"/>
            </a:rPr>
            <a:t>様式</a:t>
          </a:r>
          <a:endParaRPr b="0" lang="en-US" sz="1400" spc="-1" strike="noStrike">
            <a:latin typeface="Times New Roman"/>
          </a:endParaRPr>
        </a:p>
        <a:p>
          <a:pPr>
            <a:lnSpc>
              <a:spcPct val="100000"/>
            </a:lnSpc>
          </a:pPr>
          <a:r>
            <a:rPr b="1" lang="en-US" sz="1400" spc="-1" strike="noStrike">
              <a:solidFill>
                <a:srgbClr val="000000"/>
              </a:solidFill>
              <a:latin typeface="Calibri"/>
            </a:rPr>
            <a:t> </a:t>
          </a:r>
          <a:r>
            <a:rPr b="1" lang="en-US" sz="1400" spc="-1" strike="noStrike">
              <a:solidFill>
                <a:srgbClr val="000000"/>
              </a:solidFill>
              <a:latin typeface="Calibri"/>
            </a:rPr>
            <a:t>2-2,2-3</a:t>
          </a:r>
          <a:endParaRPr b="0" lang="en-US" sz="1400" spc="-1" strike="noStrike">
            <a:latin typeface="Times New Roman"/>
          </a:endParaRPr>
        </a:p>
      </xdr:txBody>
    </xdr:sp>
    <xdr:clientData/>
  </xdr:twoCellAnchor>
  <xdr:twoCellAnchor editAs="twoCell">
    <xdr:from>
      <xdr:col>25</xdr:col>
      <xdr:colOff>462960</xdr:colOff>
      <xdr:row>8</xdr:row>
      <xdr:rowOff>105480</xdr:rowOff>
    </xdr:from>
    <xdr:to>
      <xdr:col>26</xdr:col>
      <xdr:colOff>25560</xdr:colOff>
      <xdr:row>11</xdr:row>
      <xdr:rowOff>249840</xdr:rowOff>
    </xdr:to>
    <xdr:sp>
      <xdr:nvSpPr>
        <xdr:cNvPr id="7" name="フローチャート: 書類 11"/>
        <xdr:cNvSpPr/>
      </xdr:nvSpPr>
      <xdr:spPr>
        <a:xfrm>
          <a:off x="9424080" y="2138040"/>
          <a:ext cx="1090080" cy="910080"/>
        </a:xfrm>
        <a:prstGeom prst="flowChartDocument">
          <a:avLst/>
        </a:prstGeom>
        <a:solidFill>
          <a:schemeClr val="bg2"/>
        </a:solidFill>
        <a:ln>
          <a:solidFill>
            <a:srgbClr val="000000"/>
          </a:solidFill>
          <a:round/>
        </a:ln>
      </xdr:spPr>
      <xdr:style>
        <a:lnRef idx="2">
          <a:schemeClr val="dk1"/>
        </a:lnRef>
        <a:fillRef idx="1">
          <a:schemeClr val="lt1"/>
        </a:fillRef>
        <a:effectRef idx="0">
          <a:schemeClr val="dk1"/>
        </a:effectRef>
        <a:fontRef idx="minor"/>
      </xdr:style>
      <xdr:txBody>
        <a:bodyPr vertOverflow="clip" lIns="18360" rIns="0" tIns="0" bIns="0" anchor="ctr" upright="1">
          <a:noAutofit/>
        </a:bodyPr>
        <a:p>
          <a:pPr>
            <a:lnSpc>
              <a:spcPct val="100000"/>
            </a:lnSpc>
          </a:pPr>
          <a:r>
            <a:rPr b="1" lang="en-US" sz="1400" spc="-1" strike="noStrike">
              <a:solidFill>
                <a:srgbClr val="000000"/>
              </a:solidFill>
              <a:latin typeface="Calibri"/>
            </a:rPr>
            <a:t> </a:t>
          </a:r>
          <a:r>
            <a:rPr b="1" lang="ja-JP" sz="1400" spc="-1" strike="noStrike">
              <a:solidFill>
                <a:srgbClr val="000000"/>
              </a:solidFill>
              <a:latin typeface="Calibri"/>
            </a:rPr>
            <a:t>様式</a:t>
          </a:r>
          <a:endParaRPr b="0" lang="en-US" sz="1400" spc="-1" strike="noStrike">
            <a:latin typeface="Times New Roman"/>
          </a:endParaRPr>
        </a:p>
        <a:p>
          <a:pPr>
            <a:lnSpc>
              <a:spcPct val="100000"/>
            </a:lnSpc>
          </a:pPr>
          <a:r>
            <a:rPr b="1" lang="en-US" sz="1400" spc="-1" strike="noStrike">
              <a:solidFill>
                <a:srgbClr val="000000"/>
              </a:solidFill>
              <a:latin typeface="Calibri"/>
            </a:rPr>
            <a:t> </a:t>
          </a:r>
          <a:r>
            <a:rPr b="1" lang="en-US" sz="1400" spc="-1" strike="noStrike">
              <a:solidFill>
                <a:srgbClr val="000000"/>
              </a:solidFill>
              <a:latin typeface="Calibri"/>
            </a:rPr>
            <a:t>2-1</a:t>
          </a:r>
          <a:endParaRPr b="0" lang="en-US" sz="1400" spc="-1" strike="noStrike">
            <a:latin typeface="Times New Roman"/>
          </a:endParaRPr>
        </a:p>
      </xdr:txBody>
    </xdr:sp>
    <xdr:clientData/>
  </xdr:twoCellAnchor>
  <xdr:twoCellAnchor editAs="twoCell">
    <xdr:from>
      <xdr:col>10</xdr:col>
      <xdr:colOff>63000</xdr:colOff>
      <xdr:row>9</xdr:row>
      <xdr:rowOff>110520</xdr:rowOff>
    </xdr:from>
    <xdr:to>
      <xdr:col>17</xdr:col>
      <xdr:colOff>169920</xdr:colOff>
      <xdr:row>10</xdr:row>
      <xdr:rowOff>159120</xdr:rowOff>
    </xdr:to>
    <xdr:sp>
      <xdr:nvSpPr>
        <xdr:cNvPr id="8" name="矢印: 右 12"/>
        <xdr:cNvSpPr/>
      </xdr:nvSpPr>
      <xdr:spPr>
        <a:xfrm>
          <a:off x="2622600" y="2398320"/>
          <a:ext cx="1391400" cy="303840"/>
        </a:xfrm>
        <a:prstGeom prst="rightArrow">
          <a:avLst>
            <a:gd name="adj1" fmla="val 50000"/>
            <a:gd name="adj2" fmla="val 50000"/>
          </a:avLst>
        </a:prstGeom>
        <a:solidFill>
          <a:srgbClr val="ffffff"/>
        </a:solidFill>
        <a:ln w="9525">
          <a:solidFill>
            <a:srgbClr val="eeece1">
              <a:lumMod val="10000"/>
            </a:srgbClr>
          </a:solidFill>
          <a:round/>
        </a:ln>
      </xdr:spPr>
      <xdr:style>
        <a:lnRef idx="0"/>
        <a:fillRef idx="0"/>
        <a:effectRef idx="0"/>
        <a:fontRef idx="minor"/>
      </xdr:style>
    </xdr:sp>
    <xdr:clientData/>
  </xdr:twoCellAnchor>
  <xdr:twoCellAnchor editAs="twoCell">
    <xdr:from>
      <xdr:col>1</xdr:col>
      <xdr:colOff>13320</xdr:colOff>
      <xdr:row>7</xdr:row>
      <xdr:rowOff>82440</xdr:rowOff>
    </xdr:from>
    <xdr:to>
      <xdr:col>3</xdr:col>
      <xdr:colOff>115560</xdr:colOff>
      <xdr:row>9</xdr:row>
      <xdr:rowOff>68040</xdr:rowOff>
    </xdr:to>
    <xdr:sp>
      <xdr:nvSpPr>
        <xdr:cNvPr id="9" name="四角形: 角を丸くする 13"/>
        <xdr:cNvSpPr/>
      </xdr:nvSpPr>
      <xdr:spPr>
        <a:xfrm>
          <a:off x="336240" y="1859760"/>
          <a:ext cx="1054080" cy="496080"/>
        </a:xfrm>
        <a:prstGeom prst="roundRect">
          <a:avLst>
            <a:gd name="adj" fmla="val 16667"/>
          </a:avLst>
        </a:prstGeom>
        <a:solidFill>
          <a:srgbClr val="ffffff"/>
        </a:solidFill>
        <a:ln>
          <a:solidFill>
            <a:srgbClr val="000000"/>
          </a:solidFill>
          <a:round/>
        </a:ln>
      </xdr:spPr>
      <xdr:style>
        <a:lnRef idx="2">
          <a:schemeClr val="dk1"/>
        </a:lnRef>
        <a:fillRef idx="1">
          <a:schemeClr val="lt1"/>
        </a:fillRef>
        <a:effectRef idx="0">
          <a:schemeClr val="dk1"/>
        </a:effectRef>
        <a:fontRef idx="minor"/>
      </xdr:style>
      <xdr:txBody>
        <a:bodyPr vertOverflow="clip" lIns="18360" rIns="0" tIns="0" bIns="0" anchor="ctr" upright="1">
          <a:noAutofit/>
        </a:bodyPr>
        <a:p>
          <a:pPr algn="ctr">
            <a:lnSpc>
              <a:spcPct val="100000"/>
            </a:lnSpc>
          </a:pPr>
          <a:r>
            <a:rPr b="1" lang="ja-JP" sz="1100" spc="-1" strike="noStrike">
              <a:solidFill>
                <a:srgbClr val="000000"/>
              </a:solidFill>
              <a:latin typeface="Calibri"/>
            </a:rPr>
            <a:t>ワークシート入力の流れ</a:t>
          </a:r>
          <a:endParaRPr b="0" lang="en-US" sz="1100" spc="-1" strike="noStrike">
            <a:latin typeface="Times New Roman"/>
          </a:endParaRPr>
        </a:p>
      </xdr:txBody>
    </xdr:sp>
    <xdr:clientData/>
  </xdr:twoCellAnchor>
  <xdr:twoCellAnchor editAs="twoCell">
    <xdr:from>
      <xdr:col>24</xdr:col>
      <xdr:colOff>415440</xdr:colOff>
      <xdr:row>9</xdr:row>
      <xdr:rowOff>110520</xdr:rowOff>
    </xdr:from>
    <xdr:to>
      <xdr:col>25</xdr:col>
      <xdr:colOff>220320</xdr:colOff>
      <xdr:row>10</xdr:row>
      <xdr:rowOff>159120</xdr:rowOff>
    </xdr:to>
    <xdr:sp>
      <xdr:nvSpPr>
        <xdr:cNvPr id="10" name="矢印: 右 14"/>
        <xdr:cNvSpPr/>
      </xdr:nvSpPr>
      <xdr:spPr>
        <a:xfrm>
          <a:off x="7804800" y="2398320"/>
          <a:ext cx="1376640" cy="303840"/>
        </a:xfrm>
        <a:prstGeom prst="rightArrow">
          <a:avLst>
            <a:gd name="adj1" fmla="val 50000"/>
            <a:gd name="adj2" fmla="val 50000"/>
          </a:avLst>
        </a:prstGeom>
        <a:solidFill>
          <a:srgbClr val="ffffff"/>
        </a:solidFill>
        <a:ln w="9525">
          <a:solidFill>
            <a:srgbClr val="eeece1">
              <a:lumMod val="10000"/>
            </a:srgbClr>
          </a:solidFill>
          <a:round/>
        </a:ln>
      </xdr:spPr>
      <xdr:style>
        <a:lnRef idx="0"/>
        <a:fillRef idx="0"/>
        <a:effectRef idx="0"/>
        <a:fontRef idx="minor"/>
      </xdr:style>
    </xdr:sp>
    <xdr:clientData/>
  </xdr:twoCellAnchor>
  <xdr:twoCellAnchor editAs="twoCell">
    <xdr:from>
      <xdr:col>10</xdr:col>
      <xdr:colOff>41040</xdr:colOff>
      <xdr:row>10</xdr:row>
      <xdr:rowOff>176760</xdr:rowOff>
    </xdr:from>
    <xdr:to>
      <xdr:col>15</xdr:col>
      <xdr:colOff>160920</xdr:colOff>
      <xdr:row>11</xdr:row>
      <xdr:rowOff>221040</xdr:rowOff>
    </xdr:to>
    <xdr:sp>
      <xdr:nvSpPr>
        <xdr:cNvPr id="11" name="テキスト ボックス 15"/>
        <xdr:cNvSpPr/>
      </xdr:nvSpPr>
      <xdr:spPr>
        <a:xfrm>
          <a:off x="2600640" y="2719800"/>
          <a:ext cx="1037520" cy="299520"/>
        </a:xfrm>
        <a:prstGeom prst="rect">
          <a:avLst/>
        </a:prstGeom>
        <a:noFill/>
        <a:ln w="0">
          <a:noFill/>
        </a:ln>
      </xdr:spPr>
      <xdr:style>
        <a:lnRef idx="0"/>
        <a:fillRef idx="0"/>
        <a:effectRef idx="0"/>
        <a:fontRef idx="minor"/>
      </xdr:style>
      <xdr:txBody>
        <a:bodyPr wrap="none" horzOverflow="clip" vertOverflow="clip" lIns="90000" rIns="90000" tIns="45000" bIns="45000">
          <a:noAutofit/>
        </a:bodyPr>
        <a:p>
          <a:pPr>
            <a:lnSpc>
              <a:spcPct val="100000"/>
            </a:lnSpc>
          </a:pPr>
          <a:r>
            <a:rPr b="1" lang="ja-JP" sz="1200" spc="-1" strike="noStrike">
              <a:solidFill>
                <a:srgbClr val="000000"/>
              </a:solidFill>
              <a:latin typeface="Calibri"/>
            </a:rPr>
            <a:t>一部自動転記</a:t>
          </a:r>
          <a:endParaRPr b="0" lang="en-US" sz="1200" spc="-1" strike="noStrike">
            <a:latin typeface="Times New Roman"/>
          </a:endParaRPr>
        </a:p>
      </xdr:txBody>
    </xdr:sp>
    <xdr:clientData/>
  </xdr:twoCellAnchor>
  <xdr:twoCellAnchor editAs="twoCell">
    <xdr:from>
      <xdr:col>24</xdr:col>
      <xdr:colOff>382320</xdr:colOff>
      <xdr:row>10</xdr:row>
      <xdr:rowOff>176760</xdr:rowOff>
    </xdr:from>
    <xdr:to>
      <xdr:col>24</xdr:col>
      <xdr:colOff>1504800</xdr:colOff>
      <xdr:row>11</xdr:row>
      <xdr:rowOff>221040</xdr:rowOff>
    </xdr:to>
    <xdr:sp>
      <xdr:nvSpPr>
        <xdr:cNvPr id="12" name="テキスト ボックス 16"/>
        <xdr:cNvSpPr/>
      </xdr:nvSpPr>
      <xdr:spPr>
        <a:xfrm>
          <a:off x="7771680" y="2719800"/>
          <a:ext cx="1122480" cy="299520"/>
        </a:xfrm>
        <a:prstGeom prst="rect">
          <a:avLst/>
        </a:prstGeom>
        <a:noFill/>
        <a:ln w="0">
          <a:noFill/>
        </a:ln>
      </xdr:spPr>
      <xdr:style>
        <a:lnRef idx="0"/>
        <a:fillRef idx="0"/>
        <a:effectRef idx="0"/>
        <a:fontRef idx="minor"/>
      </xdr:style>
      <xdr:txBody>
        <a:bodyPr wrap="none" horzOverflow="clip" vertOverflow="clip" lIns="90000" rIns="90000" tIns="45000" bIns="45000">
          <a:noAutofit/>
        </a:bodyPr>
        <a:p>
          <a:pPr>
            <a:lnSpc>
              <a:spcPct val="100000"/>
            </a:lnSpc>
          </a:pPr>
          <a:r>
            <a:rPr b="1" lang="ja-JP" sz="1200" spc="-1" strike="noStrike">
              <a:solidFill>
                <a:srgbClr val="000000"/>
              </a:solidFill>
              <a:latin typeface="Calibri"/>
            </a:rPr>
            <a:t>一部自動転記</a:t>
          </a:r>
          <a:endParaRPr b="0" lang="en-US" sz="1200" spc="-1" strike="noStrike">
            <a:latin typeface="Times New Roman"/>
          </a:endParaRPr>
        </a:p>
      </xdr:txBody>
    </xdr:sp>
    <xdr:clientData/>
  </xdr:twoCellAnchor>
  <xdr:twoCellAnchor editAs="twoCell">
    <xdr:from>
      <xdr:col>3</xdr:col>
      <xdr:colOff>123120</xdr:colOff>
      <xdr:row>8</xdr:row>
      <xdr:rowOff>169200</xdr:rowOff>
    </xdr:from>
    <xdr:to>
      <xdr:col>9</xdr:col>
      <xdr:colOff>105480</xdr:colOff>
      <xdr:row>11</xdr:row>
      <xdr:rowOff>147960</xdr:rowOff>
    </xdr:to>
    <xdr:sp>
      <xdr:nvSpPr>
        <xdr:cNvPr id="13" name="テキスト ボックス 2"/>
        <xdr:cNvSpPr/>
      </xdr:nvSpPr>
      <xdr:spPr>
        <a:xfrm>
          <a:off x="1397880" y="2201760"/>
          <a:ext cx="1083600" cy="744480"/>
        </a:xfrm>
        <a:prstGeom prst="rect">
          <a:avLst/>
        </a:prstGeom>
        <a:noFill/>
        <a:ln w="9525">
          <a:noFill/>
        </a:ln>
      </xdr:spPr>
      <xdr:style>
        <a:lnRef idx="0"/>
        <a:fillRef idx="0"/>
        <a:effectRef idx="0"/>
        <a:fontRef idx="minor"/>
      </xdr:style>
      <xdr:txBody>
        <a:bodyPr horzOverflow="clip" vertOverflow="clip" lIns="90000" rIns="90000" tIns="45000" bIns="45000">
          <a:noAutofit/>
        </a:bodyPr>
        <a:p>
          <a:pPr>
            <a:lnSpc>
              <a:spcPct val="100000"/>
            </a:lnSpc>
          </a:pPr>
          <a:r>
            <a:rPr b="1" lang="en-US" sz="1400" spc="-1" strike="noStrike">
              <a:solidFill>
                <a:srgbClr val="000000"/>
              </a:solidFill>
              <a:latin typeface="Calibri"/>
            </a:rPr>
            <a:t> </a:t>
          </a:r>
          <a:r>
            <a:rPr b="1" lang="ja-JP" sz="1400" spc="-1" strike="noStrike">
              <a:solidFill>
                <a:srgbClr val="000000"/>
              </a:solidFill>
              <a:latin typeface="Calibri"/>
            </a:rPr>
            <a:t>基本情報</a:t>
          </a:r>
          <a:endParaRPr b="0" lang="en-US" sz="1400" spc="-1" strike="noStrike">
            <a:latin typeface="Times New Roman"/>
          </a:endParaRPr>
        </a:p>
        <a:p>
          <a:pPr>
            <a:lnSpc>
              <a:spcPct val="100000"/>
            </a:lnSpc>
          </a:pPr>
          <a:r>
            <a:rPr b="1" lang="en-US" sz="1400" spc="-1" strike="noStrike">
              <a:solidFill>
                <a:srgbClr val="000000"/>
              </a:solidFill>
              <a:latin typeface="Calibri"/>
            </a:rPr>
            <a:t> </a:t>
          </a:r>
          <a:r>
            <a:rPr b="1" lang="ja-JP" sz="1400" spc="-1" strike="noStrike">
              <a:solidFill>
                <a:srgbClr val="000000"/>
              </a:solidFill>
              <a:latin typeface="Calibri"/>
            </a:rPr>
            <a:t>入力シート</a:t>
          </a:r>
          <a:endParaRPr b="0" lang="en-US" sz="1400" spc="-1" strike="noStrike">
            <a:latin typeface="Times New Roman"/>
          </a:endParaRPr>
        </a:p>
      </xdr:txBody>
    </xdr:sp>
    <xdr:clientData/>
  </xdr:twoCellAnchor>
  <xdr:twoCellAnchor editAs="twoCell">
    <xdr:from>
      <xdr:col>9</xdr:col>
      <xdr:colOff>105840</xdr:colOff>
      <xdr:row>7</xdr:row>
      <xdr:rowOff>179640</xdr:rowOff>
    </xdr:from>
    <xdr:to>
      <xdr:col>13</xdr:col>
      <xdr:colOff>145800</xdr:colOff>
      <xdr:row>9</xdr:row>
      <xdr:rowOff>28440</xdr:rowOff>
    </xdr:to>
    <xdr:sp>
      <xdr:nvSpPr>
        <xdr:cNvPr id="14" name="吹き出し: 円形 17"/>
        <xdr:cNvSpPr/>
      </xdr:nvSpPr>
      <xdr:spPr>
        <a:xfrm>
          <a:off x="2481840" y="1956960"/>
          <a:ext cx="774000" cy="359280"/>
        </a:xfrm>
        <a:prstGeom prst="wedgeEllipseCallout">
          <a:avLst>
            <a:gd name="adj1" fmla="val -43910"/>
            <a:gd name="adj2" fmla="val 76151"/>
          </a:avLst>
        </a:prstGeom>
        <a:solidFill>
          <a:srgbClr val="ffffff"/>
        </a:solidFill>
        <a:ln w="9525">
          <a:solidFill>
            <a:srgbClr val="000000"/>
          </a:solidFill>
          <a:round/>
        </a:ln>
      </xdr:spPr>
      <xdr:style>
        <a:lnRef idx="0"/>
        <a:fillRef idx="0"/>
        <a:effectRef idx="0"/>
        <a:fontRef idx="minor"/>
      </xdr:style>
    </xdr:sp>
    <xdr:clientData/>
  </xdr:twoCellAnchor>
  <xdr:twoCellAnchor editAs="twoCell">
    <xdr:from>
      <xdr:col>10</xdr:col>
      <xdr:colOff>27720</xdr:colOff>
      <xdr:row>7</xdr:row>
      <xdr:rowOff>172800</xdr:rowOff>
    </xdr:from>
    <xdr:to>
      <xdr:col>14</xdr:col>
      <xdr:colOff>48960</xdr:colOff>
      <xdr:row>9</xdr:row>
      <xdr:rowOff>65160</xdr:rowOff>
    </xdr:to>
    <xdr:sp>
      <xdr:nvSpPr>
        <xdr:cNvPr id="15" name="テキスト ボックス 18"/>
        <xdr:cNvSpPr/>
      </xdr:nvSpPr>
      <xdr:spPr>
        <a:xfrm>
          <a:off x="2587320" y="1950120"/>
          <a:ext cx="755280" cy="402840"/>
        </a:xfrm>
        <a:prstGeom prst="rect">
          <a:avLst/>
        </a:prstGeom>
        <a:noFill/>
        <a:ln w="9525">
          <a:noFill/>
        </a:ln>
      </xdr:spPr>
      <xdr:style>
        <a:lnRef idx="0"/>
        <a:fillRef idx="0"/>
        <a:effectRef idx="0"/>
        <a:fontRef idx="minor"/>
      </xdr:style>
      <xdr:txBody>
        <a:bodyPr horzOverflow="clip" vertOverflow="clip" lIns="90000" rIns="90000" tIns="45000" bIns="45000">
          <a:noAutofit/>
        </a:bodyPr>
        <a:p>
          <a:pPr>
            <a:lnSpc>
              <a:spcPct val="100000"/>
            </a:lnSpc>
            <a:tabLst>
              <a:tab algn="l" pos="0"/>
            </a:tabLst>
          </a:pPr>
          <a:r>
            <a:rPr b="1" lang="ja-JP" sz="800" spc="-1" strike="noStrike">
              <a:solidFill>
                <a:srgbClr val="000000"/>
              </a:solidFill>
              <a:latin typeface="Calibri"/>
            </a:rPr>
            <a:t>紙の場合</a:t>
          </a:r>
          <a:endParaRPr b="0" lang="en-US" sz="800" spc="-1" strike="noStrike">
            <a:latin typeface="Times New Roman"/>
          </a:endParaRPr>
        </a:p>
        <a:p>
          <a:pPr>
            <a:lnSpc>
              <a:spcPct val="100000"/>
            </a:lnSpc>
            <a:tabLst>
              <a:tab algn="l" pos="0"/>
            </a:tabLst>
          </a:pPr>
          <a:r>
            <a:rPr b="1" lang="ja-JP" sz="800" spc="-1" strike="noStrike">
              <a:solidFill>
                <a:srgbClr val="000000"/>
              </a:solidFill>
              <a:latin typeface="Calibri"/>
            </a:rPr>
            <a:t>提出不要</a:t>
          </a:r>
          <a:endParaRPr b="0" lang="en-US" sz="800" spc="-1" strike="noStrike">
            <a:latin typeface="Times New Roman"/>
          </a:endParaRPr>
        </a:p>
      </xdr:txBody>
    </xdr:sp>
    <xdr:clientData/>
  </xdr:twoCellAnchor>
  <xdr:twoCellAnchor editAs="twoCell">
    <xdr:from>
      <xdr:col>22</xdr:col>
      <xdr:colOff>533160</xdr:colOff>
      <xdr:row>7</xdr:row>
      <xdr:rowOff>159120</xdr:rowOff>
    </xdr:from>
    <xdr:to>
      <xdr:col>23</xdr:col>
      <xdr:colOff>239760</xdr:colOff>
      <xdr:row>8</xdr:row>
      <xdr:rowOff>80280</xdr:rowOff>
    </xdr:to>
    <xdr:sp>
      <xdr:nvSpPr>
        <xdr:cNvPr id="16" name="吹き出し: 円形 19"/>
        <xdr:cNvSpPr/>
      </xdr:nvSpPr>
      <xdr:spPr>
        <a:xfrm>
          <a:off x="5294880" y="1936440"/>
          <a:ext cx="587880" cy="176400"/>
        </a:xfrm>
        <a:prstGeom prst="wedgeEllipseCallout">
          <a:avLst>
            <a:gd name="adj1" fmla="val -43910"/>
            <a:gd name="adj2" fmla="val 76151"/>
          </a:avLst>
        </a:prstGeom>
        <a:solidFill>
          <a:srgbClr val="ffffff"/>
        </a:solidFill>
        <a:ln w="9525">
          <a:solidFill>
            <a:srgbClr val="000000"/>
          </a:solidFill>
          <a:round/>
        </a:ln>
      </xdr:spPr>
      <xdr:style>
        <a:lnRef idx="0"/>
        <a:fillRef idx="0"/>
        <a:effectRef idx="0"/>
        <a:fontRef idx="minor"/>
      </xdr:style>
    </xdr:sp>
    <xdr:clientData/>
  </xdr:twoCellAnchor>
  <xdr:twoCellAnchor editAs="twoCell">
    <xdr:from>
      <xdr:col>22</xdr:col>
      <xdr:colOff>621360</xdr:colOff>
      <xdr:row>7</xdr:row>
      <xdr:rowOff>138600</xdr:rowOff>
    </xdr:from>
    <xdr:to>
      <xdr:col>23</xdr:col>
      <xdr:colOff>303840</xdr:colOff>
      <xdr:row>8</xdr:row>
      <xdr:rowOff>137880</xdr:rowOff>
    </xdr:to>
    <xdr:sp>
      <xdr:nvSpPr>
        <xdr:cNvPr id="17" name="テキスト ボックス 20"/>
        <xdr:cNvSpPr/>
      </xdr:nvSpPr>
      <xdr:spPr>
        <a:xfrm>
          <a:off x="5383080" y="1915920"/>
          <a:ext cx="563760" cy="254520"/>
        </a:xfrm>
        <a:prstGeom prst="rect">
          <a:avLst/>
        </a:prstGeom>
        <a:noFill/>
        <a:ln w="9525">
          <a:noFill/>
        </a:ln>
      </xdr:spPr>
      <xdr:style>
        <a:lnRef idx="0"/>
        <a:fillRef idx="0"/>
        <a:effectRef idx="0"/>
        <a:fontRef idx="minor"/>
      </xdr:style>
      <xdr:txBody>
        <a:bodyPr horzOverflow="clip" vertOverflow="clip" lIns="90000" rIns="90000" tIns="45000" bIns="45000">
          <a:noAutofit/>
        </a:bodyPr>
        <a:p>
          <a:pPr>
            <a:lnSpc>
              <a:spcPct val="100000"/>
            </a:lnSpc>
            <a:tabLst>
              <a:tab algn="l" pos="0"/>
            </a:tabLst>
          </a:pPr>
          <a:r>
            <a:rPr b="1" lang="ja-JP" sz="800" spc="-1" strike="noStrike">
              <a:solidFill>
                <a:srgbClr val="000000"/>
              </a:solidFill>
              <a:latin typeface="Calibri"/>
            </a:rPr>
            <a:t>要提出</a:t>
          </a:r>
          <a:endParaRPr b="0" lang="en-US" sz="800" spc="-1" strike="noStrike">
            <a:latin typeface="Times New Roman"/>
          </a:endParaRPr>
        </a:p>
        <a:p>
          <a:pPr>
            <a:lnSpc>
              <a:spcPct val="100000"/>
            </a:lnSpc>
            <a:tabLst>
              <a:tab algn="l" pos="0"/>
            </a:tabLst>
          </a:pPr>
          <a:endParaRPr b="0" lang="en-US" sz="800" spc="-1" strike="noStrike">
            <a:latin typeface="Times New Roman"/>
          </a:endParaRPr>
        </a:p>
      </xdr:txBody>
    </xdr:sp>
    <xdr:clientData/>
  </xdr:twoCellAnchor>
  <xdr:twoCellAnchor editAs="twoCell">
    <xdr:from>
      <xdr:col>26</xdr:col>
      <xdr:colOff>70560</xdr:colOff>
      <xdr:row>7</xdr:row>
      <xdr:rowOff>162360</xdr:rowOff>
    </xdr:from>
    <xdr:to>
      <xdr:col>26</xdr:col>
      <xdr:colOff>600480</xdr:colOff>
      <xdr:row>8</xdr:row>
      <xdr:rowOff>83520</xdr:rowOff>
    </xdr:to>
    <xdr:sp>
      <xdr:nvSpPr>
        <xdr:cNvPr id="18" name="吹き出し: 円形 21"/>
        <xdr:cNvSpPr/>
      </xdr:nvSpPr>
      <xdr:spPr>
        <a:xfrm>
          <a:off x="10559160" y="1939680"/>
          <a:ext cx="529920" cy="176400"/>
        </a:xfrm>
        <a:prstGeom prst="wedgeEllipseCallout">
          <a:avLst>
            <a:gd name="adj1" fmla="val -43910"/>
            <a:gd name="adj2" fmla="val 76151"/>
          </a:avLst>
        </a:prstGeom>
        <a:solidFill>
          <a:srgbClr val="ffffff"/>
        </a:solidFill>
        <a:ln w="9525">
          <a:solidFill>
            <a:srgbClr val="000000"/>
          </a:solidFill>
          <a:round/>
        </a:ln>
      </xdr:spPr>
      <xdr:style>
        <a:lnRef idx="0"/>
        <a:fillRef idx="0"/>
        <a:effectRef idx="0"/>
        <a:fontRef idx="minor"/>
      </xdr:style>
    </xdr:sp>
    <xdr:clientData/>
  </xdr:twoCellAnchor>
  <xdr:twoCellAnchor editAs="twoCell">
    <xdr:from>
      <xdr:col>26</xdr:col>
      <xdr:colOff>22680</xdr:colOff>
      <xdr:row>7</xdr:row>
      <xdr:rowOff>144720</xdr:rowOff>
    </xdr:from>
    <xdr:to>
      <xdr:col>26</xdr:col>
      <xdr:colOff>665640</xdr:colOff>
      <xdr:row>8</xdr:row>
      <xdr:rowOff>144000</xdr:rowOff>
    </xdr:to>
    <xdr:sp>
      <xdr:nvSpPr>
        <xdr:cNvPr id="19" name="テキスト ボックス 22"/>
        <xdr:cNvSpPr/>
      </xdr:nvSpPr>
      <xdr:spPr>
        <a:xfrm>
          <a:off x="10511280" y="1922040"/>
          <a:ext cx="642960" cy="254520"/>
        </a:xfrm>
        <a:prstGeom prst="rect">
          <a:avLst/>
        </a:prstGeom>
        <a:noFill/>
        <a:ln w="9525">
          <a:noFill/>
        </a:ln>
      </xdr:spPr>
      <xdr:style>
        <a:lnRef idx="0"/>
        <a:fillRef idx="0"/>
        <a:effectRef idx="0"/>
        <a:fontRef idx="minor"/>
      </xdr:style>
      <xdr:txBody>
        <a:bodyPr horzOverflow="clip" vertOverflow="clip" lIns="90000" rIns="90000" tIns="45000" bIns="45000">
          <a:noAutofit/>
        </a:bodyPr>
        <a:p>
          <a:pPr>
            <a:lnSpc>
              <a:spcPct val="100000"/>
            </a:lnSpc>
            <a:tabLst>
              <a:tab algn="l" pos="0"/>
            </a:tabLst>
          </a:pPr>
          <a:r>
            <a:rPr b="1" lang="ja-JP" sz="800" spc="-1" strike="noStrike">
              <a:solidFill>
                <a:srgbClr val="000000"/>
              </a:solidFill>
              <a:latin typeface="Calibri"/>
            </a:rPr>
            <a:t>要提出</a:t>
          </a:r>
          <a:endParaRPr b="0" lang="en-US" sz="800" spc="-1" strike="noStrike">
            <a:latin typeface="Times New Roman"/>
          </a:endParaRPr>
        </a:p>
        <a:p>
          <a:pPr>
            <a:lnSpc>
              <a:spcPct val="100000"/>
            </a:lnSpc>
            <a:tabLst>
              <a:tab algn="l" pos="0"/>
            </a:tabLst>
          </a:pPr>
          <a:endParaRPr b="0" lang="en-US" sz="800" spc="-1" strike="noStrike">
            <a:latin typeface="Times New Roman"/>
          </a:endParaRPr>
        </a:p>
      </xdr:txBody>
    </xdr:sp>
    <xdr:clientData/>
  </xdr:twoCellAnchor>
  <xdr:twoCellAnchor editAs="oneCell">
    <xdr:from>
      <xdr:col>9</xdr:col>
      <xdr:colOff>31680</xdr:colOff>
      <xdr:row>16</xdr:row>
      <xdr:rowOff>158760</xdr:rowOff>
    </xdr:from>
    <xdr:to>
      <xdr:col>23</xdr:col>
      <xdr:colOff>1000080</xdr:colOff>
      <xdr:row>28</xdr:row>
      <xdr:rowOff>32040</xdr:rowOff>
    </xdr:to>
    <xdr:pic>
      <xdr:nvPicPr>
        <xdr:cNvPr id="20" name="図 1" descr=""/>
        <xdr:cNvPicPr/>
      </xdr:nvPicPr>
      <xdr:blipFill>
        <a:blip r:embed="rId1"/>
        <a:stretch/>
      </xdr:blipFill>
      <xdr:spPr>
        <a:xfrm>
          <a:off x="2407680" y="4258080"/>
          <a:ext cx="4235400" cy="1930680"/>
        </a:xfrm>
        <a:prstGeom prst="rect">
          <a:avLst/>
        </a:prstGeom>
        <a:ln w="0">
          <a:noFill/>
        </a:ln>
      </xdr:spPr>
    </xdr:pic>
    <xdr:clientData/>
  </xdr:twoCellAnchor>
  <xdr:twoCellAnchor editAs="twoCell">
    <xdr:from>
      <xdr:col>27</xdr:col>
      <xdr:colOff>67320</xdr:colOff>
      <xdr:row>0</xdr:row>
      <xdr:rowOff>61200</xdr:rowOff>
    </xdr:from>
    <xdr:to>
      <xdr:col>29</xdr:col>
      <xdr:colOff>304560</xdr:colOff>
      <xdr:row>3</xdr:row>
      <xdr:rowOff>50400</xdr:rowOff>
    </xdr:to>
    <xdr:sp>
      <xdr:nvSpPr>
        <xdr:cNvPr id="21" name="テキスト ボックス 23"/>
        <xdr:cNvSpPr/>
      </xdr:nvSpPr>
      <xdr:spPr>
        <a:xfrm>
          <a:off x="12083760" y="61200"/>
          <a:ext cx="2786400" cy="613800"/>
        </a:xfrm>
        <a:prstGeom prst="rect">
          <a:avLst/>
        </a:prstGeom>
        <a:solidFill>
          <a:schemeClr val="lt1"/>
        </a:solidFill>
        <a:ln w="28575">
          <a:solidFill>
            <a:srgbClr val="ff0000"/>
          </a:solidFill>
          <a:round/>
        </a:ln>
      </xdr:spPr>
      <xdr:style>
        <a:lnRef idx="0"/>
        <a:fillRef idx="0"/>
        <a:effectRef idx="0"/>
        <a:fontRef idx="minor"/>
      </xdr:style>
      <xdr:txBody>
        <a:bodyPr horzOverflow="clip" vertOverflow="clip" lIns="90000" rIns="90000" tIns="45000" bIns="45000" anchor="ctr">
          <a:noAutofit/>
        </a:bodyPr>
        <a:p>
          <a:pPr algn="ctr">
            <a:lnSpc>
              <a:spcPct val="100000"/>
            </a:lnSpc>
          </a:pPr>
          <a:r>
            <a:rPr b="0" lang="ja-JP" sz="2400" spc="-1" strike="noStrike">
              <a:solidFill>
                <a:srgbClr val="ff0000"/>
              </a:solidFill>
              <a:latin typeface="メイリオ"/>
              <a:ea typeface="メイリオ"/>
            </a:rPr>
            <a:t>令和６年度計画書</a:t>
          </a:r>
          <a:endParaRPr b="0" lang="en-US" sz="2400" spc="-1" strike="noStrike">
            <a:latin typeface="Times New Roman"/>
          </a:endParaRPr>
        </a:p>
      </xdr:txBody>
    </xdr:sp>
    <xdr:clientData/>
  </xdr:twoCellAnchor>
  <xdr:twoCellAnchor editAs="twoCell">
    <xdr:from>
      <xdr:col>23</xdr:col>
      <xdr:colOff>660600</xdr:colOff>
      <xdr:row>8</xdr:row>
      <xdr:rowOff>101160</xdr:rowOff>
    </xdr:from>
    <xdr:to>
      <xdr:col>24</xdr:col>
      <xdr:colOff>4320</xdr:colOff>
      <xdr:row>11</xdr:row>
      <xdr:rowOff>245520</xdr:rowOff>
    </xdr:to>
    <xdr:sp>
      <xdr:nvSpPr>
        <xdr:cNvPr id="22" name="フローチャート: 書類 7"/>
        <xdr:cNvSpPr/>
      </xdr:nvSpPr>
      <xdr:spPr>
        <a:xfrm>
          <a:off x="6303600" y="2133720"/>
          <a:ext cx="1090080" cy="910080"/>
        </a:xfrm>
        <a:prstGeom prst="flowChartDocument">
          <a:avLst/>
        </a:prstGeom>
        <a:solidFill>
          <a:schemeClr val="bg2"/>
        </a:solidFill>
        <a:ln>
          <a:solidFill>
            <a:srgbClr val="000000"/>
          </a:solidFill>
          <a:round/>
        </a:ln>
      </xdr:spPr>
      <xdr:style>
        <a:lnRef idx="2">
          <a:schemeClr val="dk1"/>
        </a:lnRef>
        <a:fillRef idx="1">
          <a:schemeClr val="lt1"/>
        </a:fillRef>
        <a:effectRef idx="0">
          <a:schemeClr val="dk1"/>
        </a:effectRef>
        <a:fontRef idx="minor"/>
      </xdr:style>
      <xdr:txBody>
        <a:bodyPr vertOverflow="clip" lIns="18360" rIns="0" tIns="0" bIns="0" anchor="ctr" upright="1">
          <a:noAutofit/>
        </a:bodyPr>
        <a:p>
          <a:pPr>
            <a:lnSpc>
              <a:spcPct val="100000"/>
            </a:lnSpc>
          </a:pPr>
          <a:r>
            <a:rPr b="1" lang="en-US" sz="1400" spc="-1" strike="noStrike">
              <a:solidFill>
                <a:srgbClr val="000000"/>
              </a:solidFill>
              <a:latin typeface="Calibri"/>
            </a:rPr>
            <a:t> </a:t>
          </a:r>
          <a:r>
            <a:rPr b="1" lang="ja-JP" sz="1400" spc="-1" strike="noStrike">
              <a:solidFill>
                <a:srgbClr val="000000"/>
              </a:solidFill>
              <a:latin typeface="Calibri"/>
            </a:rPr>
            <a:t>様式</a:t>
          </a:r>
          <a:endParaRPr b="0" lang="en-US" sz="1400" spc="-1" strike="noStrike">
            <a:latin typeface="Times New Roman"/>
          </a:endParaRPr>
        </a:p>
        <a:p>
          <a:pPr>
            <a:lnSpc>
              <a:spcPct val="100000"/>
            </a:lnSpc>
          </a:pPr>
          <a:r>
            <a:rPr b="1" lang="en-US" sz="1400" spc="-1" strike="noStrike">
              <a:solidFill>
                <a:srgbClr val="000000"/>
              </a:solidFill>
              <a:latin typeface="Calibri"/>
            </a:rPr>
            <a:t>  </a:t>
          </a:r>
          <a:r>
            <a:rPr b="1" lang="en-US" sz="1400" spc="-1" strike="noStrike">
              <a:solidFill>
                <a:srgbClr val="000000"/>
              </a:solidFill>
              <a:latin typeface="Calibri"/>
            </a:rPr>
            <a:t>2-4</a:t>
          </a:r>
          <a:endParaRPr b="0" lang="en-US" sz="1400" spc="-1" strike="noStrike">
            <a:latin typeface="Times New Roman"/>
          </a:endParaRPr>
        </a:p>
      </xdr:txBody>
    </xdr:sp>
    <xdr:clientData/>
  </xdr:twoCellAnchor>
  <xdr:twoCellAnchor editAs="twoCell">
    <xdr:from>
      <xdr:col>24</xdr:col>
      <xdr:colOff>82080</xdr:colOff>
      <xdr:row>7</xdr:row>
      <xdr:rowOff>140400</xdr:rowOff>
    </xdr:from>
    <xdr:to>
      <xdr:col>24</xdr:col>
      <xdr:colOff>592560</xdr:colOff>
      <xdr:row>9</xdr:row>
      <xdr:rowOff>9720</xdr:rowOff>
    </xdr:to>
    <xdr:sp>
      <xdr:nvSpPr>
        <xdr:cNvPr id="23" name="吹き出し: 円形 25"/>
        <xdr:cNvSpPr/>
      </xdr:nvSpPr>
      <xdr:spPr>
        <a:xfrm>
          <a:off x="7471440" y="1917720"/>
          <a:ext cx="510480" cy="379800"/>
        </a:xfrm>
        <a:prstGeom prst="wedgeEllipseCallout">
          <a:avLst>
            <a:gd name="adj1" fmla="val -51400"/>
            <a:gd name="adj2" fmla="val 41016"/>
          </a:avLst>
        </a:prstGeom>
        <a:solidFill>
          <a:srgbClr val="ffffff"/>
        </a:solidFill>
        <a:ln w="9525">
          <a:solidFill>
            <a:srgbClr val="000000"/>
          </a:solidFill>
          <a:round/>
        </a:ln>
      </xdr:spPr>
      <xdr:style>
        <a:lnRef idx="0"/>
        <a:fillRef idx="0"/>
        <a:effectRef idx="0"/>
        <a:fontRef idx="minor"/>
      </xdr:style>
    </xdr:sp>
    <xdr:clientData/>
  </xdr:twoCellAnchor>
  <xdr:twoCellAnchor editAs="twoCell">
    <xdr:from>
      <xdr:col>24</xdr:col>
      <xdr:colOff>130320</xdr:colOff>
      <xdr:row>7</xdr:row>
      <xdr:rowOff>140760</xdr:rowOff>
    </xdr:from>
    <xdr:to>
      <xdr:col>24</xdr:col>
      <xdr:colOff>616680</xdr:colOff>
      <xdr:row>9</xdr:row>
      <xdr:rowOff>19800</xdr:rowOff>
    </xdr:to>
    <xdr:sp>
      <xdr:nvSpPr>
        <xdr:cNvPr id="24" name="テキスト ボックス 27"/>
        <xdr:cNvSpPr/>
      </xdr:nvSpPr>
      <xdr:spPr>
        <a:xfrm>
          <a:off x="7519680" y="1918080"/>
          <a:ext cx="486360" cy="389520"/>
        </a:xfrm>
        <a:prstGeom prst="rect">
          <a:avLst/>
        </a:prstGeom>
        <a:noFill/>
        <a:ln w="9525">
          <a:noFill/>
        </a:ln>
      </xdr:spPr>
      <xdr:style>
        <a:lnRef idx="0"/>
        <a:fillRef idx="0"/>
        <a:effectRef idx="0"/>
        <a:fontRef idx="minor"/>
      </xdr:style>
      <xdr:txBody>
        <a:bodyPr horzOverflow="clip" vertOverflow="clip" lIns="90000" rIns="90000" tIns="45000" bIns="45000">
          <a:noAutofit/>
        </a:bodyPr>
        <a:p>
          <a:pPr>
            <a:lnSpc>
              <a:spcPct val="100000"/>
            </a:lnSpc>
            <a:tabLst>
              <a:tab algn="l" pos="0"/>
            </a:tabLst>
          </a:pPr>
          <a:r>
            <a:rPr b="1" lang="ja-JP" sz="800" spc="-1" strike="noStrike">
              <a:solidFill>
                <a:srgbClr val="000000"/>
              </a:solidFill>
              <a:latin typeface="Calibri"/>
            </a:rPr>
            <a:t>必要に応じて提出</a:t>
          </a:r>
          <a:endParaRPr b="0" lang="en-US" sz="800" spc="-1" strike="noStrike">
            <a:latin typeface="Times New Roman"/>
          </a:endParaRPr>
        </a:p>
        <a:p>
          <a:pPr>
            <a:lnSpc>
              <a:spcPct val="100000"/>
            </a:lnSpc>
            <a:tabLst>
              <a:tab algn="l" pos="0"/>
            </a:tabLst>
          </a:pPr>
          <a:endParaRPr b="0" lang="en-US" sz="800" spc="-1" strike="noStrike">
            <a:latin typeface="Times New Roman"/>
          </a:endParaRPr>
        </a:p>
      </xdr:txBody>
    </xdr:sp>
    <xdr:clientData/>
  </xdr:twoCellAnchor>
  <xdr:twoCellAnchor editAs="twoCell">
    <xdr:from>
      <xdr:col>23</xdr:col>
      <xdr:colOff>11160</xdr:colOff>
      <xdr:row>9</xdr:row>
      <xdr:rowOff>39960</xdr:rowOff>
    </xdr:from>
    <xdr:to>
      <xdr:col>23</xdr:col>
      <xdr:colOff>300600</xdr:colOff>
      <xdr:row>10</xdr:row>
      <xdr:rowOff>169920</xdr:rowOff>
    </xdr:to>
    <xdr:sp>
      <xdr:nvSpPr>
        <xdr:cNvPr id="25" name="十字形 28"/>
        <xdr:cNvSpPr/>
      </xdr:nvSpPr>
      <xdr:spPr>
        <a:xfrm>
          <a:off x="5654160" y="2327760"/>
          <a:ext cx="289440" cy="385200"/>
        </a:xfrm>
        <a:prstGeom prst="plus">
          <a:avLst>
            <a:gd name="adj" fmla="val 36111"/>
          </a:avLst>
        </a:prstGeom>
        <a:solidFill>
          <a:srgbClr val="ffffff"/>
        </a:solidFill>
        <a:ln w="9525">
          <a:solidFill>
            <a:srgbClr val="000000"/>
          </a:solidFill>
          <a:round/>
        </a:ln>
      </xdr:spPr>
      <xdr:style>
        <a:lnRef idx="0"/>
        <a:fillRef idx="0"/>
        <a:effectRef idx="0"/>
        <a:fontRef idx="minor"/>
      </xdr:style>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absolute">
    <xdr:from>
      <xdr:col>55</xdr:col>
      <xdr:colOff>54000</xdr:colOff>
      <xdr:row>0</xdr:row>
      <xdr:rowOff>181440</xdr:rowOff>
    </xdr:from>
    <xdr:to>
      <xdr:col>66</xdr:col>
      <xdr:colOff>45720</xdr:colOff>
      <xdr:row>6</xdr:row>
      <xdr:rowOff>150480</xdr:rowOff>
    </xdr:to>
    <xdr:sp>
      <xdr:nvSpPr>
        <xdr:cNvPr id="26" name="正方形/長方形 144"/>
        <xdr:cNvSpPr/>
      </xdr:nvSpPr>
      <xdr:spPr>
        <a:xfrm>
          <a:off x="13438440" y="181440"/>
          <a:ext cx="4183920" cy="1178640"/>
        </a:xfrm>
        <a:prstGeom prst="rect">
          <a:avLst/>
        </a:prstGeom>
        <a:solidFill>
          <a:srgbClr val="ffffff"/>
        </a:solidFill>
        <a:ln w="12700">
          <a:solidFill>
            <a:srgbClr val="000000"/>
          </a:solidFill>
          <a:round/>
        </a:ln>
      </xdr:spPr>
      <xdr:style>
        <a:lnRef idx="2">
          <a:schemeClr val="dk1"/>
        </a:lnRef>
        <a:fillRef idx="1">
          <a:schemeClr val="lt1"/>
        </a:fillRef>
        <a:effectRef idx="0">
          <a:schemeClr val="dk1"/>
        </a:effectRef>
        <a:fontRef idx="minor"/>
      </xdr:style>
      <xdr:txBody>
        <a:bodyPr horzOverflow="clip" vertOverflow="clip" lIns="18360" rIns="0" tIns="0" bIns="0" anchor="ctr" upright="1">
          <a:noAutofit/>
        </a:bodyPr>
        <a:p>
          <a:pPr>
            <a:lnSpc>
              <a:spcPct val="100000"/>
            </a:lnSpc>
          </a:pPr>
          <a:r>
            <a:rPr b="0" lang="ja-JP" sz="1100" spc="-1" strike="noStrike">
              <a:solidFill>
                <a:srgbClr val="000000"/>
              </a:solidFill>
              <a:latin typeface="Calibri"/>
            </a:rPr>
            <a:t>　　</a:t>
          </a:r>
          <a:r>
            <a:rPr b="0" lang="ja-JP" sz="1100" spc="-1" strike="noStrike">
              <a:solidFill>
                <a:srgbClr val="000000"/>
              </a:solidFill>
              <a:latin typeface="Calibri"/>
            </a:rPr>
            <a:t>【凡例】（本シート）</a:t>
          </a:r>
          <a:endParaRPr b="0" lang="en-US" sz="1100" spc="-1" strike="noStrike">
            <a:latin typeface="Times New Roman"/>
          </a:endParaRPr>
        </a:p>
        <a:p>
          <a:pPr>
            <a:lnSpc>
              <a:spcPct val="100000"/>
            </a:lnSpc>
          </a:pPr>
          <a:r>
            <a:rPr b="0" lang="ja-JP" sz="1100" spc="-1" strike="noStrike">
              <a:solidFill>
                <a:srgbClr val="000000"/>
              </a:solidFill>
              <a:latin typeface="Calibri"/>
            </a:rPr>
            <a:t>　以下の分類に従い、色付きセルに必要事項を入力してください。</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ja-JP" sz="1100" spc="-1" strike="noStrike">
              <a:solidFill>
                <a:srgbClr val="000000"/>
              </a:solidFill>
              <a:latin typeface="Calibri"/>
            </a:rPr>
            <a:t>　　　　　　各加算の算定に共通して必要な情報　入力セル</a:t>
          </a:r>
          <a:endParaRPr b="0" lang="en-US" sz="1100" spc="-1" strike="noStrike">
            <a:latin typeface="Times New Roman"/>
          </a:endParaRPr>
        </a:p>
        <a:p>
          <a:pPr>
            <a:lnSpc>
              <a:spcPct val="100000"/>
            </a:lnSpc>
          </a:pPr>
          <a:r>
            <a:rPr b="0" lang="ja-JP" sz="1100" spc="-1" strike="noStrike">
              <a:solidFill>
                <a:srgbClr val="000000"/>
              </a:solidFill>
              <a:latin typeface="Calibri"/>
            </a:rPr>
            <a:t>　　　　　　旧ベースアップ等加算の算定に必要な情報　入力セル</a:t>
          </a:r>
          <a:endParaRPr b="0" lang="en-US" sz="1100" spc="-1" strike="noStrike">
            <a:latin typeface="Times New Roman"/>
          </a:endParaRPr>
        </a:p>
        <a:p>
          <a:pPr>
            <a:lnSpc>
              <a:spcPct val="100000"/>
            </a:lnSpc>
            <a:tabLst>
              <a:tab algn="l" pos="0"/>
            </a:tabLst>
          </a:pPr>
          <a:r>
            <a:rPr b="0" lang="ja-JP" sz="1100" spc="-1" strike="noStrike">
              <a:solidFill>
                <a:srgbClr val="000000"/>
              </a:solidFill>
              <a:latin typeface="Calibri"/>
            </a:rPr>
            <a:t>　　　　　　新加算の算定に必要な情報　入力セル</a:t>
          </a:r>
          <a:endParaRPr b="0" lang="en-US" sz="1100" spc="-1" strike="noStrike">
            <a:latin typeface="Times New Roman"/>
          </a:endParaRPr>
        </a:p>
      </xdr:txBody>
    </xdr:sp>
    <xdr:clientData/>
  </xdr:twoCellAnchor>
  <xdr:twoCellAnchor editAs="absolute">
    <xdr:from>
      <xdr:col>55</xdr:col>
      <xdr:colOff>199440</xdr:colOff>
      <xdr:row>3</xdr:row>
      <xdr:rowOff>57240</xdr:rowOff>
    </xdr:from>
    <xdr:to>
      <xdr:col>56</xdr:col>
      <xdr:colOff>195120</xdr:colOff>
      <xdr:row>4</xdr:row>
      <xdr:rowOff>58320</xdr:rowOff>
    </xdr:to>
    <xdr:sp>
      <xdr:nvSpPr>
        <xdr:cNvPr id="27" name="正方形/長方形 150"/>
        <xdr:cNvSpPr/>
      </xdr:nvSpPr>
      <xdr:spPr>
        <a:xfrm>
          <a:off x="13583880" y="733320"/>
          <a:ext cx="284040" cy="115560"/>
        </a:xfrm>
        <a:prstGeom prst="rect">
          <a:avLst/>
        </a:prstGeom>
        <a:solidFill>
          <a:srgbClr val="fff2cc"/>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absolute">
    <xdr:from>
      <xdr:col>55</xdr:col>
      <xdr:colOff>199440</xdr:colOff>
      <xdr:row>4</xdr:row>
      <xdr:rowOff>136440</xdr:rowOff>
    </xdr:from>
    <xdr:to>
      <xdr:col>56</xdr:col>
      <xdr:colOff>195120</xdr:colOff>
      <xdr:row>5</xdr:row>
      <xdr:rowOff>4680</xdr:rowOff>
    </xdr:to>
    <xdr:sp>
      <xdr:nvSpPr>
        <xdr:cNvPr id="28" name="正方形/長方形 151"/>
        <xdr:cNvSpPr/>
      </xdr:nvSpPr>
      <xdr:spPr>
        <a:xfrm>
          <a:off x="13583880" y="927000"/>
          <a:ext cx="284040" cy="115560"/>
        </a:xfrm>
        <a:prstGeom prst="rect">
          <a:avLst/>
        </a:prstGeom>
        <a:solidFill>
          <a:srgbClr val="ffffcc"/>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absolute">
    <xdr:from>
      <xdr:col>55</xdr:col>
      <xdr:colOff>199440</xdr:colOff>
      <xdr:row>5</xdr:row>
      <xdr:rowOff>82080</xdr:rowOff>
    </xdr:from>
    <xdr:to>
      <xdr:col>56</xdr:col>
      <xdr:colOff>195120</xdr:colOff>
      <xdr:row>6</xdr:row>
      <xdr:rowOff>25920</xdr:rowOff>
    </xdr:to>
    <xdr:sp>
      <xdr:nvSpPr>
        <xdr:cNvPr id="29" name="正方形/長方形 5"/>
        <xdr:cNvSpPr/>
      </xdr:nvSpPr>
      <xdr:spPr>
        <a:xfrm>
          <a:off x="13583880" y="1119960"/>
          <a:ext cx="284040" cy="115560"/>
        </a:xfrm>
        <a:prstGeom prst="rect">
          <a:avLst/>
        </a:prstGeom>
        <a:solidFill>
          <a:srgbClr val="fee5fc"/>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twoCell">
    <xdr:from>
      <xdr:col>1</xdr:col>
      <xdr:colOff>65520</xdr:colOff>
      <xdr:row>72</xdr:row>
      <xdr:rowOff>68040</xdr:rowOff>
    </xdr:from>
    <xdr:to>
      <xdr:col>1</xdr:col>
      <xdr:colOff>110880</xdr:colOff>
      <xdr:row>90</xdr:row>
      <xdr:rowOff>2520</xdr:rowOff>
    </xdr:to>
    <xdr:sp>
      <xdr:nvSpPr>
        <xdr:cNvPr id="30" name="左大かっこ 1"/>
        <xdr:cNvSpPr/>
      </xdr:nvSpPr>
      <xdr:spPr>
        <a:xfrm>
          <a:off x="213840" y="18641520"/>
          <a:ext cx="45360" cy="3001680"/>
        </a:xfrm>
        <a:prstGeom prst="leftBracket">
          <a:avLst>
            <a:gd name="adj" fmla="val 8333"/>
          </a:avLst>
        </a:prstGeom>
        <a:noFill/>
        <a:ln w="19050">
          <a:solidFill>
            <a:srgbClr val="000000"/>
          </a:solidFill>
          <a:round/>
        </a:ln>
      </xdr:spPr>
      <xdr:style>
        <a:lnRef idx="1">
          <a:schemeClr val="dk1"/>
        </a:lnRef>
        <a:fillRef idx="0">
          <a:schemeClr val="dk1"/>
        </a:fillRef>
        <a:effectRef idx="0">
          <a:schemeClr val="dk1"/>
        </a:effectRef>
        <a:fontRef idx="minor"/>
      </xdr:style>
    </xdr:sp>
    <xdr:clientData/>
  </xdr:twoCellAnchor>
  <xdr:twoCellAnchor editAs="twoCell">
    <xdr:from>
      <xdr:col>1</xdr:col>
      <xdr:colOff>77040</xdr:colOff>
      <xdr:row>96</xdr:row>
      <xdr:rowOff>98640</xdr:rowOff>
    </xdr:from>
    <xdr:to>
      <xdr:col>1</xdr:col>
      <xdr:colOff>122400</xdr:colOff>
      <xdr:row>113</xdr:row>
      <xdr:rowOff>322560</xdr:rowOff>
    </xdr:to>
    <xdr:sp>
      <xdr:nvSpPr>
        <xdr:cNvPr id="31" name="左大かっこ 2"/>
        <xdr:cNvSpPr/>
      </xdr:nvSpPr>
      <xdr:spPr>
        <a:xfrm>
          <a:off x="225360" y="22548960"/>
          <a:ext cx="45360" cy="4272120"/>
        </a:xfrm>
        <a:prstGeom prst="leftBracket">
          <a:avLst>
            <a:gd name="adj" fmla="val 8333"/>
          </a:avLst>
        </a:prstGeom>
        <a:noFill/>
        <a:ln w="19050">
          <a:solidFill>
            <a:srgbClr val="000000"/>
          </a:solidFill>
          <a:round/>
        </a:ln>
      </xdr:spPr>
      <xdr:style>
        <a:lnRef idx="1">
          <a:schemeClr val="dk1"/>
        </a:lnRef>
        <a:fillRef idx="0">
          <a:schemeClr val="dk1"/>
        </a:fillRef>
        <a:effectRef idx="0">
          <a:schemeClr val="dk1"/>
        </a:effectRef>
        <a:fontRef idx="minor"/>
      </xdr:style>
    </xdr:sp>
    <xdr:clientData/>
  </xdr:twoCellAnchor>
  <xdr:twoCellAnchor editAs="twoCell">
    <xdr:from>
      <xdr:col>1</xdr:col>
      <xdr:colOff>95400</xdr:colOff>
      <xdr:row>134</xdr:row>
      <xdr:rowOff>17280</xdr:rowOff>
    </xdr:from>
    <xdr:to>
      <xdr:col>1</xdr:col>
      <xdr:colOff>168120</xdr:colOff>
      <xdr:row>137</xdr:row>
      <xdr:rowOff>137880</xdr:rowOff>
    </xdr:to>
    <xdr:sp>
      <xdr:nvSpPr>
        <xdr:cNvPr id="32" name="左大かっこ 4"/>
        <xdr:cNvSpPr/>
      </xdr:nvSpPr>
      <xdr:spPr>
        <a:xfrm>
          <a:off x="243720" y="31630680"/>
          <a:ext cx="72720" cy="863280"/>
        </a:xfrm>
        <a:prstGeom prst="leftBracket">
          <a:avLst>
            <a:gd name="adj" fmla="val 8333"/>
          </a:avLst>
        </a:prstGeom>
        <a:noFill/>
        <a:ln>
          <a:solidFill>
            <a:srgbClr val="000000"/>
          </a:solidFill>
          <a:round/>
        </a:ln>
      </xdr:spPr>
      <xdr:style>
        <a:lnRef idx="1">
          <a:schemeClr val="dk1"/>
        </a:lnRef>
        <a:fillRef idx="0">
          <a:schemeClr val="dk1"/>
        </a:fillRef>
        <a:effectRef idx="0">
          <a:schemeClr val="dk1"/>
        </a:effectRef>
        <a:fontRef idx="minor"/>
      </xdr:style>
    </xdr:sp>
    <xdr:clientData/>
  </xdr:twoCellAnchor>
  <xdr:twoCellAnchor editAs="twoCell">
    <xdr:from>
      <xdr:col>15</xdr:col>
      <xdr:colOff>160200</xdr:colOff>
      <xdr:row>17</xdr:row>
      <xdr:rowOff>92160</xdr:rowOff>
    </xdr:from>
    <xdr:to>
      <xdr:col>18</xdr:col>
      <xdr:colOff>9360</xdr:colOff>
      <xdr:row>17</xdr:row>
      <xdr:rowOff>276120</xdr:rowOff>
    </xdr:to>
    <xdr:sp>
      <xdr:nvSpPr>
        <xdr:cNvPr id="33" name="テキスト ボックス 16"/>
        <xdr:cNvSpPr/>
      </xdr:nvSpPr>
      <xdr:spPr>
        <a:xfrm>
          <a:off x="2841480" y="3701880"/>
          <a:ext cx="37332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(a)</a:t>
          </a:r>
          <a:endParaRPr b="0" lang="en-US" sz="900" spc="-1" strike="noStrike">
            <a:latin typeface="Times New Roman"/>
          </a:endParaRPr>
        </a:p>
      </xdr:txBody>
    </xdr:sp>
    <xdr:clientData/>
  </xdr:twoCellAnchor>
  <xdr:twoCellAnchor editAs="twoCell">
    <xdr:from>
      <xdr:col>15</xdr:col>
      <xdr:colOff>160200</xdr:colOff>
      <xdr:row>18</xdr:row>
      <xdr:rowOff>75600</xdr:rowOff>
    </xdr:from>
    <xdr:to>
      <xdr:col>18</xdr:col>
      <xdr:colOff>9360</xdr:colOff>
      <xdr:row>18</xdr:row>
      <xdr:rowOff>259560</xdr:rowOff>
    </xdr:to>
    <xdr:sp>
      <xdr:nvSpPr>
        <xdr:cNvPr id="34" name="テキスト ボックス 21"/>
        <xdr:cNvSpPr/>
      </xdr:nvSpPr>
      <xdr:spPr>
        <a:xfrm>
          <a:off x="2841480" y="4018680"/>
          <a:ext cx="37332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(b)</a:t>
          </a:r>
          <a:endParaRPr b="0" lang="en-US" sz="900" spc="-1" strike="noStrike">
            <a:latin typeface="Times New Roman"/>
          </a:endParaRPr>
        </a:p>
      </xdr:txBody>
    </xdr:sp>
    <xdr:clientData/>
  </xdr:twoCellAnchor>
  <xdr:twoCellAnchor editAs="twoCell">
    <xdr:from>
      <xdr:col>15</xdr:col>
      <xdr:colOff>160200</xdr:colOff>
      <xdr:row>19</xdr:row>
      <xdr:rowOff>105120</xdr:rowOff>
    </xdr:from>
    <xdr:to>
      <xdr:col>18</xdr:col>
      <xdr:colOff>9360</xdr:colOff>
      <xdr:row>19</xdr:row>
      <xdr:rowOff>289080</xdr:rowOff>
    </xdr:to>
    <xdr:sp>
      <xdr:nvSpPr>
        <xdr:cNvPr id="35" name="テキスト ボックス 22"/>
        <xdr:cNvSpPr/>
      </xdr:nvSpPr>
      <xdr:spPr>
        <a:xfrm>
          <a:off x="2841480" y="4381560"/>
          <a:ext cx="37332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(c)</a:t>
          </a:r>
          <a:endParaRPr b="0" lang="en-US" sz="900" spc="-1" strike="noStrike">
            <a:latin typeface="Times New Roman"/>
          </a:endParaRPr>
        </a:p>
      </xdr:txBody>
    </xdr:sp>
    <xdr:clientData/>
  </xdr:twoCellAnchor>
  <xdr:twoCellAnchor editAs="twoCell">
    <xdr:from>
      <xdr:col>15</xdr:col>
      <xdr:colOff>160200</xdr:colOff>
      <xdr:row>20</xdr:row>
      <xdr:rowOff>88560</xdr:rowOff>
    </xdr:from>
    <xdr:to>
      <xdr:col>18</xdr:col>
      <xdr:colOff>9360</xdr:colOff>
      <xdr:row>20</xdr:row>
      <xdr:rowOff>272520</xdr:rowOff>
    </xdr:to>
    <xdr:sp>
      <xdr:nvSpPr>
        <xdr:cNvPr id="36" name="テキスト ボックス 23"/>
        <xdr:cNvSpPr/>
      </xdr:nvSpPr>
      <xdr:spPr>
        <a:xfrm>
          <a:off x="2841480" y="4746240"/>
          <a:ext cx="37332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(d)</a:t>
          </a:r>
          <a:endParaRPr b="0" lang="en-US" sz="900" spc="-1" strike="noStrike">
            <a:latin typeface="Times New Roman"/>
          </a:endParaRPr>
        </a:p>
      </xdr:txBody>
    </xdr:sp>
    <xdr:clientData/>
  </xdr:twoCellAnchor>
  <xdr:twoCellAnchor editAs="twoCell">
    <xdr:from>
      <xdr:col>15</xdr:col>
      <xdr:colOff>160200</xdr:colOff>
      <xdr:row>21</xdr:row>
      <xdr:rowOff>110160</xdr:rowOff>
    </xdr:from>
    <xdr:to>
      <xdr:col>18</xdr:col>
      <xdr:colOff>9360</xdr:colOff>
      <xdr:row>21</xdr:row>
      <xdr:rowOff>294120</xdr:rowOff>
    </xdr:to>
    <xdr:sp>
      <xdr:nvSpPr>
        <xdr:cNvPr id="37" name="テキスト ボックス 24"/>
        <xdr:cNvSpPr/>
      </xdr:nvSpPr>
      <xdr:spPr>
        <a:xfrm>
          <a:off x="2841480" y="5129640"/>
          <a:ext cx="37332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(e)</a:t>
          </a:r>
          <a:endParaRPr b="0" lang="en-US" sz="900" spc="-1" strike="noStrike">
            <a:latin typeface="Times New Roman"/>
          </a:endParaRPr>
        </a:p>
      </xdr:txBody>
    </xdr:sp>
    <xdr:clientData/>
  </xdr:twoCellAnchor>
  <xdr:twoCellAnchor editAs="twoCell">
    <xdr:from>
      <xdr:col>15</xdr:col>
      <xdr:colOff>160200</xdr:colOff>
      <xdr:row>24</xdr:row>
      <xdr:rowOff>78480</xdr:rowOff>
    </xdr:from>
    <xdr:to>
      <xdr:col>18</xdr:col>
      <xdr:colOff>9360</xdr:colOff>
      <xdr:row>24</xdr:row>
      <xdr:rowOff>262440</xdr:rowOff>
    </xdr:to>
    <xdr:sp>
      <xdr:nvSpPr>
        <xdr:cNvPr id="38" name="テキスト ボックス 25"/>
        <xdr:cNvSpPr/>
      </xdr:nvSpPr>
      <xdr:spPr>
        <a:xfrm>
          <a:off x="2841480" y="5860080"/>
          <a:ext cx="37332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(f)</a:t>
          </a:r>
          <a:endParaRPr b="0" lang="en-US" sz="900" spc="-1" strike="noStrike">
            <a:latin typeface="Times New Roman"/>
          </a:endParaRPr>
        </a:p>
      </xdr:txBody>
    </xdr:sp>
    <xdr:clientData/>
  </xdr:twoCellAnchor>
  <xdr:twoCellAnchor editAs="twoCell">
    <xdr:from>
      <xdr:col>15</xdr:col>
      <xdr:colOff>160200</xdr:colOff>
      <xdr:row>26</xdr:row>
      <xdr:rowOff>84600</xdr:rowOff>
    </xdr:from>
    <xdr:to>
      <xdr:col>18</xdr:col>
      <xdr:colOff>9360</xdr:colOff>
      <xdr:row>26</xdr:row>
      <xdr:rowOff>268560</xdr:rowOff>
    </xdr:to>
    <xdr:sp>
      <xdr:nvSpPr>
        <xdr:cNvPr id="39" name="テキスト ボックス 26"/>
        <xdr:cNvSpPr/>
      </xdr:nvSpPr>
      <xdr:spPr>
        <a:xfrm>
          <a:off x="2841480" y="6685200"/>
          <a:ext cx="37332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(h)</a:t>
          </a:r>
          <a:endParaRPr b="0" lang="en-US" sz="900" spc="-1" strike="noStrike">
            <a:latin typeface="Times New Roman"/>
          </a:endParaRPr>
        </a:p>
      </xdr:txBody>
    </xdr:sp>
    <xdr:clientData/>
  </xdr:twoCellAnchor>
  <xdr:twoCellAnchor editAs="twoCell">
    <xdr:from>
      <xdr:col>15</xdr:col>
      <xdr:colOff>160200</xdr:colOff>
      <xdr:row>25</xdr:row>
      <xdr:rowOff>160560</xdr:rowOff>
    </xdr:from>
    <xdr:to>
      <xdr:col>18</xdr:col>
      <xdr:colOff>9360</xdr:colOff>
      <xdr:row>25</xdr:row>
      <xdr:rowOff>344520</xdr:rowOff>
    </xdr:to>
    <xdr:sp>
      <xdr:nvSpPr>
        <xdr:cNvPr id="40" name="テキスト ボックス 27"/>
        <xdr:cNvSpPr/>
      </xdr:nvSpPr>
      <xdr:spPr>
        <a:xfrm>
          <a:off x="2841480" y="6284880"/>
          <a:ext cx="37332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(g)</a:t>
          </a:r>
          <a:endParaRPr b="0" lang="en-US" sz="900" spc="-1" strike="noStrike">
            <a:latin typeface="Times New Roman"/>
          </a:endParaRPr>
        </a:p>
      </xdr:txBody>
    </xdr:sp>
    <xdr:clientData/>
  </xdr:twoCellAnchor>
  <xdr:twoCellAnchor editAs="twoCell">
    <xdr:from>
      <xdr:col>16</xdr:col>
      <xdr:colOff>720</xdr:colOff>
      <xdr:row>27</xdr:row>
      <xdr:rowOff>13320</xdr:rowOff>
    </xdr:from>
    <xdr:to>
      <xdr:col>18</xdr:col>
      <xdr:colOff>7200</xdr:colOff>
      <xdr:row>27</xdr:row>
      <xdr:rowOff>197280</xdr:rowOff>
    </xdr:to>
    <xdr:sp>
      <xdr:nvSpPr>
        <xdr:cNvPr id="41" name="テキスト ボックス 28"/>
        <xdr:cNvSpPr/>
      </xdr:nvSpPr>
      <xdr:spPr>
        <a:xfrm>
          <a:off x="2856600" y="6947280"/>
          <a:ext cx="356040" cy="18396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nSpc>
              <a:spcPct val="100000"/>
            </a:lnSpc>
          </a:pPr>
          <a:r>
            <a:rPr b="0" lang="en-US" sz="900" spc="-1" strike="noStrike">
              <a:solidFill>
                <a:srgbClr val="000000"/>
              </a:solidFill>
              <a:latin typeface="Times New Roman"/>
            </a:rPr>
            <a:t>(i)</a:t>
          </a:r>
          <a:endParaRPr b="0" lang="en-US" sz="900" spc="-1" strike="noStrike">
            <a:latin typeface="Times New Roman"/>
          </a:endParaRPr>
        </a:p>
      </xdr:txBody>
    </xdr:sp>
    <xdr:clientData/>
  </xdr:twoCellAnchor>
  <xdr:twoCellAnchor editAs="absolute">
    <xdr:from>
      <xdr:col>38</xdr:col>
      <xdr:colOff>155160</xdr:colOff>
      <xdr:row>0</xdr:row>
      <xdr:rowOff>164520</xdr:rowOff>
    </xdr:from>
    <xdr:to>
      <xdr:col>54</xdr:col>
      <xdr:colOff>123480</xdr:colOff>
      <xdr:row>17</xdr:row>
      <xdr:rowOff>123480</xdr:rowOff>
    </xdr:to>
    <xdr:sp>
      <xdr:nvSpPr>
        <xdr:cNvPr id="42" name="正方形/長方形 14"/>
        <xdr:cNvSpPr/>
      </xdr:nvSpPr>
      <xdr:spPr>
        <a:xfrm>
          <a:off x="6878880" y="164520"/>
          <a:ext cx="6340680" cy="3568680"/>
        </a:xfrm>
        <a:prstGeom prst="rect">
          <a:avLst/>
        </a:prstGeom>
        <a:solidFill>
          <a:schemeClr val="bg1"/>
        </a:solidFill>
        <a:ln w="57150">
          <a:solidFill>
            <a:srgbClr val="000000"/>
          </a:solidFill>
          <a:round/>
        </a:ln>
      </xdr:spPr>
      <xdr:style>
        <a:lnRef idx="2">
          <a:schemeClr val="accent6"/>
        </a:lnRef>
        <a:fillRef idx="1">
          <a:schemeClr val="lt1"/>
        </a:fillRef>
        <a:effectRef idx="0">
          <a:schemeClr val="accent6"/>
        </a:effectRef>
        <a:fontRef idx="minor"/>
      </xdr:style>
      <xdr:txBody>
        <a:bodyPr vertOverflow="clip" lIns="18360" rIns="0" tIns="0" bIns="0" anchor="ctr" upright="1">
          <a:noAutofit/>
        </a:bodyPr>
        <a:p>
          <a:pPr>
            <a:lnSpc>
              <a:spcPct val="100000"/>
            </a:lnSpc>
          </a:pPr>
          <a:r>
            <a:rPr b="1" lang="en-US" sz="1100" spc="-1" strike="noStrike">
              <a:solidFill>
                <a:srgbClr val="000000"/>
              </a:solidFill>
              <a:latin typeface="Calibri"/>
            </a:rPr>
            <a:t>   </a:t>
          </a:r>
          <a:r>
            <a:rPr b="1" lang="ja-JP" sz="1100" spc="-1" strike="noStrike">
              <a:solidFill>
                <a:srgbClr val="000000"/>
              </a:solidFill>
              <a:latin typeface="Calibri"/>
            </a:rPr>
            <a:t>【</a:t>
          </a:r>
          <a:r>
            <a:rPr b="1" lang="ja-JP" sz="1100" spc="-1" strike="noStrike">
              <a:solidFill>
                <a:srgbClr val="000000"/>
              </a:solidFill>
              <a:latin typeface="Calibri"/>
            </a:rPr>
            <a:t>記入上の注意】</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1" lang="ja-JP" sz="1100" spc="-1" strike="noStrike">
              <a:solidFill>
                <a:srgbClr val="000000"/>
              </a:solidFill>
              <a:latin typeface="Calibri"/>
            </a:rPr>
            <a:t>　・ 必須の記入箇所は　　　　　　　　　　　　　　　　　　　　　　　　　のセルです。</a:t>
          </a:r>
          <a:endParaRPr b="0" lang="en-US" sz="1100" spc="-1" strike="noStrike">
            <a:latin typeface="Times New Roman"/>
          </a:endParaRPr>
        </a:p>
        <a:p>
          <a:pPr>
            <a:lnSpc>
              <a:spcPct val="100000"/>
            </a:lnSpc>
          </a:pPr>
          <a:r>
            <a:rPr b="1" lang="ja-JP" sz="1100" spc="-1" strike="noStrike">
              <a:solidFill>
                <a:srgbClr val="000000"/>
              </a:solidFill>
              <a:latin typeface="Calibri"/>
            </a:rPr>
            <a:t>　   空欄が残っているとエラーになります。</a:t>
          </a:r>
          <a:endParaRPr b="0" lang="en-US" sz="1100" spc="-1" strike="noStrike">
            <a:latin typeface="Times New Roman"/>
          </a:endParaRPr>
        </a:p>
        <a:p>
          <a:pPr>
            <a:lnSpc>
              <a:spcPct val="100000"/>
            </a:lnSpc>
          </a:pPr>
          <a:r>
            <a:rPr b="1" lang="en-US" sz="1100" spc="-1" strike="noStrike">
              <a:solidFill>
                <a:srgbClr val="000000"/>
              </a:solidFill>
              <a:latin typeface="Calibri"/>
            </a:rPr>
            <a:t>   </a:t>
          </a:r>
          <a:endParaRPr b="0" lang="en-US" sz="1100" spc="-1" strike="noStrike">
            <a:latin typeface="Times New Roman"/>
          </a:endParaRPr>
        </a:p>
        <a:p>
          <a:pPr>
            <a:lnSpc>
              <a:spcPct val="100000"/>
            </a:lnSpc>
          </a:pPr>
          <a:r>
            <a:rPr b="1" lang="ja-JP" sz="1100" spc="-1" strike="noStrike">
              <a:solidFill>
                <a:srgbClr val="000000"/>
              </a:solidFill>
              <a:latin typeface="Calibri"/>
            </a:rPr>
            <a:t>　・　　　　　　　　　のセルの入力は必須ではありませんが、可能な限り入力してください。</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1" lang="ja-JP" sz="1100" spc="-1" strike="noStrike">
              <a:solidFill>
                <a:srgbClr val="000000"/>
              </a:solidFill>
              <a:latin typeface="Calibri"/>
            </a:rPr>
            <a:t>　・ 先に「基本情報入力シート」「別紙様式２－２」および「別紙様式２－３」を完成させてください。</a:t>
          </a:r>
          <a:endParaRPr b="0" lang="en-US" sz="1100" spc="-1" strike="noStrike">
            <a:latin typeface="Times New Roman"/>
          </a:endParaRPr>
        </a:p>
        <a:p>
          <a:pPr>
            <a:lnSpc>
              <a:spcPct val="100000"/>
            </a:lnSpc>
          </a:pPr>
          <a:r>
            <a:rPr b="1" lang="ja-JP" sz="1100" spc="-1" strike="noStrike">
              <a:solidFill>
                <a:srgbClr val="000000"/>
              </a:solidFill>
              <a:latin typeface="Calibri"/>
            </a:rPr>
            <a:t>　　（必要に応じて「別紙様式２－４」も記入</a:t>
          </a:r>
          <a:r>
            <a:rPr b="1" lang="ja-JP" sz="1200" spc="-1" strike="noStrike">
              <a:solidFill>
                <a:srgbClr val="000000"/>
              </a:solidFill>
              <a:latin typeface="Calibri"/>
            </a:rPr>
            <a:t>）</a:t>
          </a:r>
          <a:endParaRPr b="0" lang="en-US" sz="1200" spc="-1" strike="noStrike">
            <a:latin typeface="Times New Roman"/>
          </a:endParaRPr>
        </a:p>
        <a:p>
          <a:pPr>
            <a:lnSpc>
              <a:spcPct val="100000"/>
            </a:lnSpc>
          </a:pPr>
          <a:endParaRPr b="0" lang="en-US" sz="1200" spc="-1" strike="noStrike">
            <a:latin typeface="Times New Roman"/>
          </a:endParaRPr>
        </a:p>
        <a:p>
          <a:pPr>
            <a:lnSpc>
              <a:spcPct val="100000"/>
            </a:lnSpc>
          </a:pPr>
          <a:r>
            <a:rPr b="1" lang="en-US" sz="1100" spc="-1" strike="noStrike">
              <a:solidFill>
                <a:srgbClr val="000000"/>
              </a:solidFill>
              <a:latin typeface="Calibri"/>
            </a:rPr>
            <a:t>   </a:t>
          </a:r>
          <a:r>
            <a:rPr b="1" lang="ja-JP" sz="1100" spc="-1" strike="noStrike">
              <a:solidFill>
                <a:srgbClr val="000000"/>
              </a:solidFill>
              <a:latin typeface="Calibri"/>
            </a:rPr>
            <a:t>・ 「別紙様式２－２」から「別紙様式２－４」までの記入内容に応じて、入力が不要な欄が非表示になります。</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1" lang="ja-JP" sz="1100" spc="-1" strike="noStrike">
              <a:solidFill>
                <a:srgbClr val="000000"/>
              </a:solidFill>
              <a:latin typeface="Calibri"/>
            </a:rPr>
            <a:t>　・ 濃いオレンジ色のセルに「</a:t>
          </a:r>
          <a:r>
            <a:rPr b="1" lang="en-US" sz="1100" spc="-1" strike="noStrike">
              <a:solidFill>
                <a:srgbClr val="000000"/>
              </a:solidFill>
              <a:latin typeface="Calibri"/>
            </a:rPr>
            <a:t>×</a:t>
          </a:r>
          <a:r>
            <a:rPr b="1" lang="ja-JP" sz="1100" spc="-1" strike="noStrike">
              <a:solidFill>
                <a:srgbClr val="000000"/>
              </a:solidFill>
              <a:latin typeface="Calibri"/>
            </a:rPr>
            <a:t>」が表示された場合、記入内容が要件を満たしていないか、未入力の欄があります。</a:t>
          </a:r>
          <a:endParaRPr b="0" lang="en-US" sz="1100" spc="-1" strike="noStrike">
            <a:latin typeface="Times New Roman"/>
          </a:endParaRPr>
        </a:p>
        <a:p>
          <a:pPr>
            <a:lnSpc>
              <a:spcPct val="100000"/>
            </a:lnSpc>
          </a:pPr>
          <a:r>
            <a:rPr b="1" lang="ja-JP" sz="1100" spc="-1" strike="noStrike">
              <a:solidFill>
                <a:srgbClr val="000000"/>
              </a:solidFill>
              <a:latin typeface="Calibri"/>
            </a:rPr>
            <a:t>　　修正してください。グレー色のセルの「○」「△」「</a:t>
          </a:r>
          <a:r>
            <a:rPr b="1" lang="en-US" sz="1100" spc="-1" strike="noStrike">
              <a:solidFill>
                <a:srgbClr val="000000"/>
              </a:solidFill>
              <a:latin typeface="Calibri"/>
            </a:rPr>
            <a:t>×</a:t>
          </a:r>
          <a:r>
            <a:rPr b="1" lang="ja-JP" sz="1100" spc="-1" strike="noStrike">
              <a:solidFill>
                <a:srgbClr val="000000"/>
              </a:solidFill>
              <a:latin typeface="Calibri"/>
            </a:rPr>
            <a:t>」および空欄は、要件には影響しません。</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tabLst>
              <a:tab algn="l" pos="0"/>
            </a:tabLst>
          </a:pPr>
          <a:r>
            <a:rPr b="1" lang="ja-JP" sz="1100" spc="-1" strike="noStrike">
              <a:solidFill>
                <a:srgbClr val="000000"/>
              </a:solidFill>
              <a:latin typeface="Calibri"/>
            </a:rPr>
            <a:t>　</a:t>
          </a:r>
          <a:endParaRPr b="0" lang="en-US" sz="1100" spc="-1" strike="noStrike">
            <a:latin typeface="Times New Roman"/>
          </a:endParaRPr>
        </a:p>
        <a:p>
          <a:pPr>
            <a:lnSpc>
              <a:spcPct val="100000"/>
            </a:lnSpc>
            <a:tabLst>
              <a:tab algn="l" pos="0"/>
            </a:tabLst>
          </a:pPr>
          <a:r>
            <a:rPr b="1" lang="en-US" sz="1100" spc="-1" strike="noStrike">
              <a:solidFill>
                <a:srgbClr val="000000"/>
              </a:solidFill>
              <a:latin typeface="Calibri"/>
            </a:rPr>
            <a:t>   </a:t>
          </a:r>
          <a:r>
            <a:rPr b="1" lang="ja-JP" sz="1100" spc="-1" strike="noStrike">
              <a:solidFill>
                <a:srgbClr val="000000"/>
              </a:solidFill>
              <a:latin typeface="Calibri"/>
            </a:rPr>
            <a:t>・ 本処遇改善計画書に記載された金額は見込額であり、提出後の運営状況（利用者数等）、</a:t>
          </a:r>
          <a:endParaRPr b="0" lang="en-US" sz="1100" spc="-1" strike="noStrike">
            <a:latin typeface="Times New Roman"/>
          </a:endParaRPr>
        </a:p>
        <a:p>
          <a:pPr>
            <a:lnSpc>
              <a:spcPct val="100000"/>
            </a:lnSpc>
            <a:tabLst>
              <a:tab algn="l" pos="0"/>
            </a:tabLst>
          </a:pPr>
          <a:r>
            <a:rPr b="1" lang="ja-JP" sz="1100" spc="-1" strike="noStrike">
              <a:solidFill>
                <a:srgbClr val="000000"/>
              </a:solidFill>
              <a:latin typeface="Calibri"/>
            </a:rPr>
            <a:t>　　人員配置状況（職員数等）その他の事由により変動があっても差し支えありません。</a:t>
          </a:r>
          <a:endParaRPr b="0" lang="en-US" sz="1100" spc="-1" strike="noStrike">
            <a:latin typeface="Times New Roman"/>
          </a:endParaRPr>
        </a:p>
      </xdr:txBody>
    </xdr:sp>
    <xdr:clientData/>
  </xdr:twoCellAnchor>
  <xdr:twoCellAnchor editAs="absolute">
    <xdr:from>
      <xdr:col>41</xdr:col>
      <xdr:colOff>193680</xdr:colOff>
      <xdr:row>2</xdr:row>
      <xdr:rowOff>235440</xdr:rowOff>
    </xdr:from>
    <xdr:to>
      <xdr:col>43</xdr:col>
      <xdr:colOff>36360</xdr:colOff>
      <xdr:row>3</xdr:row>
      <xdr:rowOff>105120</xdr:rowOff>
    </xdr:to>
    <xdr:sp>
      <xdr:nvSpPr>
        <xdr:cNvPr id="43" name="正方形/長方形 11"/>
        <xdr:cNvSpPr/>
      </xdr:nvSpPr>
      <xdr:spPr>
        <a:xfrm>
          <a:off x="8148240" y="606600"/>
          <a:ext cx="593280" cy="174600"/>
        </a:xfrm>
        <a:prstGeom prst="rect">
          <a:avLst/>
        </a:prstGeom>
        <a:solidFill>
          <a:srgbClr val="fff2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100" spc="-1" strike="noStrike">
              <a:latin typeface="Times New Roman"/>
            </a:rPr>
            <a:t>薄橙色</a:t>
          </a:r>
          <a:endParaRPr b="0" lang="en-US" sz="1100" spc="-1" strike="noStrike">
            <a:latin typeface="Times New Roman"/>
          </a:endParaRPr>
        </a:p>
      </xdr:txBody>
    </xdr:sp>
    <xdr:clientData/>
  </xdr:twoCellAnchor>
  <xdr:twoCellAnchor editAs="absolute">
    <xdr:from>
      <xdr:col>43</xdr:col>
      <xdr:colOff>130680</xdr:colOff>
      <xdr:row>2</xdr:row>
      <xdr:rowOff>235440</xdr:rowOff>
    </xdr:from>
    <xdr:to>
      <xdr:col>44</xdr:col>
      <xdr:colOff>209160</xdr:colOff>
      <xdr:row>3</xdr:row>
      <xdr:rowOff>105120</xdr:rowOff>
    </xdr:to>
    <xdr:sp>
      <xdr:nvSpPr>
        <xdr:cNvPr id="44" name="正方形/長方形 12"/>
        <xdr:cNvSpPr/>
      </xdr:nvSpPr>
      <xdr:spPr>
        <a:xfrm>
          <a:off x="8835840" y="606600"/>
          <a:ext cx="593280" cy="174600"/>
        </a:xfrm>
        <a:prstGeom prst="rect">
          <a:avLst/>
        </a:prstGeom>
        <a:solidFill>
          <a:srgbClr val="ffff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tabLst>
              <a:tab algn="l" pos="0"/>
            </a:tabLst>
          </a:pPr>
          <a:r>
            <a:rPr b="1" lang="ja-JP" sz="1100" spc="-1" strike="noStrike">
              <a:latin typeface="Calibri"/>
            </a:rPr>
            <a:t>黄色</a:t>
          </a:r>
          <a:endParaRPr b="0" lang="en-US" sz="1100" spc="-1" strike="noStrike">
            <a:latin typeface="Times New Roman"/>
          </a:endParaRPr>
        </a:p>
      </xdr:txBody>
    </xdr:sp>
    <xdr:clientData/>
  </xdr:twoCellAnchor>
  <xdr:twoCellAnchor editAs="absolute">
    <xdr:from>
      <xdr:col>44</xdr:col>
      <xdr:colOff>318960</xdr:colOff>
      <xdr:row>2</xdr:row>
      <xdr:rowOff>235440</xdr:rowOff>
    </xdr:from>
    <xdr:to>
      <xdr:col>46</xdr:col>
      <xdr:colOff>161640</xdr:colOff>
      <xdr:row>3</xdr:row>
      <xdr:rowOff>105120</xdr:rowOff>
    </xdr:to>
    <xdr:sp>
      <xdr:nvSpPr>
        <xdr:cNvPr id="45" name="正方形/長方形 13"/>
        <xdr:cNvSpPr/>
      </xdr:nvSpPr>
      <xdr:spPr>
        <a:xfrm>
          <a:off x="9538920" y="606600"/>
          <a:ext cx="593280" cy="174600"/>
        </a:xfrm>
        <a:prstGeom prst="rect">
          <a:avLst/>
        </a:prstGeom>
        <a:solidFill>
          <a:srgbClr val="ffe5ff"/>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tabLst>
              <a:tab algn="l" pos="0"/>
            </a:tabLst>
          </a:pPr>
          <a:r>
            <a:rPr b="1" lang="ja-JP" sz="1100" spc="-1" strike="noStrike">
              <a:latin typeface="Calibri"/>
            </a:rPr>
            <a:t>ピンク色</a:t>
          </a:r>
          <a:endParaRPr b="0" lang="en-US" sz="1100" spc="-1" strike="noStrike">
            <a:latin typeface="Times New Roman"/>
          </a:endParaRPr>
        </a:p>
      </xdr:txBody>
    </xdr:sp>
    <xdr:clientData/>
  </xdr:twoCellAnchor>
  <xdr:twoCellAnchor editAs="absolute">
    <xdr:from>
      <xdr:col>38</xdr:col>
      <xdr:colOff>362880</xdr:colOff>
      <xdr:row>13</xdr:row>
      <xdr:rowOff>22320</xdr:rowOff>
    </xdr:from>
    <xdr:to>
      <xdr:col>39</xdr:col>
      <xdr:colOff>61920</xdr:colOff>
      <xdr:row>14</xdr:row>
      <xdr:rowOff>172440</xdr:rowOff>
    </xdr:to>
    <xdr:sp>
      <xdr:nvSpPr>
        <xdr:cNvPr id="46" name="正方形/長方形 17"/>
        <xdr:cNvSpPr/>
      </xdr:nvSpPr>
      <xdr:spPr>
        <a:xfrm>
          <a:off x="7086600" y="2832120"/>
          <a:ext cx="179280" cy="245160"/>
        </a:xfrm>
        <a:prstGeom prst="rect">
          <a:avLst/>
        </a:prstGeom>
        <a:solidFill>
          <a:srgbClr val="ffc000"/>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en-US" sz="1050" spc="-1" strike="noStrike">
              <a:latin typeface="Times New Roman"/>
            </a:rPr>
            <a:t>○</a:t>
          </a:r>
          <a:endParaRPr b="0" lang="en-US" sz="1050" spc="-1" strike="noStrike">
            <a:latin typeface="Times New Roman"/>
          </a:endParaRPr>
        </a:p>
      </xdr:txBody>
    </xdr:sp>
    <xdr:clientData/>
  </xdr:twoCellAnchor>
  <xdr:twoCellAnchor editAs="absolute">
    <xdr:from>
      <xdr:col>41</xdr:col>
      <xdr:colOff>357120</xdr:colOff>
      <xdr:row>13</xdr:row>
      <xdr:rowOff>22320</xdr:rowOff>
    </xdr:from>
    <xdr:to>
      <xdr:col>42</xdr:col>
      <xdr:colOff>159120</xdr:colOff>
      <xdr:row>14</xdr:row>
      <xdr:rowOff>172440</xdr:rowOff>
    </xdr:to>
    <xdr:sp>
      <xdr:nvSpPr>
        <xdr:cNvPr id="47" name="正方形/長方形 19"/>
        <xdr:cNvSpPr/>
      </xdr:nvSpPr>
      <xdr:spPr>
        <a:xfrm>
          <a:off x="8311680" y="2832120"/>
          <a:ext cx="177120" cy="245160"/>
        </a:xfrm>
        <a:prstGeom prst="rect">
          <a:avLst/>
        </a:prstGeom>
        <a:solidFill>
          <a:srgbClr val="ffc000"/>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en-US" sz="1050" spc="-1" strike="noStrike">
              <a:latin typeface="Times New Roman"/>
            </a:rPr>
            <a:t>×</a:t>
          </a:r>
          <a:endParaRPr b="0" lang="en-US" sz="1050" spc="-1" strike="noStrike">
            <a:latin typeface="Times New Roman"/>
          </a:endParaRPr>
        </a:p>
      </xdr:txBody>
    </xdr:sp>
    <xdr:clientData/>
  </xdr:twoCellAnchor>
  <xdr:twoCellAnchor editAs="absolute">
    <xdr:from>
      <xdr:col>49</xdr:col>
      <xdr:colOff>121320</xdr:colOff>
      <xdr:row>13</xdr:row>
      <xdr:rowOff>22320</xdr:rowOff>
    </xdr:from>
    <xdr:to>
      <xdr:col>49</xdr:col>
      <xdr:colOff>300600</xdr:colOff>
      <xdr:row>14</xdr:row>
      <xdr:rowOff>172440</xdr:rowOff>
    </xdr:to>
    <xdr:sp>
      <xdr:nvSpPr>
        <xdr:cNvPr id="48" name="正方形/長方形 20"/>
        <xdr:cNvSpPr/>
      </xdr:nvSpPr>
      <xdr:spPr>
        <a:xfrm>
          <a:off x="11226600" y="2832120"/>
          <a:ext cx="179280" cy="245160"/>
        </a:xfrm>
        <a:prstGeom prst="rect">
          <a:avLst/>
        </a:prstGeom>
        <a:solidFill>
          <a:schemeClr val="bg1">
            <a:lumMod val="95000"/>
          </a:schemeClr>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en-US" sz="1050" spc="-1" strike="noStrike">
              <a:latin typeface="Times New Roman"/>
            </a:rPr>
            <a:t>×</a:t>
          </a:r>
          <a:endParaRPr b="0" lang="en-US" sz="1050" spc="-1" strike="noStrike">
            <a:latin typeface="Times New Roman"/>
          </a:endParaRPr>
        </a:p>
      </xdr:txBody>
    </xdr:sp>
    <xdr:clientData/>
  </xdr:twoCellAnchor>
  <xdr:twoCellAnchor editAs="absolute">
    <xdr:from>
      <xdr:col>49</xdr:col>
      <xdr:colOff>362880</xdr:colOff>
      <xdr:row>13</xdr:row>
      <xdr:rowOff>22320</xdr:rowOff>
    </xdr:from>
    <xdr:to>
      <xdr:col>50</xdr:col>
      <xdr:colOff>156960</xdr:colOff>
      <xdr:row>14</xdr:row>
      <xdr:rowOff>172440</xdr:rowOff>
    </xdr:to>
    <xdr:sp>
      <xdr:nvSpPr>
        <xdr:cNvPr id="49" name="正方形/長方形 29"/>
        <xdr:cNvSpPr/>
      </xdr:nvSpPr>
      <xdr:spPr>
        <a:xfrm>
          <a:off x="11468160" y="2832120"/>
          <a:ext cx="178200" cy="245160"/>
        </a:xfrm>
        <a:prstGeom prst="rect">
          <a:avLst/>
        </a:prstGeom>
        <a:solidFill>
          <a:schemeClr val="bg1">
            <a:lumMod val="95000"/>
          </a:schemeClr>
        </a:solidFill>
        <a:ln w="9525">
          <a:solidFill>
            <a:srgbClr val="000000"/>
          </a:solidFill>
          <a:round/>
        </a:ln>
      </xdr:spPr>
      <xdr:style>
        <a:lnRef idx="0"/>
        <a:fillRef idx="0"/>
        <a:effectRef idx="0"/>
        <a:fontRef idx="minor"/>
      </xdr:style>
    </xdr:sp>
    <xdr:clientData/>
  </xdr:twoCellAnchor>
  <xdr:twoCellAnchor editAs="absolute">
    <xdr:from>
      <xdr:col>39</xdr:col>
      <xdr:colOff>58320</xdr:colOff>
      <xdr:row>13</xdr:row>
      <xdr:rowOff>28800</xdr:rowOff>
    </xdr:from>
    <xdr:to>
      <xdr:col>41</xdr:col>
      <xdr:colOff>194760</xdr:colOff>
      <xdr:row>14</xdr:row>
      <xdr:rowOff>181800</xdr:rowOff>
    </xdr:to>
    <xdr:sp>
      <xdr:nvSpPr>
        <xdr:cNvPr id="50" name="テキスト ボックス 30"/>
        <xdr:cNvSpPr/>
      </xdr:nvSpPr>
      <xdr:spPr>
        <a:xfrm>
          <a:off x="7262280" y="2838600"/>
          <a:ext cx="887040" cy="248040"/>
        </a:xfrm>
        <a:prstGeom prst="rect">
          <a:avLst/>
        </a:prstGeom>
        <a:noFill/>
        <a:ln w="0">
          <a:noFill/>
        </a:ln>
      </xdr:spPr>
      <xdr:style>
        <a:lnRef idx="0"/>
        <a:fillRef idx="0"/>
        <a:effectRef idx="0"/>
        <a:fontRef idx="minor"/>
      </xdr:style>
      <xdr:txBody>
        <a:bodyPr wrap="none" horzOverflow="clip" vertOverflow="clip" lIns="90000" rIns="90000" tIns="45000" bIns="45000">
          <a:noAutofit/>
        </a:bodyPr>
        <a:p>
          <a:pPr>
            <a:lnSpc>
              <a:spcPct val="100000"/>
            </a:lnSpc>
          </a:pPr>
          <a:r>
            <a:rPr b="1" lang="ja-JP" sz="1100" spc="-1" strike="noStrike">
              <a:solidFill>
                <a:srgbClr val="000000"/>
              </a:solidFill>
              <a:latin typeface="Calibri"/>
            </a:rPr>
            <a:t>要件を満たす</a:t>
          </a:r>
          <a:endParaRPr b="0" lang="en-US" sz="1100" spc="-1" strike="noStrike">
            <a:latin typeface="Times New Roman"/>
          </a:endParaRPr>
        </a:p>
      </xdr:txBody>
    </xdr:sp>
    <xdr:clientData/>
  </xdr:twoCellAnchor>
  <xdr:twoCellAnchor editAs="absolute">
    <xdr:from>
      <xdr:col>42</xdr:col>
      <xdr:colOff>149400</xdr:colOff>
      <xdr:row>13</xdr:row>
      <xdr:rowOff>28800</xdr:rowOff>
    </xdr:from>
    <xdr:to>
      <xdr:col>48</xdr:col>
      <xdr:colOff>55440</xdr:colOff>
      <xdr:row>14</xdr:row>
      <xdr:rowOff>181800</xdr:rowOff>
    </xdr:to>
    <xdr:sp>
      <xdr:nvSpPr>
        <xdr:cNvPr id="51" name="テキスト ボックス 32"/>
        <xdr:cNvSpPr/>
      </xdr:nvSpPr>
      <xdr:spPr>
        <a:xfrm>
          <a:off x="8479080" y="2838600"/>
          <a:ext cx="2297520" cy="248040"/>
        </a:xfrm>
        <a:prstGeom prst="rect">
          <a:avLst/>
        </a:prstGeom>
        <a:noFill/>
        <a:ln w="0">
          <a:noFill/>
        </a:ln>
      </xdr:spPr>
      <xdr:style>
        <a:lnRef idx="0"/>
        <a:fillRef idx="0"/>
        <a:effectRef idx="0"/>
        <a:fontRef idx="minor"/>
      </xdr:style>
      <xdr:txBody>
        <a:bodyPr wrap="none" horzOverflow="clip" vertOverflow="clip" lIns="90000" rIns="90000" tIns="45000" bIns="45000">
          <a:noAutofit/>
        </a:bodyPr>
        <a:p>
          <a:pPr>
            <a:lnSpc>
              <a:spcPct val="100000"/>
            </a:lnSpc>
          </a:pPr>
          <a:r>
            <a:rPr b="1" lang="ja-JP" sz="1100" spc="-1" strike="noStrike">
              <a:solidFill>
                <a:srgbClr val="000000"/>
              </a:solidFill>
              <a:latin typeface="Calibri"/>
            </a:rPr>
            <a:t>要件を満たさない（または未入力あり）</a:t>
          </a:r>
          <a:endParaRPr b="0" lang="en-US" sz="1100" spc="-1" strike="noStrike">
            <a:latin typeface="Times New Roman"/>
          </a:endParaRPr>
        </a:p>
      </xdr:txBody>
    </xdr:sp>
    <xdr:clientData/>
  </xdr:twoCellAnchor>
  <xdr:twoCellAnchor editAs="absolute">
    <xdr:from>
      <xdr:col>50</xdr:col>
      <xdr:colOff>172080</xdr:colOff>
      <xdr:row>13</xdr:row>
      <xdr:rowOff>28800</xdr:rowOff>
    </xdr:from>
    <xdr:to>
      <xdr:col>53</xdr:col>
      <xdr:colOff>128520</xdr:colOff>
      <xdr:row>14</xdr:row>
      <xdr:rowOff>181800</xdr:rowOff>
    </xdr:to>
    <xdr:sp>
      <xdr:nvSpPr>
        <xdr:cNvPr id="52" name="テキスト ボックス 34"/>
        <xdr:cNvSpPr/>
      </xdr:nvSpPr>
      <xdr:spPr>
        <a:xfrm>
          <a:off x="11661480" y="2838600"/>
          <a:ext cx="1170000" cy="248040"/>
        </a:xfrm>
        <a:prstGeom prst="rect">
          <a:avLst/>
        </a:prstGeom>
        <a:noFill/>
        <a:ln w="0">
          <a:noFill/>
        </a:ln>
      </xdr:spPr>
      <xdr:style>
        <a:lnRef idx="0"/>
        <a:fillRef idx="0"/>
        <a:effectRef idx="0"/>
        <a:fontRef idx="minor"/>
      </xdr:style>
      <xdr:txBody>
        <a:bodyPr wrap="none" horzOverflow="clip" vertOverflow="clip" lIns="90000" rIns="90000" tIns="45000" bIns="45000">
          <a:noAutofit/>
        </a:bodyPr>
        <a:p>
          <a:pPr>
            <a:lnSpc>
              <a:spcPct val="100000"/>
            </a:lnSpc>
          </a:pPr>
          <a:r>
            <a:rPr b="1" lang="ja-JP" sz="1100" spc="-1" strike="noStrike">
              <a:solidFill>
                <a:srgbClr val="000000"/>
              </a:solidFill>
              <a:latin typeface="Calibri"/>
            </a:rPr>
            <a:t>要件には影響せず</a:t>
          </a:r>
          <a:endParaRPr b="0" lang="en-US" sz="1100" spc="-1" strike="noStrike">
            <a:latin typeface="Times New Roman"/>
          </a:endParaRPr>
        </a:p>
      </xdr:txBody>
    </xdr:sp>
    <xdr:clientData/>
  </xdr:twoCellAnchor>
  <xdr:twoCellAnchor editAs="absolute">
    <xdr:from>
      <xdr:col>48</xdr:col>
      <xdr:colOff>24120</xdr:colOff>
      <xdr:row>13</xdr:row>
      <xdr:rowOff>22320</xdr:rowOff>
    </xdr:from>
    <xdr:to>
      <xdr:col>48</xdr:col>
      <xdr:colOff>203400</xdr:colOff>
      <xdr:row>14</xdr:row>
      <xdr:rowOff>172440</xdr:rowOff>
    </xdr:to>
    <xdr:sp>
      <xdr:nvSpPr>
        <xdr:cNvPr id="53" name="正方形/長方形 35"/>
        <xdr:cNvSpPr/>
      </xdr:nvSpPr>
      <xdr:spPr>
        <a:xfrm>
          <a:off x="10745280" y="2832120"/>
          <a:ext cx="179280" cy="245160"/>
        </a:xfrm>
        <a:prstGeom prst="rect">
          <a:avLst/>
        </a:prstGeom>
        <a:solidFill>
          <a:schemeClr val="bg1">
            <a:lumMod val="95000"/>
          </a:schemeClr>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en-US" sz="1050" spc="-1" strike="noStrike">
              <a:latin typeface="Times New Roman"/>
            </a:rPr>
            <a:t>○</a:t>
          </a:r>
          <a:endParaRPr b="0" lang="en-US" sz="1050" spc="-1" strike="noStrike">
            <a:latin typeface="Times New Roman"/>
          </a:endParaRPr>
        </a:p>
      </xdr:txBody>
    </xdr:sp>
    <xdr:clientData/>
  </xdr:twoCellAnchor>
  <xdr:twoCellAnchor editAs="absolute">
    <xdr:from>
      <xdr:col>38</xdr:col>
      <xdr:colOff>379080</xdr:colOff>
      <xdr:row>5</xdr:row>
      <xdr:rowOff>123120</xdr:rowOff>
    </xdr:from>
    <xdr:to>
      <xdr:col>40</xdr:col>
      <xdr:colOff>117000</xdr:colOff>
      <xdr:row>6</xdr:row>
      <xdr:rowOff>126000</xdr:rowOff>
    </xdr:to>
    <xdr:sp>
      <xdr:nvSpPr>
        <xdr:cNvPr id="54" name="正方形/長方形 37"/>
        <xdr:cNvSpPr/>
      </xdr:nvSpPr>
      <xdr:spPr>
        <a:xfrm>
          <a:off x="7102800" y="1161000"/>
          <a:ext cx="593280" cy="174600"/>
        </a:xfrm>
        <a:prstGeom prst="rect">
          <a:avLst/>
        </a:prstGeom>
        <a:solidFill>
          <a:schemeClr val="bg1">
            <a:lumMod val="95000"/>
          </a:schemeClr>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100" spc="-1" strike="noStrike">
              <a:latin typeface="Times New Roman"/>
            </a:rPr>
            <a:t>グレー色</a:t>
          </a:r>
          <a:endParaRPr b="0" lang="en-US" sz="1100" spc="-1" strike="noStrike">
            <a:latin typeface="Times New Roman"/>
          </a:endParaRPr>
        </a:p>
      </xdr:txBody>
    </xdr:sp>
    <xdr:clientData/>
  </xdr:twoCellAnchor>
  <xdr:twoCellAnchor editAs="twoCell">
    <xdr:from>
      <xdr:col>48</xdr:col>
      <xdr:colOff>255960</xdr:colOff>
      <xdr:row>13</xdr:row>
      <xdr:rowOff>18720</xdr:rowOff>
    </xdr:from>
    <xdr:to>
      <xdr:col>49</xdr:col>
      <xdr:colOff>37800</xdr:colOff>
      <xdr:row>14</xdr:row>
      <xdr:rowOff>162000</xdr:rowOff>
    </xdr:to>
    <xdr:sp>
      <xdr:nvSpPr>
        <xdr:cNvPr id="55" name="正方形/長方形 10"/>
        <xdr:cNvSpPr/>
      </xdr:nvSpPr>
      <xdr:spPr>
        <a:xfrm>
          <a:off x="10977120" y="2828520"/>
          <a:ext cx="165960" cy="238320"/>
        </a:xfrm>
        <a:prstGeom prst="rect">
          <a:avLst/>
        </a:prstGeom>
        <a:solidFill>
          <a:schemeClr val="bg1">
            <a:lumMod val="95000"/>
          </a:schemeClr>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en-US" sz="1050" spc="-1" strike="noStrike">
              <a:latin typeface="Times New Roman"/>
            </a:rPr>
            <a:t>△</a:t>
          </a:r>
          <a:endParaRPr b="0" lang="en-US" sz="105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0</xdr:col>
          <xdr:colOff>239760</xdr:colOff>
          <xdr:row>42</xdr:row>
          <xdr:rowOff>99000</xdr:rowOff>
        </xdr:from>
        <xdr:to>
          <xdr:col>1</xdr:col>
          <xdr:colOff>120240</xdr:colOff>
          <xdr:row>43</xdr:row>
          <xdr:rowOff>3960</xdr:rowOff>
        </xdr:to>
        <xdr:sp>
          <xdr:nvSpPr>
            <xdr:cNvPr id="1001" name="Check Box 55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152280</xdr:colOff>
          <xdr:row>43</xdr:row>
          <xdr:rowOff>53280</xdr:rowOff>
        </xdr:from>
        <xdr:to>
          <xdr:col>6</xdr:col>
          <xdr:colOff>15120</xdr:colOff>
          <xdr:row>44</xdr:row>
          <xdr:rowOff>-102960</xdr:rowOff>
        </xdr:to>
        <xdr:sp>
          <xdr:nvSpPr>
            <xdr:cNvPr id="1002" name="Check Box 55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8</xdr:col>
          <xdr:colOff>144720</xdr:colOff>
          <xdr:row>43</xdr:row>
          <xdr:rowOff>53280</xdr:rowOff>
        </xdr:from>
        <xdr:to>
          <xdr:col>10</xdr:col>
          <xdr:colOff>22680</xdr:colOff>
          <xdr:row>44</xdr:row>
          <xdr:rowOff>-102960</xdr:rowOff>
        </xdr:to>
        <xdr:sp>
          <xdr:nvSpPr>
            <xdr:cNvPr id="1003" name="Check Box 55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14</xdr:col>
          <xdr:colOff>144720</xdr:colOff>
          <xdr:row>43</xdr:row>
          <xdr:rowOff>53280</xdr:rowOff>
        </xdr:from>
        <xdr:to>
          <xdr:col>16</xdr:col>
          <xdr:colOff>22680</xdr:colOff>
          <xdr:row>44</xdr:row>
          <xdr:rowOff>-102960</xdr:rowOff>
        </xdr:to>
        <xdr:sp>
          <xdr:nvSpPr>
            <xdr:cNvPr id="1004" name="Check Box 55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21</xdr:col>
          <xdr:colOff>144720</xdr:colOff>
          <xdr:row>43</xdr:row>
          <xdr:rowOff>53280</xdr:rowOff>
        </xdr:from>
        <xdr:to>
          <xdr:col>23</xdr:col>
          <xdr:colOff>22680</xdr:colOff>
          <xdr:row>44</xdr:row>
          <xdr:rowOff>-102960</xdr:rowOff>
        </xdr:to>
        <xdr:sp>
          <xdr:nvSpPr>
            <xdr:cNvPr id="1005" name="Check Box 55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25</xdr:col>
          <xdr:colOff>144720</xdr:colOff>
          <xdr:row>43</xdr:row>
          <xdr:rowOff>53280</xdr:rowOff>
        </xdr:from>
        <xdr:to>
          <xdr:col>27</xdr:col>
          <xdr:colOff>15120</xdr:colOff>
          <xdr:row>44</xdr:row>
          <xdr:rowOff>-102960</xdr:rowOff>
        </xdr:to>
        <xdr:sp>
          <xdr:nvSpPr>
            <xdr:cNvPr id="1006" name="Check Box 55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152280</xdr:colOff>
          <xdr:row>44</xdr:row>
          <xdr:rowOff>175320</xdr:rowOff>
        </xdr:from>
        <xdr:to>
          <xdr:col>6</xdr:col>
          <xdr:colOff>15120</xdr:colOff>
          <xdr:row>46</xdr:row>
          <xdr:rowOff>15120</xdr:rowOff>
        </xdr:to>
        <xdr:sp>
          <xdr:nvSpPr>
            <xdr:cNvPr id="1007" name="Check Box 55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11</xdr:col>
          <xdr:colOff>144720</xdr:colOff>
          <xdr:row>44</xdr:row>
          <xdr:rowOff>182880</xdr:rowOff>
        </xdr:from>
        <xdr:to>
          <xdr:col>13</xdr:col>
          <xdr:colOff>22680</xdr:colOff>
          <xdr:row>46</xdr:row>
          <xdr:rowOff>15120</xdr:rowOff>
        </xdr:to>
        <xdr:sp>
          <xdr:nvSpPr>
            <xdr:cNvPr id="1008" name="Check Box 55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18</xdr:col>
          <xdr:colOff>144720</xdr:colOff>
          <xdr:row>44</xdr:row>
          <xdr:rowOff>182880</xdr:rowOff>
        </xdr:from>
        <xdr:to>
          <xdr:col>20</xdr:col>
          <xdr:colOff>22680</xdr:colOff>
          <xdr:row>46</xdr:row>
          <xdr:rowOff>15120</xdr:rowOff>
        </xdr:to>
        <xdr:sp>
          <xdr:nvSpPr>
            <xdr:cNvPr id="1009" name="Check Box 56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21</xdr:col>
          <xdr:colOff>152280</xdr:colOff>
          <xdr:row>53</xdr:row>
          <xdr:rowOff>23040</xdr:rowOff>
        </xdr:from>
        <xdr:to>
          <xdr:col>23</xdr:col>
          <xdr:colOff>22680</xdr:colOff>
          <xdr:row>54</xdr:row>
          <xdr:rowOff>360</xdr:rowOff>
        </xdr:to>
        <xdr:sp>
          <xdr:nvSpPr>
            <xdr:cNvPr id="1010" name="Check Box 56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25</xdr:col>
          <xdr:colOff>144720</xdr:colOff>
          <xdr:row>53</xdr:row>
          <xdr:rowOff>23040</xdr:rowOff>
        </xdr:from>
        <xdr:to>
          <xdr:col>27</xdr:col>
          <xdr:colOff>22680</xdr:colOff>
          <xdr:row>54</xdr:row>
          <xdr:rowOff>360</xdr:rowOff>
        </xdr:to>
        <xdr:sp>
          <xdr:nvSpPr>
            <xdr:cNvPr id="1011" name="Check Box 56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152280</xdr:colOff>
          <xdr:row>54</xdr:row>
          <xdr:rowOff>122040</xdr:rowOff>
        </xdr:from>
        <xdr:to>
          <xdr:col>6</xdr:col>
          <xdr:colOff>7560</xdr:colOff>
          <xdr:row>55</xdr:row>
          <xdr:rowOff>61200</xdr:rowOff>
        </xdr:to>
        <xdr:sp>
          <xdr:nvSpPr>
            <xdr:cNvPr id="1012" name="Check Box 56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68760</xdr:colOff>
          <xdr:row>97</xdr:row>
          <xdr:rowOff>7560</xdr:rowOff>
        </xdr:from>
        <xdr:to>
          <xdr:col>3</xdr:col>
          <xdr:colOff>83880</xdr:colOff>
          <xdr:row>98</xdr:row>
          <xdr:rowOff>-53280</xdr:rowOff>
        </xdr:to>
        <xdr:sp>
          <xdr:nvSpPr>
            <xdr:cNvPr id="1013" name="Check Box 56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12</xdr:col>
          <xdr:colOff>60840</xdr:colOff>
          <xdr:row>102</xdr:row>
          <xdr:rowOff>38160</xdr:rowOff>
        </xdr:from>
        <xdr:to>
          <xdr:col>13</xdr:col>
          <xdr:colOff>83880</xdr:colOff>
          <xdr:row>103</xdr:row>
          <xdr:rowOff>-112320</xdr:rowOff>
        </xdr:to>
        <xdr:sp>
          <xdr:nvSpPr>
            <xdr:cNvPr id="1014" name="Check Box 56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68760</xdr:colOff>
          <xdr:row>104</xdr:row>
          <xdr:rowOff>160200</xdr:rowOff>
        </xdr:from>
        <xdr:to>
          <xdr:col>3</xdr:col>
          <xdr:colOff>83880</xdr:colOff>
          <xdr:row>105</xdr:row>
          <xdr:rowOff>209520</xdr:rowOff>
        </xdr:to>
        <xdr:sp>
          <xdr:nvSpPr>
            <xdr:cNvPr id="1015" name="Check Box 56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12</xdr:col>
          <xdr:colOff>68760</xdr:colOff>
          <xdr:row>113</xdr:row>
          <xdr:rowOff>38160</xdr:rowOff>
        </xdr:from>
        <xdr:to>
          <xdr:col>13</xdr:col>
          <xdr:colOff>83880</xdr:colOff>
          <xdr:row>114</xdr:row>
          <xdr:rowOff>-117720</xdr:rowOff>
        </xdr:to>
        <xdr:sp>
          <xdr:nvSpPr>
            <xdr:cNvPr id="1016" name="Check Box 56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xdr:col>
          <xdr:colOff>83880</xdr:colOff>
          <xdr:row>117</xdr:row>
          <xdr:rowOff>23040</xdr:rowOff>
        </xdr:from>
        <xdr:to>
          <xdr:col>2</xdr:col>
          <xdr:colOff>60840</xdr:colOff>
          <xdr:row>118</xdr:row>
          <xdr:rowOff>-58680</xdr:rowOff>
        </xdr:to>
        <xdr:sp>
          <xdr:nvSpPr>
            <xdr:cNvPr id="1017" name="Check Box 56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12</xdr:col>
          <xdr:colOff>60840</xdr:colOff>
          <xdr:row>124</xdr:row>
          <xdr:rowOff>45720</xdr:rowOff>
        </xdr:from>
        <xdr:to>
          <xdr:col>13</xdr:col>
          <xdr:colOff>83880</xdr:colOff>
          <xdr:row>125</xdr:row>
          <xdr:rowOff>-116280</xdr:rowOff>
        </xdr:to>
        <xdr:sp>
          <xdr:nvSpPr>
            <xdr:cNvPr id="1018" name="Check Box 56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7</xdr:col>
          <xdr:colOff>0</xdr:colOff>
          <xdr:row>107</xdr:row>
          <xdr:rowOff>175320</xdr:rowOff>
        </xdr:from>
        <xdr:to>
          <xdr:col>8</xdr:col>
          <xdr:colOff>23040</xdr:colOff>
          <xdr:row>108</xdr:row>
          <xdr:rowOff>152280</xdr:rowOff>
        </xdr:to>
        <xdr:sp>
          <xdr:nvSpPr>
            <xdr:cNvPr id="1019" name="Check Box 57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7</xdr:col>
          <xdr:colOff>0</xdr:colOff>
          <xdr:row>109</xdr:row>
          <xdr:rowOff>190440</xdr:rowOff>
        </xdr:from>
        <xdr:to>
          <xdr:col>8</xdr:col>
          <xdr:colOff>23040</xdr:colOff>
          <xdr:row>110</xdr:row>
          <xdr:rowOff>167400</xdr:rowOff>
        </xdr:to>
        <xdr:sp>
          <xdr:nvSpPr>
            <xdr:cNvPr id="1020" name="Check Box 57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152280</xdr:colOff>
          <xdr:row>119</xdr:row>
          <xdr:rowOff>7560</xdr:rowOff>
        </xdr:from>
        <xdr:to>
          <xdr:col>6</xdr:col>
          <xdr:colOff>183600</xdr:colOff>
          <xdr:row>120</xdr:row>
          <xdr:rowOff>-79920</xdr:rowOff>
        </xdr:to>
        <xdr:sp>
          <xdr:nvSpPr>
            <xdr:cNvPr id="1021" name="Check Box 57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152280</xdr:colOff>
          <xdr:row>120</xdr:row>
          <xdr:rowOff>91440</xdr:rowOff>
        </xdr:from>
        <xdr:to>
          <xdr:col>6</xdr:col>
          <xdr:colOff>183600</xdr:colOff>
          <xdr:row>121</xdr:row>
          <xdr:rowOff>-162000</xdr:rowOff>
        </xdr:to>
        <xdr:sp>
          <xdr:nvSpPr>
            <xdr:cNvPr id="1022" name="Check Box 57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5</xdr:col>
          <xdr:colOff>152280</xdr:colOff>
          <xdr:row>121</xdr:row>
          <xdr:rowOff>114480</xdr:rowOff>
        </xdr:from>
        <xdr:to>
          <xdr:col>6</xdr:col>
          <xdr:colOff>183600</xdr:colOff>
          <xdr:row>122</xdr:row>
          <xdr:rowOff>-209520</xdr:rowOff>
        </xdr:to>
        <xdr:sp>
          <xdr:nvSpPr>
            <xdr:cNvPr id="1023" name="Check Box 57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160200</xdr:colOff>
          <xdr:row>180</xdr:row>
          <xdr:rowOff>38160</xdr:rowOff>
        </xdr:from>
        <xdr:to>
          <xdr:col>6</xdr:col>
          <xdr:colOff>7920</xdr:colOff>
          <xdr:row>181</xdr:row>
          <xdr:rowOff>-110160</xdr:rowOff>
        </xdr:to>
        <xdr:sp>
          <xdr:nvSpPr>
            <xdr:cNvPr id="1024" name="Check Box 60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160200</xdr:colOff>
          <xdr:row>181</xdr:row>
          <xdr:rowOff>7560</xdr:rowOff>
        </xdr:from>
        <xdr:to>
          <xdr:col>6</xdr:col>
          <xdr:colOff>15480</xdr:colOff>
          <xdr:row>182</xdr:row>
          <xdr:rowOff>-55440</xdr:rowOff>
        </xdr:to>
        <xdr:sp>
          <xdr:nvSpPr>
            <xdr:cNvPr id="1025" name="Check Box 60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xdr:col>
          <xdr:colOff>7560</xdr:colOff>
          <xdr:row>186</xdr:row>
          <xdr:rowOff>38160</xdr:rowOff>
        </xdr:from>
        <xdr:to>
          <xdr:col>2</xdr:col>
          <xdr:colOff>-43200</xdr:colOff>
          <xdr:row>187</xdr:row>
          <xdr:rowOff>-127440</xdr:rowOff>
        </xdr:to>
        <xdr:sp>
          <xdr:nvSpPr>
            <xdr:cNvPr id="1026" name="Check Box 60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xdr:col>
          <xdr:colOff>7560</xdr:colOff>
          <xdr:row>187</xdr:row>
          <xdr:rowOff>91440</xdr:rowOff>
        </xdr:from>
        <xdr:to>
          <xdr:col>2</xdr:col>
          <xdr:colOff>-50760</xdr:colOff>
          <xdr:row>188</xdr:row>
          <xdr:rowOff>-173520</xdr:rowOff>
        </xdr:to>
        <xdr:sp>
          <xdr:nvSpPr>
            <xdr:cNvPr id="1027" name="Check Box 60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xdr:col>
          <xdr:colOff>7560</xdr:colOff>
          <xdr:row>188</xdr:row>
          <xdr:rowOff>83880</xdr:rowOff>
        </xdr:from>
        <xdr:to>
          <xdr:col>2</xdr:col>
          <xdr:colOff>-43200</xdr:colOff>
          <xdr:row>189</xdr:row>
          <xdr:rowOff>-209520</xdr:rowOff>
        </xdr:to>
        <xdr:sp>
          <xdr:nvSpPr>
            <xdr:cNvPr id="1028" name="Check Box 60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xdr:col>
          <xdr:colOff>7560</xdr:colOff>
          <xdr:row>189</xdr:row>
          <xdr:rowOff>15120</xdr:rowOff>
        </xdr:from>
        <xdr:to>
          <xdr:col>2</xdr:col>
          <xdr:colOff>-43200</xdr:colOff>
          <xdr:row>190</xdr:row>
          <xdr:rowOff>-97200</xdr:rowOff>
        </xdr:to>
        <xdr:sp>
          <xdr:nvSpPr>
            <xdr:cNvPr id="1029" name="Check Box 61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xdr:col>
          <xdr:colOff>7560</xdr:colOff>
          <xdr:row>190</xdr:row>
          <xdr:rowOff>15120</xdr:rowOff>
        </xdr:from>
        <xdr:to>
          <xdr:col>2</xdr:col>
          <xdr:colOff>-43200</xdr:colOff>
          <xdr:row>191</xdr:row>
          <xdr:rowOff>-97200</xdr:rowOff>
        </xdr:to>
        <xdr:sp>
          <xdr:nvSpPr>
            <xdr:cNvPr id="1030" name="Check Box 61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xdr:col>
          <xdr:colOff>7560</xdr:colOff>
          <xdr:row>190</xdr:row>
          <xdr:rowOff>213480</xdr:rowOff>
        </xdr:from>
        <xdr:to>
          <xdr:col>2</xdr:col>
          <xdr:colOff>-43200</xdr:colOff>
          <xdr:row>192</xdr:row>
          <xdr:rowOff>23040</xdr:rowOff>
        </xdr:to>
        <xdr:sp>
          <xdr:nvSpPr>
            <xdr:cNvPr id="1031" name="Check Box 61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68760</xdr:colOff>
          <xdr:row>74</xdr:row>
          <xdr:rowOff>23040</xdr:rowOff>
        </xdr:from>
        <xdr:to>
          <xdr:col>3</xdr:col>
          <xdr:colOff>83880</xdr:colOff>
          <xdr:row>75</xdr:row>
          <xdr:rowOff>-68400</xdr:rowOff>
        </xdr:to>
        <xdr:sp>
          <xdr:nvSpPr>
            <xdr:cNvPr id="1032" name="Check Box 61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xdr:col>
          <xdr:colOff>175320</xdr:colOff>
          <xdr:row>133</xdr:row>
          <xdr:rowOff>114480</xdr:rowOff>
        </xdr:from>
        <xdr:to>
          <xdr:col>2</xdr:col>
          <xdr:colOff>152280</xdr:colOff>
          <xdr:row>135</xdr:row>
          <xdr:rowOff>30600</xdr:rowOff>
        </xdr:to>
        <xdr:sp>
          <xdr:nvSpPr>
            <xdr:cNvPr id="1033" name="Check Box 61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xdr:col>
          <xdr:colOff>175320</xdr:colOff>
          <xdr:row>134</xdr:row>
          <xdr:rowOff>129600</xdr:rowOff>
        </xdr:from>
        <xdr:to>
          <xdr:col>2</xdr:col>
          <xdr:colOff>137160</xdr:colOff>
          <xdr:row>136</xdr:row>
          <xdr:rowOff>30600</xdr:rowOff>
        </xdr:to>
        <xdr:sp>
          <xdr:nvSpPr>
            <xdr:cNvPr id="1034" name="Check Box 61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xdr:col>
          <xdr:colOff>175320</xdr:colOff>
          <xdr:row>136</xdr:row>
          <xdr:rowOff>23040</xdr:rowOff>
        </xdr:from>
        <xdr:to>
          <xdr:col>2</xdr:col>
          <xdr:colOff>137160</xdr:colOff>
          <xdr:row>137</xdr:row>
          <xdr:rowOff>-72000</xdr:rowOff>
        </xdr:to>
        <xdr:sp>
          <xdr:nvSpPr>
            <xdr:cNvPr id="1035" name="Check Box 61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1</xdr:col>
          <xdr:colOff>175320</xdr:colOff>
          <xdr:row>136</xdr:row>
          <xdr:rowOff>236160</xdr:rowOff>
        </xdr:from>
        <xdr:to>
          <xdr:col>2</xdr:col>
          <xdr:colOff>137160</xdr:colOff>
          <xdr:row>138</xdr:row>
          <xdr:rowOff>30240</xdr:rowOff>
        </xdr:to>
        <xdr:sp>
          <xdr:nvSpPr>
            <xdr:cNvPr id="1036" name="Check Box 61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152280</xdr:colOff>
          <xdr:row>152</xdr:row>
          <xdr:rowOff>122040</xdr:rowOff>
        </xdr:from>
        <xdr:to>
          <xdr:col>5</xdr:col>
          <xdr:colOff>183600</xdr:colOff>
          <xdr:row>154</xdr:row>
          <xdr:rowOff>15480</xdr:rowOff>
        </xdr:to>
        <xdr:sp>
          <xdr:nvSpPr>
            <xdr:cNvPr id="1037" name="Check Box 57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152280</xdr:colOff>
          <xdr:row>153</xdr:row>
          <xdr:rowOff>129600</xdr:rowOff>
        </xdr:from>
        <xdr:to>
          <xdr:col>5</xdr:col>
          <xdr:colOff>183600</xdr:colOff>
          <xdr:row>155</xdr:row>
          <xdr:rowOff>23040</xdr:rowOff>
        </xdr:to>
        <xdr:sp>
          <xdr:nvSpPr>
            <xdr:cNvPr id="1038" name="Check Box 57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152280</xdr:colOff>
          <xdr:row>154</xdr:row>
          <xdr:rowOff>122040</xdr:rowOff>
        </xdr:from>
        <xdr:to>
          <xdr:col>5</xdr:col>
          <xdr:colOff>183600</xdr:colOff>
          <xdr:row>156</xdr:row>
          <xdr:rowOff>23040</xdr:rowOff>
        </xdr:to>
        <xdr:sp>
          <xdr:nvSpPr>
            <xdr:cNvPr id="1039" name="Check Box 57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152280</xdr:colOff>
          <xdr:row>155</xdr:row>
          <xdr:rowOff>122040</xdr:rowOff>
        </xdr:from>
        <xdr:to>
          <xdr:col>5</xdr:col>
          <xdr:colOff>183600</xdr:colOff>
          <xdr:row>157</xdr:row>
          <xdr:rowOff>23040</xdr:rowOff>
        </xdr:to>
        <xdr:sp>
          <xdr:nvSpPr>
            <xdr:cNvPr id="1040" name="Check Box 58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152280</xdr:colOff>
          <xdr:row>157</xdr:row>
          <xdr:rowOff>30600</xdr:rowOff>
        </xdr:from>
        <xdr:to>
          <xdr:col>5</xdr:col>
          <xdr:colOff>183600</xdr:colOff>
          <xdr:row>158</xdr:row>
          <xdr:rowOff>-108360</xdr:rowOff>
        </xdr:to>
        <xdr:sp>
          <xdr:nvSpPr>
            <xdr:cNvPr id="1041" name="Check Box 58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152280</xdr:colOff>
          <xdr:row>157</xdr:row>
          <xdr:rowOff>236160</xdr:rowOff>
        </xdr:from>
        <xdr:to>
          <xdr:col>5</xdr:col>
          <xdr:colOff>183600</xdr:colOff>
          <xdr:row>159</xdr:row>
          <xdr:rowOff>22680</xdr:rowOff>
        </xdr:to>
        <xdr:sp>
          <xdr:nvSpPr>
            <xdr:cNvPr id="1042" name="Check Box 58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152280</xdr:colOff>
          <xdr:row>158</xdr:row>
          <xdr:rowOff>114480</xdr:rowOff>
        </xdr:from>
        <xdr:to>
          <xdr:col>5</xdr:col>
          <xdr:colOff>183600</xdr:colOff>
          <xdr:row>160</xdr:row>
          <xdr:rowOff>23040</xdr:rowOff>
        </xdr:to>
        <xdr:sp>
          <xdr:nvSpPr>
            <xdr:cNvPr id="1043" name="Check Box 58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152280</xdr:colOff>
          <xdr:row>159</xdr:row>
          <xdr:rowOff>114480</xdr:rowOff>
        </xdr:from>
        <xdr:to>
          <xdr:col>5</xdr:col>
          <xdr:colOff>183600</xdr:colOff>
          <xdr:row>161</xdr:row>
          <xdr:rowOff>23040</xdr:rowOff>
        </xdr:to>
        <xdr:sp>
          <xdr:nvSpPr>
            <xdr:cNvPr id="1044" name="Check Box 58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152280</xdr:colOff>
          <xdr:row>160</xdr:row>
          <xdr:rowOff>114480</xdr:rowOff>
        </xdr:from>
        <xdr:to>
          <xdr:col>5</xdr:col>
          <xdr:colOff>183600</xdr:colOff>
          <xdr:row>162</xdr:row>
          <xdr:rowOff>23040</xdr:rowOff>
        </xdr:to>
        <xdr:sp>
          <xdr:nvSpPr>
            <xdr:cNvPr id="1045" name="Check Box 58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152280</xdr:colOff>
          <xdr:row>162</xdr:row>
          <xdr:rowOff>23040</xdr:rowOff>
        </xdr:from>
        <xdr:to>
          <xdr:col>5</xdr:col>
          <xdr:colOff>183600</xdr:colOff>
          <xdr:row>163</xdr:row>
          <xdr:rowOff>-87480</xdr:rowOff>
        </xdr:to>
        <xdr:sp>
          <xdr:nvSpPr>
            <xdr:cNvPr id="1046" name="Check Box 58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152280</xdr:colOff>
          <xdr:row>162</xdr:row>
          <xdr:rowOff>213480</xdr:rowOff>
        </xdr:from>
        <xdr:to>
          <xdr:col>5</xdr:col>
          <xdr:colOff>183600</xdr:colOff>
          <xdr:row>164</xdr:row>
          <xdr:rowOff>23040</xdr:rowOff>
        </xdr:to>
        <xdr:sp>
          <xdr:nvSpPr>
            <xdr:cNvPr id="1047" name="Check Box 58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152280</xdr:colOff>
          <xdr:row>163</xdr:row>
          <xdr:rowOff>114480</xdr:rowOff>
        </xdr:from>
        <xdr:to>
          <xdr:col>5</xdr:col>
          <xdr:colOff>183600</xdr:colOff>
          <xdr:row>165</xdr:row>
          <xdr:rowOff>23040</xdr:rowOff>
        </xdr:to>
        <xdr:sp>
          <xdr:nvSpPr>
            <xdr:cNvPr id="1048" name="Check Box 58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152280</xdr:colOff>
          <xdr:row>165</xdr:row>
          <xdr:rowOff>23040</xdr:rowOff>
        </xdr:from>
        <xdr:to>
          <xdr:col>5</xdr:col>
          <xdr:colOff>183600</xdr:colOff>
          <xdr:row>166</xdr:row>
          <xdr:rowOff>-68400</xdr:rowOff>
        </xdr:to>
        <xdr:sp>
          <xdr:nvSpPr>
            <xdr:cNvPr id="1049" name="Check Box 58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152280</xdr:colOff>
          <xdr:row>165</xdr:row>
          <xdr:rowOff>205920</xdr:rowOff>
        </xdr:from>
        <xdr:to>
          <xdr:col>5</xdr:col>
          <xdr:colOff>183600</xdr:colOff>
          <xdr:row>167</xdr:row>
          <xdr:rowOff>23040</xdr:rowOff>
        </xdr:to>
        <xdr:sp>
          <xdr:nvSpPr>
            <xdr:cNvPr id="1050" name="Check Box 59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152280</xdr:colOff>
          <xdr:row>166</xdr:row>
          <xdr:rowOff>114480</xdr:rowOff>
        </xdr:from>
        <xdr:to>
          <xdr:col>5</xdr:col>
          <xdr:colOff>183600</xdr:colOff>
          <xdr:row>168</xdr:row>
          <xdr:rowOff>23040</xdr:rowOff>
        </xdr:to>
        <xdr:sp>
          <xdr:nvSpPr>
            <xdr:cNvPr id="1051" name="Check Box 59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152280</xdr:colOff>
          <xdr:row>167</xdr:row>
          <xdr:rowOff>114480</xdr:rowOff>
        </xdr:from>
        <xdr:to>
          <xdr:col>5</xdr:col>
          <xdr:colOff>183600</xdr:colOff>
          <xdr:row>169</xdr:row>
          <xdr:rowOff>23040</xdr:rowOff>
        </xdr:to>
        <xdr:sp>
          <xdr:nvSpPr>
            <xdr:cNvPr id="1052" name="Check Box 59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152280</xdr:colOff>
          <xdr:row>168</xdr:row>
          <xdr:rowOff>114480</xdr:rowOff>
        </xdr:from>
        <xdr:to>
          <xdr:col>5</xdr:col>
          <xdr:colOff>183600</xdr:colOff>
          <xdr:row>170</xdr:row>
          <xdr:rowOff>23040</xdr:rowOff>
        </xdr:to>
        <xdr:sp>
          <xdr:nvSpPr>
            <xdr:cNvPr id="1053" name="Check Box 59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152280</xdr:colOff>
          <xdr:row>170</xdr:row>
          <xdr:rowOff>23040</xdr:rowOff>
        </xdr:from>
        <xdr:to>
          <xdr:col>5</xdr:col>
          <xdr:colOff>183600</xdr:colOff>
          <xdr:row>171</xdr:row>
          <xdr:rowOff>-83520</xdr:rowOff>
        </xdr:to>
        <xdr:sp>
          <xdr:nvSpPr>
            <xdr:cNvPr id="1054" name="Check Box 59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152280</xdr:colOff>
          <xdr:row>170</xdr:row>
          <xdr:rowOff>205920</xdr:rowOff>
        </xdr:from>
        <xdr:to>
          <xdr:col>5</xdr:col>
          <xdr:colOff>183600</xdr:colOff>
          <xdr:row>172</xdr:row>
          <xdr:rowOff>23040</xdr:rowOff>
        </xdr:to>
        <xdr:sp>
          <xdr:nvSpPr>
            <xdr:cNvPr id="1055" name="Check Box 59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152280</xdr:colOff>
          <xdr:row>171</xdr:row>
          <xdr:rowOff>114480</xdr:rowOff>
        </xdr:from>
        <xdr:to>
          <xdr:col>5</xdr:col>
          <xdr:colOff>183600</xdr:colOff>
          <xdr:row>173</xdr:row>
          <xdr:rowOff>23040</xdr:rowOff>
        </xdr:to>
        <xdr:sp>
          <xdr:nvSpPr>
            <xdr:cNvPr id="1056" name="Check Box 59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152280</xdr:colOff>
          <xdr:row>172</xdr:row>
          <xdr:rowOff>114480</xdr:rowOff>
        </xdr:from>
        <xdr:to>
          <xdr:col>5</xdr:col>
          <xdr:colOff>183600</xdr:colOff>
          <xdr:row>174</xdr:row>
          <xdr:rowOff>23040</xdr:rowOff>
        </xdr:to>
        <xdr:sp>
          <xdr:nvSpPr>
            <xdr:cNvPr id="1057" name="Check Box 59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152280</xdr:colOff>
          <xdr:row>172</xdr:row>
          <xdr:rowOff>114480</xdr:rowOff>
        </xdr:from>
        <xdr:to>
          <xdr:col>5</xdr:col>
          <xdr:colOff>183600</xdr:colOff>
          <xdr:row>174</xdr:row>
          <xdr:rowOff>23040</xdr:rowOff>
        </xdr:to>
        <xdr:sp>
          <xdr:nvSpPr>
            <xdr:cNvPr id="1058" name="Check Box 60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152280</xdr:colOff>
          <xdr:row>173</xdr:row>
          <xdr:rowOff>114480</xdr:rowOff>
        </xdr:from>
        <xdr:to>
          <xdr:col>5</xdr:col>
          <xdr:colOff>183600</xdr:colOff>
          <xdr:row>175</xdr:row>
          <xdr:rowOff>23040</xdr:rowOff>
        </xdr:to>
        <xdr:sp>
          <xdr:nvSpPr>
            <xdr:cNvPr id="1059" name="Check Box 60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152280</xdr:colOff>
          <xdr:row>174</xdr:row>
          <xdr:rowOff>114480</xdr:rowOff>
        </xdr:from>
        <xdr:to>
          <xdr:col>5</xdr:col>
          <xdr:colOff>183600</xdr:colOff>
          <xdr:row>176</xdr:row>
          <xdr:rowOff>23040</xdr:rowOff>
        </xdr:to>
        <xdr:sp>
          <xdr:nvSpPr>
            <xdr:cNvPr id="1060" name="Check Box 60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152280</xdr:colOff>
          <xdr:row>175</xdr:row>
          <xdr:rowOff>114480</xdr:rowOff>
        </xdr:from>
        <xdr:to>
          <xdr:col>5</xdr:col>
          <xdr:colOff>183600</xdr:colOff>
          <xdr:row>177</xdr:row>
          <xdr:rowOff>23040</xdr:rowOff>
        </xdr:to>
        <xdr:sp>
          <xdr:nvSpPr>
            <xdr:cNvPr id="1061" name="Check Box 603"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drawings/drawing64.xml><?xml version="1.0" encoding="utf-8"?>
<xdr:wsDr xmlns:xdr="http://schemas.openxmlformats.org/drawingml/2006/spreadsheetDrawing" xmlns:a="http://schemas.openxmlformats.org/drawingml/2006/main" xmlns:r="http://schemas.openxmlformats.org/officeDocument/2006/relationships">
  <xdr:twoCellAnchor editAs="absolute">
    <xdr:from>
      <xdr:col>39</xdr:col>
      <xdr:colOff>259560</xdr:colOff>
      <xdr:row>1</xdr:row>
      <xdr:rowOff>110160</xdr:rowOff>
    </xdr:from>
    <xdr:to>
      <xdr:col>39</xdr:col>
      <xdr:colOff>4436640</xdr:colOff>
      <xdr:row>5</xdr:row>
      <xdr:rowOff>193320</xdr:rowOff>
    </xdr:to>
    <xdr:sp>
      <xdr:nvSpPr>
        <xdr:cNvPr id="56" name="正方形/長方形 2"/>
        <xdr:cNvSpPr/>
      </xdr:nvSpPr>
      <xdr:spPr>
        <a:xfrm>
          <a:off x="25071480" y="462240"/>
          <a:ext cx="4177080" cy="1112040"/>
        </a:xfrm>
        <a:prstGeom prst="rect">
          <a:avLst/>
        </a:prstGeom>
        <a:solidFill>
          <a:srgbClr val="ffffff"/>
        </a:solidFill>
        <a:ln w="12700">
          <a:solidFill>
            <a:srgbClr val="000000"/>
          </a:solidFill>
          <a:round/>
        </a:ln>
      </xdr:spPr>
      <xdr:style>
        <a:lnRef idx="2">
          <a:schemeClr val="dk1"/>
        </a:lnRef>
        <a:fillRef idx="1">
          <a:schemeClr val="lt1"/>
        </a:fillRef>
        <a:effectRef idx="0">
          <a:schemeClr val="dk1"/>
        </a:effectRef>
        <a:fontRef idx="minor"/>
      </xdr:style>
      <xdr:txBody>
        <a:bodyPr horzOverflow="clip" vertOverflow="clip" lIns="18360" rIns="0" tIns="0" bIns="0" anchor="ctr" upright="1">
          <a:noAutofit/>
        </a:bodyPr>
        <a:p>
          <a:pPr>
            <a:lnSpc>
              <a:spcPct val="100000"/>
            </a:lnSpc>
          </a:pPr>
          <a:r>
            <a:rPr b="0" lang="ja-JP" sz="1100" spc="-1" strike="noStrike">
              <a:solidFill>
                <a:srgbClr val="000000"/>
              </a:solidFill>
              <a:latin typeface="Calibri"/>
            </a:rPr>
            <a:t>　　</a:t>
          </a:r>
          <a:r>
            <a:rPr b="0" lang="ja-JP" sz="1100" spc="-1" strike="noStrike">
              <a:solidFill>
                <a:srgbClr val="000000"/>
              </a:solidFill>
              <a:latin typeface="Calibri"/>
            </a:rPr>
            <a:t>【凡例】（本シート）</a:t>
          </a:r>
          <a:endParaRPr b="0" lang="en-US" sz="1100" spc="-1" strike="noStrike">
            <a:latin typeface="Times New Roman"/>
          </a:endParaRPr>
        </a:p>
        <a:p>
          <a:pPr>
            <a:lnSpc>
              <a:spcPct val="100000"/>
            </a:lnSpc>
          </a:pPr>
          <a:r>
            <a:rPr b="0" lang="ja-JP" sz="1100" spc="-1" strike="noStrike">
              <a:solidFill>
                <a:srgbClr val="000000"/>
              </a:solidFill>
              <a:latin typeface="Calibri"/>
            </a:rPr>
            <a:t>　　　以下の分類に従い、色付きセルに必要事項を入力してください。</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ja-JP" sz="1100" spc="-1" strike="noStrike">
              <a:solidFill>
                <a:srgbClr val="000000"/>
              </a:solidFill>
              <a:latin typeface="Calibri"/>
            </a:rPr>
            <a:t>　　　　　　旧処遇改善加算の算定に必要な情報　入力セル</a:t>
          </a:r>
          <a:endParaRPr b="0" lang="en-US" sz="1100" spc="-1" strike="noStrike">
            <a:latin typeface="Times New Roman"/>
          </a:endParaRPr>
        </a:p>
        <a:p>
          <a:pPr>
            <a:lnSpc>
              <a:spcPct val="100000"/>
            </a:lnSpc>
          </a:pPr>
          <a:r>
            <a:rPr b="0" lang="ja-JP" sz="1100" spc="-1" strike="noStrike">
              <a:solidFill>
                <a:srgbClr val="000000"/>
              </a:solidFill>
              <a:latin typeface="Calibri"/>
            </a:rPr>
            <a:t>　　　　　　旧特定加算の算定に必要な情報　入力セル</a:t>
          </a:r>
          <a:endParaRPr b="0" lang="en-US" sz="1100" spc="-1" strike="noStrike">
            <a:latin typeface="Times New Roman"/>
          </a:endParaRPr>
        </a:p>
        <a:p>
          <a:pPr>
            <a:lnSpc>
              <a:spcPct val="100000"/>
            </a:lnSpc>
          </a:pPr>
          <a:r>
            <a:rPr b="0" lang="ja-JP" sz="1100" spc="-1" strike="noStrike">
              <a:solidFill>
                <a:srgbClr val="000000"/>
              </a:solidFill>
              <a:latin typeface="Calibri"/>
            </a:rPr>
            <a:t>　　　　　　旧ベースアップ等加算の算定に必要な情報　入力セル</a:t>
          </a:r>
          <a:endParaRPr b="0" lang="en-US" sz="1100" spc="-1" strike="noStrike">
            <a:latin typeface="Times New Roman"/>
          </a:endParaRPr>
        </a:p>
        <a:p>
          <a:pPr>
            <a:lnSpc>
              <a:spcPct val="100000"/>
            </a:lnSpc>
          </a:pPr>
          <a:endParaRPr b="0" lang="en-US" sz="1100" spc="-1" strike="noStrike">
            <a:latin typeface="Times New Roman"/>
          </a:endParaRPr>
        </a:p>
      </xdr:txBody>
    </xdr:sp>
    <xdr:clientData/>
  </xdr:twoCellAnchor>
  <xdr:twoCellAnchor editAs="absolute">
    <xdr:from>
      <xdr:col>39</xdr:col>
      <xdr:colOff>392400</xdr:colOff>
      <xdr:row>5</xdr:row>
      <xdr:rowOff>3240</xdr:rowOff>
    </xdr:from>
    <xdr:to>
      <xdr:col>39</xdr:col>
      <xdr:colOff>680040</xdr:colOff>
      <xdr:row>5</xdr:row>
      <xdr:rowOff>119160</xdr:rowOff>
    </xdr:to>
    <xdr:sp>
      <xdr:nvSpPr>
        <xdr:cNvPr id="57" name="正方形/長方形 4"/>
        <xdr:cNvSpPr/>
      </xdr:nvSpPr>
      <xdr:spPr>
        <a:xfrm>
          <a:off x="25204320" y="1384200"/>
          <a:ext cx="287640" cy="115920"/>
        </a:xfrm>
        <a:prstGeom prst="rect">
          <a:avLst/>
        </a:prstGeom>
        <a:solidFill>
          <a:srgbClr val="ffffcc"/>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absolute">
    <xdr:from>
      <xdr:col>39</xdr:col>
      <xdr:colOff>392400</xdr:colOff>
      <xdr:row>4</xdr:row>
      <xdr:rowOff>171720</xdr:rowOff>
    </xdr:from>
    <xdr:to>
      <xdr:col>39</xdr:col>
      <xdr:colOff>680040</xdr:colOff>
      <xdr:row>4</xdr:row>
      <xdr:rowOff>287640</xdr:rowOff>
    </xdr:to>
    <xdr:sp>
      <xdr:nvSpPr>
        <xdr:cNvPr id="58" name="正方形/長方形 6"/>
        <xdr:cNvSpPr/>
      </xdr:nvSpPr>
      <xdr:spPr>
        <a:xfrm>
          <a:off x="25204320" y="1190880"/>
          <a:ext cx="287640" cy="115920"/>
        </a:xfrm>
        <a:prstGeom prst="rect">
          <a:avLst/>
        </a:prstGeom>
        <a:solidFill>
          <a:srgbClr val="ccffff"/>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absolute">
    <xdr:from>
      <xdr:col>39</xdr:col>
      <xdr:colOff>392400</xdr:colOff>
      <xdr:row>3</xdr:row>
      <xdr:rowOff>132840</xdr:rowOff>
    </xdr:from>
    <xdr:to>
      <xdr:col>39</xdr:col>
      <xdr:colOff>680040</xdr:colOff>
      <xdr:row>4</xdr:row>
      <xdr:rowOff>96120</xdr:rowOff>
    </xdr:to>
    <xdr:sp>
      <xdr:nvSpPr>
        <xdr:cNvPr id="59" name="正方形/長方形 7"/>
        <xdr:cNvSpPr/>
      </xdr:nvSpPr>
      <xdr:spPr>
        <a:xfrm>
          <a:off x="25204320" y="999360"/>
          <a:ext cx="287640" cy="115920"/>
        </a:xfrm>
        <a:prstGeom prst="rect">
          <a:avLst/>
        </a:prstGeom>
        <a:solidFill>
          <a:srgbClr val="ccffcc"/>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absolute">
    <xdr:from>
      <xdr:col>13</xdr:col>
      <xdr:colOff>408240</xdr:colOff>
      <xdr:row>1</xdr:row>
      <xdr:rowOff>122040</xdr:rowOff>
    </xdr:from>
    <xdr:to>
      <xdr:col>30</xdr:col>
      <xdr:colOff>377640</xdr:colOff>
      <xdr:row>5</xdr:row>
      <xdr:rowOff>321840</xdr:rowOff>
    </xdr:to>
    <xdr:sp>
      <xdr:nvSpPr>
        <xdr:cNvPr id="60" name="正方形/長方形 9"/>
        <xdr:cNvSpPr/>
      </xdr:nvSpPr>
      <xdr:spPr>
        <a:xfrm>
          <a:off x="7889760" y="474120"/>
          <a:ext cx="7837560" cy="1228680"/>
        </a:xfrm>
        <a:prstGeom prst="rect">
          <a:avLst/>
        </a:prstGeom>
        <a:noFill/>
        <a:ln w="76200">
          <a:solidFill>
            <a:srgbClr val="000000"/>
          </a:solidFill>
          <a:round/>
        </a:ln>
      </xdr:spPr>
      <xdr:style>
        <a:lnRef idx="2">
          <a:schemeClr val="accent6"/>
        </a:lnRef>
        <a:fillRef idx="1">
          <a:schemeClr val="lt1"/>
        </a:fillRef>
        <a:effectRef idx="0">
          <a:schemeClr val="accent6"/>
        </a:effectRef>
        <a:fontRef idx="minor"/>
      </xdr:style>
      <xdr:txBody>
        <a:bodyPr vertOverflow="clip" lIns="18360" rIns="0" tIns="0" bIns="0" anchor="ctr" upright="1">
          <a:noAutofit/>
        </a:bodyPr>
        <a:p>
          <a:pPr>
            <a:lnSpc>
              <a:spcPct val="100000"/>
            </a:lnSpc>
          </a:pPr>
          <a:r>
            <a:rPr b="1" lang="en-US" sz="1800" spc="-1" strike="noStrike">
              <a:solidFill>
                <a:srgbClr val="000000"/>
              </a:solidFill>
              <a:latin typeface="Calibri"/>
            </a:rPr>
            <a:t>  </a:t>
          </a:r>
          <a:r>
            <a:rPr b="1" lang="ja-JP" sz="1800" spc="-1" strike="noStrike">
              <a:solidFill>
                <a:srgbClr val="000000"/>
              </a:solidFill>
              <a:latin typeface="Calibri"/>
            </a:rPr>
            <a:t>【</a:t>
          </a:r>
          <a:r>
            <a:rPr b="1" lang="ja-JP" sz="1800" spc="-1" strike="noStrike">
              <a:solidFill>
                <a:srgbClr val="000000"/>
              </a:solidFill>
              <a:latin typeface="Calibri"/>
            </a:rPr>
            <a:t>記入上の注意】</a:t>
          </a:r>
          <a:endParaRPr b="0" lang="en-US" sz="1800" spc="-1" strike="noStrike">
            <a:latin typeface="Times New Roman"/>
          </a:endParaRPr>
        </a:p>
        <a:p>
          <a:pPr>
            <a:lnSpc>
              <a:spcPct val="100000"/>
            </a:lnSpc>
          </a:pPr>
          <a:r>
            <a:rPr b="1" lang="ja-JP" sz="1800" spc="-1" strike="noStrike">
              <a:solidFill>
                <a:srgbClr val="000000"/>
              </a:solidFill>
              <a:latin typeface="Calibri"/>
            </a:rPr>
            <a:t>　・記入箇所は色付きのセルだけです。</a:t>
          </a:r>
          <a:endParaRPr b="0" lang="en-US" sz="1800" spc="-1" strike="noStrike">
            <a:latin typeface="Times New Roman"/>
          </a:endParaRPr>
        </a:p>
        <a:p>
          <a:pPr>
            <a:lnSpc>
              <a:spcPct val="100000"/>
            </a:lnSpc>
          </a:pPr>
          <a:r>
            <a:rPr b="1" lang="en-US" sz="1800" spc="-1" strike="noStrike">
              <a:solidFill>
                <a:srgbClr val="000000"/>
              </a:solidFill>
              <a:latin typeface="Calibri"/>
            </a:rPr>
            <a:t>   </a:t>
          </a:r>
          <a:r>
            <a:rPr b="1" lang="ja-JP" sz="1800" spc="-1" strike="noStrike">
              <a:solidFill>
                <a:srgbClr val="000000"/>
              </a:solidFill>
              <a:latin typeface="Calibri"/>
            </a:rPr>
            <a:t>・ 　　　　　　　　　　　　　　　　　　　   のセルには、原則として全て記入してください。</a:t>
          </a:r>
          <a:endParaRPr b="0" lang="en-US" sz="1800" spc="-1" strike="noStrike">
            <a:latin typeface="Times New Roman"/>
          </a:endParaRPr>
        </a:p>
      </xdr:txBody>
    </xdr:sp>
    <xdr:clientData/>
  </xdr:twoCellAnchor>
  <xdr:twoCellAnchor editAs="absolute">
    <xdr:from>
      <xdr:col>13</xdr:col>
      <xdr:colOff>755640</xdr:colOff>
      <xdr:row>4</xdr:row>
      <xdr:rowOff>241560</xdr:rowOff>
    </xdr:from>
    <xdr:to>
      <xdr:col>14</xdr:col>
      <xdr:colOff>155160</xdr:colOff>
      <xdr:row>5</xdr:row>
      <xdr:rowOff>132120</xdr:rowOff>
    </xdr:to>
    <xdr:sp>
      <xdr:nvSpPr>
        <xdr:cNvPr id="61" name="正方形/長方形 3"/>
        <xdr:cNvSpPr/>
      </xdr:nvSpPr>
      <xdr:spPr>
        <a:xfrm>
          <a:off x="8237160" y="1260720"/>
          <a:ext cx="822600" cy="252360"/>
        </a:xfrm>
        <a:prstGeom prst="rect">
          <a:avLst/>
        </a:prstGeom>
        <a:solidFill>
          <a:srgbClr val="ccff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800" spc="-1" strike="noStrike">
              <a:latin typeface="Times New Roman"/>
            </a:rPr>
            <a:t>緑色</a:t>
          </a:r>
          <a:endParaRPr b="0" lang="en-US" sz="1800" spc="-1" strike="noStrike">
            <a:latin typeface="Times New Roman"/>
          </a:endParaRPr>
        </a:p>
      </xdr:txBody>
    </xdr:sp>
    <xdr:clientData/>
  </xdr:twoCellAnchor>
  <xdr:twoCellAnchor editAs="absolute">
    <xdr:from>
      <xdr:col>14</xdr:col>
      <xdr:colOff>261360</xdr:colOff>
      <xdr:row>4</xdr:row>
      <xdr:rowOff>241560</xdr:rowOff>
    </xdr:from>
    <xdr:to>
      <xdr:col>15</xdr:col>
      <xdr:colOff>10440</xdr:colOff>
      <xdr:row>5</xdr:row>
      <xdr:rowOff>132120</xdr:rowOff>
    </xdr:to>
    <xdr:sp>
      <xdr:nvSpPr>
        <xdr:cNvPr id="62" name="正方形/長方形 12"/>
        <xdr:cNvSpPr/>
      </xdr:nvSpPr>
      <xdr:spPr>
        <a:xfrm>
          <a:off x="9165960" y="1260720"/>
          <a:ext cx="822600" cy="252360"/>
        </a:xfrm>
        <a:prstGeom prst="rect">
          <a:avLst/>
        </a:prstGeom>
        <a:solidFill>
          <a:srgbClr val="ccffff"/>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tabLst>
              <a:tab algn="l" pos="0"/>
            </a:tabLst>
          </a:pPr>
          <a:r>
            <a:rPr b="1" lang="ja-JP" sz="1800" spc="-1" strike="noStrike">
              <a:latin typeface="Calibri"/>
            </a:rPr>
            <a:t>水色</a:t>
          </a:r>
          <a:endParaRPr b="0" lang="en-US" sz="1800" spc="-1" strike="noStrike">
            <a:latin typeface="Times New Roman"/>
          </a:endParaRPr>
        </a:p>
      </xdr:txBody>
    </xdr:sp>
    <xdr:clientData/>
  </xdr:twoCellAnchor>
  <xdr:twoCellAnchor editAs="absolute">
    <xdr:from>
      <xdr:col>15</xdr:col>
      <xdr:colOff>110880</xdr:colOff>
      <xdr:row>4</xdr:row>
      <xdr:rowOff>249120</xdr:rowOff>
    </xdr:from>
    <xdr:to>
      <xdr:col>16</xdr:col>
      <xdr:colOff>444600</xdr:colOff>
      <xdr:row>5</xdr:row>
      <xdr:rowOff>139680</xdr:rowOff>
    </xdr:to>
    <xdr:sp>
      <xdr:nvSpPr>
        <xdr:cNvPr id="63" name="正方形/長方形 13"/>
        <xdr:cNvSpPr/>
      </xdr:nvSpPr>
      <xdr:spPr>
        <a:xfrm>
          <a:off x="10089000" y="1268280"/>
          <a:ext cx="822600" cy="252360"/>
        </a:xfrm>
        <a:prstGeom prst="rect">
          <a:avLst/>
        </a:prstGeom>
        <a:solidFill>
          <a:srgbClr val="ffff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tabLst>
              <a:tab algn="l" pos="0"/>
            </a:tabLst>
          </a:pPr>
          <a:r>
            <a:rPr b="1" lang="ja-JP" sz="1800" spc="-1" strike="noStrike">
              <a:latin typeface="Calibri"/>
            </a:rPr>
            <a:t>黄色</a:t>
          </a:r>
          <a:endParaRPr b="0" lang="en-US" sz="1800" spc="-1" strike="noStrike">
            <a:latin typeface="Times New Roman"/>
          </a:endParaRPr>
        </a:p>
      </xdr:txBody>
    </xdr:sp>
    <xdr:clientData/>
  </xdr:twoCellAnchor>
</xdr:wsDr>
</file>

<file path=xl/drawings/drawing65.xml><?xml version="1.0" encoding="utf-8"?>
<xdr:wsDr xmlns:xdr="http://schemas.openxmlformats.org/drawingml/2006/spreadsheetDrawing" xmlns:a="http://schemas.openxmlformats.org/drawingml/2006/main" xmlns:r="http://schemas.openxmlformats.org/officeDocument/2006/relationships">
  <xdr:twoCellAnchor editAs="absolute">
    <xdr:from>
      <xdr:col>45</xdr:col>
      <xdr:colOff>441000</xdr:colOff>
      <xdr:row>1</xdr:row>
      <xdr:rowOff>145440</xdr:rowOff>
    </xdr:from>
    <xdr:to>
      <xdr:col>63</xdr:col>
      <xdr:colOff>977760</xdr:colOff>
      <xdr:row>4</xdr:row>
      <xdr:rowOff>281160</xdr:rowOff>
    </xdr:to>
    <xdr:sp>
      <xdr:nvSpPr>
        <xdr:cNvPr id="64" name="正方形/長方形 2"/>
        <xdr:cNvSpPr/>
      </xdr:nvSpPr>
      <xdr:spPr>
        <a:xfrm>
          <a:off x="27407880" y="516600"/>
          <a:ext cx="4569840" cy="1012320"/>
        </a:xfrm>
        <a:prstGeom prst="rect">
          <a:avLst/>
        </a:prstGeom>
        <a:solidFill>
          <a:srgbClr val="ffffff"/>
        </a:solidFill>
        <a:ln w="12700">
          <a:solidFill>
            <a:srgbClr val="000000"/>
          </a:solidFill>
          <a:round/>
        </a:ln>
      </xdr:spPr>
      <xdr:style>
        <a:lnRef idx="2">
          <a:schemeClr val="dk1"/>
        </a:lnRef>
        <a:fillRef idx="1">
          <a:schemeClr val="lt1"/>
        </a:fillRef>
        <a:effectRef idx="0">
          <a:schemeClr val="dk1"/>
        </a:effectRef>
        <a:fontRef idx="minor"/>
      </xdr:style>
      <xdr:txBody>
        <a:bodyPr horzOverflow="clip" vertOverflow="clip" lIns="18360" rIns="0" tIns="0" bIns="0" anchor="ctr" upright="1">
          <a:noAutofit/>
        </a:bodyPr>
        <a:p>
          <a:pPr>
            <a:lnSpc>
              <a:spcPct val="100000"/>
            </a:lnSpc>
          </a:pPr>
          <a:r>
            <a:rPr b="0" lang="ja-JP" sz="1100" spc="-1" strike="noStrike">
              <a:solidFill>
                <a:srgbClr val="000000"/>
              </a:solidFill>
              <a:latin typeface="Calibri"/>
            </a:rPr>
            <a:t>　　</a:t>
          </a:r>
          <a:r>
            <a:rPr b="0" lang="ja-JP" sz="1100" spc="-1" strike="noStrike">
              <a:solidFill>
                <a:srgbClr val="000000"/>
              </a:solidFill>
              <a:latin typeface="Calibri"/>
            </a:rPr>
            <a:t>【凡例】（本シート）</a:t>
          </a:r>
          <a:endParaRPr b="0" lang="en-US" sz="1100" spc="-1" strike="noStrike">
            <a:latin typeface="Times New Roman"/>
          </a:endParaRPr>
        </a:p>
        <a:p>
          <a:pPr>
            <a:lnSpc>
              <a:spcPct val="100000"/>
            </a:lnSpc>
          </a:pPr>
          <a:r>
            <a:rPr b="0" lang="ja-JP" sz="1100" spc="-1" strike="noStrike">
              <a:solidFill>
                <a:srgbClr val="000000"/>
              </a:solidFill>
              <a:latin typeface="Calibri"/>
            </a:rPr>
            <a:t>　以下の分類に従い、色付きセルに必要事項を入力してください。</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tabLst>
              <a:tab algn="l" pos="0"/>
            </a:tabLst>
          </a:pPr>
          <a:r>
            <a:rPr b="0" lang="ja-JP" sz="1100" spc="-1" strike="noStrike">
              <a:solidFill>
                <a:srgbClr val="000000"/>
              </a:solidFill>
              <a:latin typeface="Calibri"/>
            </a:rPr>
            <a:t>　　　　　　新加算の算定に必要な情報　入力セル</a:t>
          </a:r>
          <a:endParaRPr b="0" lang="en-US" sz="1100" spc="-1" strike="noStrike">
            <a:latin typeface="Times New Roman"/>
          </a:endParaRPr>
        </a:p>
        <a:p>
          <a:pPr>
            <a:lnSpc>
              <a:spcPct val="100000"/>
            </a:lnSpc>
            <a:tabLst>
              <a:tab algn="l" pos="0"/>
            </a:tabLst>
          </a:pPr>
          <a:r>
            <a:rPr b="0" lang="en-US" sz="1100" spc="-1" strike="noStrike">
              <a:solidFill>
                <a:srgbClr val="000000"/>
              </a:solidFill>
              <a:latin typeface="Calibri"/>
            </a:rPr>
            <a:t> </a:t>
          </a:r>
          <a:r>
            <a:rPr b="0" lang="ja-JP" sz="1100" spc="-1" strike="noStrike">
              <a:solidFill>
                <a:srgbClr val="000000"/>
              </a:solidFill>
              <a:latin typeface="Calibri"/>
            </a:rPr>
            <a:t>　　　　　  令和７年度以降に満たさなければいけない要件（入力は必須ではない）</a:t>
          </a:r>
          <a:endParaRPr b="0" lang="en-US" sz="1100" spc="-1" strike="noStrike">
            <a:latin typeface="Times New Roman"/>
          </a:endParaRPr>
        </a:p>
        <a:p>
          <a:pPr>
            <a:lnSpc>
              <a:spcPct val="100000"/>
            </a:lnSpc>
            <a:tabLst>
              <a:tab algn="l" pos="0"/>
            </a:tabLst>
          </a:pPr>
          <a:endParaRPr b="0" lang="en-US" sz="1100" spc="-1" strike="noStrike">
            <a:latin typeface="Times New Roman"/>
          </a:endParaRPr>
        </a:p>
      </xdr:txBody>
    </xdr:sp>
    <xdr:clientData/>
  </xdr:twoCellAnchor>
  <xdr:twoCellAnchor editAs="absolute">
    <xdr:from>
      <xdr:col>45</xdr:col>
      <xdr:colOff>603360</xdr:colOff>
      <xdr:row>3</xdr:row>
      <xdr:rowOff>155160</xdr:rowOff>
    </xdr:from>
    <xdr:to>
      <xdr:col>45</xdr:col>
      <xdr:colOff>896400</xdr:colOff>
      <xdr:row>3</xdr:row>
      <xdr:rowOff>254520</xdr:rowOff>
    </xdr:to>
    <xdr:sp>
      <xdr:nvSpPr>
        <xdr:cNvPr id="65" name="正方形/長方形 5"/>
        <xdr:cNvSpPr/>
      </xdr:nvSpPr>
      <xdr:spPr>
        <a:xfrm>
          <a:off x="27570240" y="1136160"/>
          <a:ext cx="293040" cy="99360"/>
        </a:xfrm>
        <a:prstGeom prst="rect">
          <a:avLst/>
        </a:prstGeom>
        <a:solidFill>
          <a:srgbClr val="fee5fc"/>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absolute">
    <xdr:from>
      <xdr:col>45</xdr:col>
      <xdr:colOff>603360</xdr:colOff>
      <xdr:row>4</xdr:row>
      <xdr:rowOff>67320</xdr:rowOff>
    </xdr:from>
    <xdr:to>
      <xdr:col>45</xdr:col>
      <xdr:colOff>901800</xdr:colOff>
      <xdr:row>4</xdr:row>
      <xdr:rowOff>162000</xdr:rowOff>
    </xdr:to>
    <xdr:sp>
      <xdr:nvSpPr>
        <xdr:cNvPr id="66" name="正方形/長方形 6"/>
        <xdr:cNvSpPr/>
      </xdr:nvSpPr>
      <xdr:spPr>
        <a:xfrm>
          <a:off x="27570240" y="1315080"/>
          <a:ext cx="298440" cy="94680"/>
        </a:xfrm>
        <a:prstGeom prst="rect">
          <a:avLst/>
        </a:prstGeom>
        <a:solidFill>
          <a:schemeClr val="bg1">
            <a:lumMod val="95000"/>
          </a:schemeClr>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absolute">
    <xdr:from>
      <xdr:col>15</xdr:col>
      <xdr:colOff>102960</xdr:colOff>
      <xdr:row>1</xdr:row>
      <xdr:rowOff>212040</xdr:rowOff>
    </xdr:from>
    <xdr:to>
      <xdr:col>34</xdr:col>
      <xdr:colOff>692280</xdr:colOff>
      <xdr:row>6</xdr:row>
      <xdr:rowOff>136080</xdr:rowOff>
    </xdr:to>
    <xdr:sp>
      <xdr:nvSpPr>
        <xdr:cNvPr id="67" name="正方形/長方形 4"/>
        <xdr:cNvSpPr/>
      </xdr:nvSpPr>
      <xdr:spPr>
        <a:xfrm>
          <a:off x="8780760" y="583200"/>
          <a:ext cx="8716680" cy="1695960"/>
        </a:xfrm>
        <a:prstGeom prst="rect">
          <a:avLst/>
        </a:prstGeom>
        <a:solidFill>
          <a:schemeClr val="bg1"/>
        </a:solidFill>
        <a:ln w="76200">
          <a:solidFill>
            <a:srgbClr val="000000"/>
          </a:solidFill>
          <a:round/>
        </a:ln>
      </xdr:spPr>
      <xdr:style>
        <a:lnRef idx="2">
          <a:schemeClr val="accent6"/>
        </a:lnRef>
        <a:fillRef idx="1">
          <a:schemeClr val="lt1"/>
        </a:fillRef>
        <a:effectRef idx="0">
          <a:schemeClr val="accent6"/>
        </a:effectRef>
        <a:fontRef idx="minor"/>
      </xdr:style>
      <xdr:txBody>
        <a:bodyPr vertOverflow="clip" lIns="18360" rIns="0" tIns="0" bIns="0" anchor="ctr" upright="1">
          <a:noAutofit/>
        </a:bodyPr>
        <a:p>
          <a:pPr>
            <a:lnSpc>
              <a:spcPct val="100000"/>
            </a:lnSpc>
          </a:pPr>
          <a:r>
            <a:rPr b="1" lang="en-US" sz="1800" spc="-1" strike="noStrike">
              <a:solidFill>
                <a:srgbClr val="000000"/>
              </a:solidFill>
              <a:latin typeface="Calibri"/>
            </a:rPr>
            <a:t>  </a:t>
          </a:r>
          <a:r>
            <a:rPr b="1" lang="ja-JP" sz="1800" spc="-1" strike="noStrike">
              <a:solidFill>
                <a:srgbClr val="000000"/>
              </a:solidFill>
              <a:latin typeface="Calibri"/>
            </a:rPr>
            <a:t>【</a:t>
          </a:r>
          <a:r>
            <a:rPr b="1" lang="ja-JP" sz="1800" spc="-1" strike="noStrike">
              <a:solidFill>
                <a:srgbClr val="000000"/>
              </a:solidFill>
              <a:latin typeface="Calibri"/>
            </a:rPr>
            <a:t>記入上の注意】</a:t>
          </a:r>
          <a:endParaRPr b="0" lang="en-US" sz="1800" spc="-1" strike="noStrike">
            <a:latin typeface="Times New Roman"/>
          </a:endParaRPr>
        </a:p>
        <a:p>
          <a:pPr>
            <a:lnSpc>
              <a:spcPct val="100000"/>
            </a:lnSpc>
          </a:pPr>
          <a:r>
            <a:rPr b="1" lang="ja-JP" sz="1800" spc="-1" strike="noStrike">
              <a:solidFill>
                <a:srgbClr val="000000"/>
              </a:solidFill>
              <a:latin typeface="Calibri"/>
            </a:rPr>
            <a:t>　・記入箇所は　　　　　　　   と 　　　　　　　  のセルだけです。</a:t>
          </a:r>
          <a:endParaRPr b="0" lang="en-US" sz="1800" spc="-1" strike="noStrike">
            <a:latin typeface="Times New Roman"/>
          </a:endParaRPr>
        </a:p>
        <a:p>
          <a:pPr>
            <a:lnSpc>
              <a:spcPct val="100000"/>
            </a:lnSpc>
          </a:pPr>
          <a:r>
            <a:rPr b="1" lang="en-US" sz="1800" spc="-1" strike="noStrike">
              <a:solidFill>
                <a:srgbClr val="000000"/>
              </a:solidFill>
              <a:latin typeface="Calibri"/>
            </a:rPr>
            <a:t>   </a:t>
          </a:r>
          <a:r>
            <a:rPr b="1" lang="ja-JP" sz="1800" spc="-1" strike="noStrike">
              <a:solidFill>
                <a:srgbClr val="000000"/>
              </a:solidFill>
              <a:latin typeface="Calibri"/>
            </a:rPr>
            <a:t>・　　　　　　　  のセルには、原則として全て記入してください。</a:t>
          </a:r>
          <a:endParaRPr b="0" lang="en-US" sz="1800" spc="-1" strike="noStrike">
            <a:latin typeface="Times New Roman"/>
          </a:endParaRPr>
        </a:p>
        <a:p>
          <a:pPr>
            <a:lnSpc>
              <a:spcPct val="100000"/>
            </a:lnSpc>
          </a:pPr>
          <a:r>
            <a:rPr b="1" lang="en-US" sz="1800" spc="-1" strike="noStrike">
              <a:solidFill>
                <a:srgbClr val="000000"/>
              </a:solidFill>
              <a:latin typeface="Calibri"/>
            </a:rPr>
            <a:t>   </a:t>
          </a:r>
          <a:r>
            <a:rPr b="1" lang="ja-JP" sz="1800" spc="-1" strike="noStrike">
              <a:solidFill>
                <a:srgbClr val="000000"/>
              </a:solidFill>
              <a:latin typeface="Calibri"/>
            </a:rPr>
            <a:t>・　　　　　　　  のセルの入力は必須ではありませんが、可能な限り入力してください。</a:t>
          </a:r>
          <a:endParaRPr b="0" lang="en-US" sz="1800" spc="-1" strike="noStrike">
            <a:latin typeface="Times New Roman"/>
          </a:endParaRPr>
        </a:p>
      </xdr:txBody>
    </xdr:sp>
    <xdr:clientData/>
  </xdr:twoCellAnchor>
  <xdr:twoCellAnchor editAs="absolute">
    <xdr:from>
      <xdr:col>16</xdr:col>
      <xdr:colOff>263880</xdr:colOff>
      <xdr:row>4</xdr:row>
      <xdr:rowOff>162000</xdr:rowOff>
    </xdr:from>
    <xdr:to>
      <xdr:col>17</xdr:col>
      <xdr:colOff>126360</xdr:colOff>
      <xdr:row>4</xdr:row>
      <xdr:rowOff>413280</xdr:rowOff>
    </xdr:to>
    <xdr:sp>
      <xdr:nvSpPr>
        <xdr:cNvPr id="68" name="正方形/長方形 12"/>
        <xdr:cNvSpPr/>
      </xdr:nvSpPr>
      <xdr:spPr>
        <a:xfrm>
          <a:off x="9090360" y="1409760"/>
          <a:ext cx="910080" cy="251280"/>
        </a:xfrm>
        <a:prstGeom prst="rect">
          <a:avLst/>
        </a:prstGeom>
        <a:solidFill>
          <a:srgbClr val="ffe5ff"/>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800" spc="-1" strike="noStrike">
              <a:latin typeface="Times New Roman"/>
            </a:rPr>
            <a:t>ピンク色</a:t>
          </a:r>
          <a:endParaRPr b="0" lang="en-US" sz="1800" spc="-1" strike="noStrike">
            <a:latin typeface="Times New Roman"/>
          </a:endParaRPr>
        </a:p>
      </xdr:txBody>
    </xdr:sp>
    <xdr:clientData/>
  </xdr:twoCellAnchor>
  <xdr:twoCellAnchor editAs="absolute">
    <xdr:from>
      <xdr:col>16</xdr:col>
      <xdr:colOff>260280</xdr:colOff>
      <xdr:row>5</xdr:row>
      <xdr:rowOff>43560</xdr:rowOff>
    </xdr:from>
    <xdr:to>
      <xdr:col>17</xdr:col>
      <xdr:colOff>122760</xdr:colOff>
      <xdr:row>5</xdr:row>
      <xdr:rowOff>294840</xdr:rowOff>
    </xdr:to>
    <xdr:sp>
      <xdr:nvSpPr>
        <xdr:cNvPr id="69" name="正方形/長方形 13"/>
        <xdr:cNvSpPr/>
      </xdr:nvSpPr>
      <xdr:spPr>
        <a:xfrm>
          <a:off x="9086760" y="1738800"/>
          <a:ext cx="910080" cy="251280"/>
        </a:xfrm>
        <a:prstGeom prst="rect">
          <a:avLst/>
        </a:prstGeom>
        <a:solidFill>
          <a:schemeClr val="bg1">
            <a:lumMod val="95000"/>
          </a:schemeClr>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tabLst>
              <a:tab algn="l" pos="0"/>
            </a:tabLst>
          </a:pPr>
          <a:r>
            <a:rPr b="1" lang="ja-JP" sz="1800" spc="-1" strike="noStrike">
              <a:latin typeface="Calibri"/>
            </a:rPr>
            <a:t>グレー色</a:t>
          </a:r>
          <a:endParaRPr b="0" lang="en-US" sz="1800" spc="-1" strike="noStrike">
            <a:latin typeface="Times New Roman"/>
          </a:endParaRPr>
        </a:p>
      </xdr:txBody>
    </xdr:sp>
    <xdr:clientData/>
  </xdr:twoCellAnchor>
  <xdr:twoCellAnchor editAs="absolute">
    <xdr:from>
      <xdr:col>18</xdr:col>
      <xdr:colOff>164160</xdr:colOff>
      <xdr:row>3</xdr:row>
      <xdr:rowOff>135000</xdr:rowOff>
    </xdr:from>
    <xdr:to>
      <xdr:col>19</xdr:col>
      <xdr:colOff>577080</xdr:colOff>
      <xdr:row>4</xdr:row>
      <xdr:rowOff>119520</xdr:rowOff>
    </xdr:to>
    <xdr:sp>
      <xdr:nvSpPr>
        <xdr:cNvPr id="70" name="正方形/長方形 14"/>
        <xdr:cNvSpPr/>
      </xdr:nvSpPr>
      <xdr:spPr>
        <a:xfrm>
          <a:off x="10177920" y="1116000"/>
          <a:ext cx="910080" cy="251280"/>
        </a:xfrm>
        <a:prstGeom prst="rect">
          <a:avLst/>
        </a:prstGeom>
        <a:solidFill>
          <a:srgbClr val="ffe5ff"/>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800" spc="-1" strike="noStrike">
              <a:latin typeface="Times New Roman"/>
            </a:rPr>
            <a:t>ピンク色</a:t>
          </a:r>
          <a:endParaRPr b="0" lang="en-US" sz="1800" spc="-1" strike="noStrike">
            <a:latin typeface="Times New Roman"/>
          </a:endParaRPr>
        </a:p>
      </xdr:txBody>
    </xdr:sp>
    <xdr:clientData/>
  </xdr:twoCellAnchor>
  <xdr:twoCellAnchor editAs="absolute">
    <xdr:from>
      <xdr:col>19</xdr:col>
      <xdr:colOff>948600</xdr:colOff>
      <xdr:row>3</xdr:row>
      <xdr:rowOff>135000</xdr:rowOff>
    </xdr:from>
    <xdr:to>
      <xdr:col>20</xdr:col>
      <xdr:colOff>575280</xdr:colOff>
      <xdr:row>4</xdr:row>
      <xdr:rowOff>119520</xdr:rowOff>
    </xdr:to>
    <xdr:sp>
      <xdr:nvSpPr>
        <xdr:cNvPr id="71" name="正方形/長方形 15"/>
        <xdr:cNvSpPr/>
      </xdr:nvSpPr>
      <xdr:spPr>
        <a:xfrm>
          <a:off x="11459520" y="1116000"/>
          <a:ext cx="910080" cy="251280"/>
        </a:xfrm>
        <a:prstGeom prst="rect">
          <a:avLst/>
        </a:prstGeom>
        <a:solidFill>
          <a:schemeClr val="bg1">
            <a:lumMod val="95000"/>
          </a:schemeClr>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tabLst>
              <a:tab algn="l" pos="0"/>
            </a:tabLst>
          </a:pPr>
          <a:r>
            <a:rPr b="1" lang="ja-JP" sz="1800" spc="-1" strike="noStrike">
              <a:latin typeface="Calibri"/>
            </a:rPr>
            <a:t>グレー色</a:t>
          </a:r>
          <a:endParaRPr b="0" lang="en-US" sz="1800" spc="-1" strike="noStrike">
            <a:latin typeface="Times New Roman"/>
          </a:endParaRPr>
        </a:p>
      </xdr:txBody>
    </xdr:sp>
    <xdr:clientData/>
  </xdr:twoCellAnchor>
</xdr:wsDr>
</file>

<file path=xl/drawings/drawing66.xml><?xml version="1.0" encoding="utf-8"?>
<xdr:wsDr xmlns:xdr="http://schemas.openxmlformats.org/drawingml/2006/spreadsheetDrawing" xmlns:a="http://schemas.openxmlformats.org/drawingml/2006/main" xmlns:r="http://schemas.openxmlformats.org/officeDocument/2006/relationships">
  <xdr:twoCellAnchor editAs="absolute">
    <xdr:from>
      <xdr:col>45</xdr:col>
      <xdr:colOff>177840</xdr:colOff>
      <xdr:row>1</xdr:row>
      <xdr:rowOff>149760</xdr:rowOff>
    </xdr:from>
    <xdr:to>
      <xdr:col>46</xdr:col>
      <xdr:colOff>139320</xdr:colOff>
      <xdr:row>4</xdr:row>
      <xdr:rowOff>160200</xdr:rowOff>
    </xdr:to>
    <xdr:sp>
      <xdr:nvSpPr>
        <xdr:cNvPr id="72" name="正方形/長方形 2"/>
        <xdr:cNvSpPr/>
      </xdr:nvSpPr>
      <xdr:spPr>
        <a:xfrm>
          <a:off x="26733960" y="530640"/>
          <a:ext cx="4221720" cy="886680"/>
        </a:xfrm>
        <a:prstGeom prst="rect">
          <a:avLst/>
        </a:prstGeom>
        <a:solidFill>
          <a:srgbClr val="ffffff"/>
        </a:solidFill>
        <a:ln w="12700">
          <a:solidFill>
            <a:srgbClr val="000000"/>
          </a:solidFill>
          <a:round/>
        </a:ln>
      </xdr:spPr>
      <xdr:style>
        <a:lnRef idx="2">
          <a:schemeClr val="dk1"/>
        </a:lnRef>
        <a:fillRef idx="1">
          <a:schemeClr val="lt1"/>
        </a:fillRef>
        <a:effectRef idx="0">
          <a:schemeClr val="dk1"/>
        </a:effectRef>
        <a:fontRef idx="minor"/>
      </xdr:style>
      <xdr:txBody>
        <a:bodyPr horzOverflow="clip" vertOverflow="clip" lIns="18360" rIns="0" tIns="0" bIns="0" anchor="ctr" upright="1">
          <a:noAutofit/>
        </a:bodyPr>
        <a:p>
          <a:pPr>
            <a:lnSpc>
              <a:spcPct val="100000"/>
            </a:lnSpc>
          </a:pPr>
          <a:r>
            <a:rPr b="0" lang="ja-JP" sz="1100" spc="-1" strike="noStrike">
              <a:solidFill>
                <a:srgbClr val="000000"/>
              </a:solidFill>
              <a:latin typeface="Calibri"/>
            </a:rPr>
            <a:t>　　</a:t>
          </a:r>
          <a:r>
            <a:rPr b="0" lang="ja-JP" sz="1100" spc="-1" strike="noStrike">
              <a:solidFill>
                <a:srgbClr val="000000"/>
              </a:solidFill>
              <a:latin typeface="Calibri"/>
            </a:rPr>
            <a:t>【凡例】（本シート）</a:t>
          </a:r>
          <a:endParaRPr b="0" lang="en-US" sz="1100" spc="-1" strike="noStrike">
            <a:latin typeface="Times New Roman"/>
          </a:endParaRPr>
        </a:p>
        <a:p>
          <a:pPr>
            <a:lnSpc>
              <a:spcPct val="100000"/>
            </a:lnSpc>
          </a:pPr>
          <a:r>
            <a:rPr b="0" lang="ja-JP" sz="1100" spc="-1" strike="noStrike">
              <a:solidFill>
                <a:srgbClr val="000000"/>
              </a:solidFill>
              <a:latin typeface="Calibri"/>
            </a:rPr>
            <a:t>　以下の分類に従い、色付きセルに必要事項を入力してください。</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tabLst>
              <a:tab algn="l" pos="0"/>
            </a:tabLst>
          </a:pPr>
          <a:r>
            <a:rPr b="0" lang="ja-JP" sz="1100" spc="-1" strike="noStrike">
              <a:solidFill>
                <a:srgbClr val="000000"/>
              </a:solidFill>
              <a:latin typeface="Calibri"/>
            </a:rPr>
            <a:t>　　　　　　新加算の算定に必要な情報　入力セル</a:t>
          </a:r>
          <a:endParaRPr b="0" lang="en-US" sz="1100" spc="-1" strike="noStrike">
            <a:latin typeface="Times New Roman"/>
          </a:endParaRPr>
        </a:p>
      </xdr:txBody>
    </xdr:sp>
    <xdr:clientData/>
  </xdr:twoCellAnchor>
  <xdr:twoCellAnchor editAs="absolute">
    <xdr:from>
      <xdr:col>45</xdr:col>
      <xdr:colOff>327240</xdr:colOff>
      <xdr:row>3</xdr:row>
      <xdr:rowOff>189000</xdr:rowOff>
    </xdr:from>
    <xdr:to>
      <xdr:col>45</xdr:col>
      <xdr:colOff>582120</xdr:colOff>
      <xdr:row>4</xdr:row>
      <xdr:rowOff>20880</xdr:rowOff>
    </xdr:to>
    <xdr:sp>
      <xdr:nvSpPr>
        <xdr:cNvPr id="73" name="正方形/長方形 3"/>
        <xdr:cNvSpPr/>
      </xdr:nvSpPr>
      <xdr:spPr>
        <a:xfrm>
          <a:off x="26883360" y="1179360"/>
          <a:ext cx="254880" cy="98640"/>
        </a:xfrm>
        <a:prstGeom prst="rect">
          <a:avLst/>
        </a:prstGeom>
        <a:solidFill>
          <a:srgbClr val="fee5fc"/>
        </a:solidFill>
        <a:ln w="12700">
          <a:solidFill>
            <a:srgbClr val="000000"/>
          </a:solidFill>
          <a:round/>
        </a:ln>
      </xdr:spPr>
      <xdr:style>
        <a:lnRef idx="2">
          <a:schemeClr val="dk1"/>
        </a:lnRef>
        <a:fillRef idx="1">
          <a:schemeClr val="lt1"/>
        </a:fillRef>
        <a:effectRef idx="0">
          <a:schemeClr val="dk1"/>
        </a:effectRef>
        <a:fontRef idx="minor"/>
      </xdr:style>
    </xdr:sp>
    <xdr:clientData/>
  </xdr:twoCellAnchor>
  <xdr:twoCellAnchor editAs="absolute">
    <xdr:from>
      <xdr:col>13</xdr:col>
      <xdr:colOff>572760</xdr:colOff>
      <xdr:row>1</xdr:row>
      <xdr:rowOff>49320</xdr:rowOff>
    </xdr:from>
    <xdr:to>
      <xdr:col>35</xdr:col>
      <xdr:colOff>664560</xdr:colOff>
      <xdr:row>6</xdr:row>
      <xdr:rowOff>265680</xdr:rowOff>
    </xdr:to>
    <xdr:sp>
      <xdr:nvSpPr>
        <xdr:cNvPr id="74" name="正方形/長方形 5"/>
        <xdr:cNvSpPr/>
      </xdr:nvSpPr>
      <xdr:spPr>
        <a:xfrm>
          <a:off x="7697160" y="430200"/>
          <a:ext cx="10681200" cy="1987920"/>
        </a:xfrm>
        <a:prstGeom prst="rect">
          <a:avLst/>
        </a:prstGeom>
        <a:solidFill>
          <a:schemeClr val="bg1"/>
        </a:solidFill>
        <a:ln w="76200">
          <a:solidFill>
            <a:srgbClr val="000000"/>
          </a:solidFill>
          <a:round/>
        </a:ln>
      </xdr:spPr>
      <xdr:style>
        <a:lnRef idx="2">
          <a:schemeClr val="accent6"/>
        </a:lnRef>
        <a:fillRef idx="1">
          <a:schemeClr val="lt1"/>
        </a:fillRef>
        <a:effectRef idx="0">
          <a:schemeClr val="accent6"/>
        </a:effectRef>
        <a:fontRef idx="minor"/>
      </xdr:style>
      <xdr:txBody>
        <a:bodyPr vertOverflow="clip" lIns="18360" rIns="0" tIns="0" bIns="0" anchor="ctr" upright="1">
          <a:noAutofit/>
        </a:bodyPr>
        <a:p>
          <a:pPr>
            <a:lnSpc>
              <a:spcPct val="100000"/>
            </a:lnSpc>
          </a:pPr>
          <a:r>
            <a:rPr b="1" lang="en-US" sz="1800" spc="-1" strike="noStrike">
              <a:solidFill>
                <a:srgbClr val="000000"/>
              </a:solidFill>
              <a:latin typeface="Calibri"/>
            </a:rPr>
            <a:t>  </a:t>
          </a:r>
          <a:r>
            <a:rPr b="1" lang="ja-JP" sz="1800" spc="-1" strike="noStrike">
              <a:solidFill>
                <a:srgbClr val="000000"/>
              </a:solidFill>
              <a:latin typeface="Calibri"/>
            </a:rPr>
            <a:t>【</a:t>
          </a:r>
          <a:r>
            <a:rPr b="1" lang="ja-JP" sz="1800" spc="-1" strike="noStrike">
              <a:solidFill>
                <a:srgbClr val="000000"/>
              </a:solidFill>
              <a:latin typeface="Calibri"/>
            </a:rPr>
            <a:t>記入上の注意】</a:t>
          </a:r>
          <a:endParaRPr b="0" lang="en-US" sz="1800" spc="-1" strike="noStrike">
            <a:latin typeface="Times New Roman"/>
          </a:endParaRPr>
        </a:p>
        <a:p>
          <a:pPr>
            <a:lnSpc>
              <a:spcPct val="100000"/>
            </a:lnSpc>
          </a:pPr>
          <a:r>
            <a:rPr b="1" lang="ja-JP" sz="1800" spc="-1" strike="noStrike">
              <a:solidFill>
                <a:srgbClr val="000000"/>
              </a:solidFill>
              <a:latin typeface="Calibri"/>
            </a:rPr>
            <a:t>　・ このシートは、令和６年度中に、新加算の加算区分の変更を行う予定の事業所がある場合に限り、</a:t>
          </a:r>
          <a:endParaRPr b="0" lang="en-US" sz="1800" spc="-1" strike="noStrike">
            <a:latin typeface="Times New Roman"/>
          </a:endParaRPr>
        </a:p>
        <a:p>
          <a:pPr>
            <a:lnSpc>
              <a:spcPct val="100000"/>
            </a:lnSpc>
          </a:pPr>
          <a:r>
            <a:rPr b="1" lang="en-US" sz="1800" spc="-1" strike="noStrike">
              <a:solidFill>
                <a:srgbClr val="000000"/>
              </a:solidFill>
              <a:latin typeface="Calibri"/>
            </a:rPr>
            <a:t>      </a:t>
          </a:r>
          <a:r>
            <a:rPr b="1" lang="ja-JP" sz="1800" spc="-1" strike="noStrike">
              <a:solidFill>
                <a:srgbClr val="000000"/>
              </a:solidFill>
              <a:latin typeface="Calibri"/>
            </a:rPr>
            <a:t>使用してください。該当する事業所がない場合、本別紙様式</a:t>
          </a:r>
          <a:r>
            <a:rPr b="1" lang="en-US" sz="1800" spc="-1" strike="noStrike">
              <a:solidFill>
                <a:srgbClr val="000000"/>
              </a:solidFill>
              <a:latin typeface="Calibri"/>
            </a:rPr>
            <a:t>2-4</a:t>
          </a:r>
          <a:r>
            <a:rPr b="1" lang="ja-JP" sz="1800" spc="-1" strike="noStrike">
              <a:solidFill>
                <a:srgbClr val="000000"/>
              </a:solidFill>
              <a:latin typeface="Calibri"/>
            </a:rPr>
            <a:t>への記載は不要です。</a:t>
          </a:r>
          <a:endParaRPr b="0" lang="en-US" sz="1800" spc="-1" strike="noStrike">
            <a:latin typeface="Times New Roman"/>
          </a:endParaRPr>
        </a:p>
        <a:p>
          <a:pPr>
            <a:lnSpc>
              <a:spcPct val="100000"/>
            </a:lnSpc>
          </a:pPr>
          <a:r>
            <a:rPr b="1" lang="ja-JP" sz="1800" spc="-1" strike="noStrike">
              <a:solidFill>
                <a:srgbClr val="000000"/>
              </a:solidFill>
              <a:latin typeface="Calibri"/>
            </a:rPr>
            <a:t>　・ 記入箇所は　　　　　　　      のセルだけです。　　　　　　　　 のセルがない場合は、本シートは記入不要です。　</a:t>
          </a:r>
          <a:endParaRPr b="0" lang="en-US" sz="1800" spc="-1" strike="noStrike">
            <a:latin typeface="Times New Roman"/>
          </a:endParaRPr>
        </a:p>
        <a:p>
          <a:pPr>
            <a:lnSpc>
              <a:spcPct val="100000"/>
            </a:lnSpc>
          </a:pPr>
          <a:r>
            <a:rPr b="1" lang="en-US" sz="1800" spc="-1" strike="noStrike">
              <a:solidFill>
                <a:srgbClr val="000000"/>
              </a:solidFill>
              <a:latin typeface="Calibri"/>
            </a:rPr>
            <a:t>   </a:t>
          </a:r>
          <a:r>
            <a:rPr b="1" lang="ja-JP" sz="1800" spc="-1" strike="noStrike">
              <a:solidFill>
                <a:srgbClr val="000000"/>
              </a:solidFill>
              <a:latin typeface="Calibri"/>
            </a:rPr>
            <a:t>・  　　　　　　　 のセルには、原則として全て記入してください。</a:t>
          </a:r>
          <a:endParaRPr b="0" lang="en-US" sz="1800" spc="-1" strike="noStrike">
            <a:latin typeface="Times New Roman"/>
          </a:endParaRPr>
        </a:p>
      </xdr:txBody>
    </xdr:sp>
    <xdr:clientData/>
  </xdr:twoCellAnchor>
  <xdr:twoCellAnchor editAs="absolute">
    <xdr:from>
      <xdr:col>13</xdr:col>
      <xdr:colOff>892440</xdr:colOff>
      <xdr:row>5</xdr:row>
      <xdr:rowOff>175320</xdr:rowOff>
    </xdr:from>
    <xdr:to>
      <xdr:col>16</xdr:col>
      <xdr:colOff>244800</xdr:colOff>
      <xdr:row>6</xdr:row>
      <xdr:rowOff>15120</xdr:rowOff>
    </xdr:to>
    <xdr:sp>
      <xdr:nvSpPr>
        <xdr:cNvPr id="75" name="正方形/長方形 6"/>
        <xdr:cNvSpPr/>
      </xdr:nvSpPr>
      <xdr:spPr>
        <a:xfrm>
          <a:off x="8016840" y="1880280"/>
          <a:ext cx="993960" cy="287280"/>
        </a:xfrm>
        <a:prstGeom prst="rect">
          <a:avLst/>
        </a:prstGeom>
        <a:solidFill>
          <a:srgbClr val="ffe5ff"/>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800" spc="-1" strike="noStrike">
              <a:latin typeface="Times New Roman"/>
            </a:rPr>
            <a:t>ピンク色</a:t>
          </a:r>
          <a:endParaRPr b="0" lang="en-US" sz="1800" spc="-1" strike="noStrike">
            <a:latin typeface="Times New Roman"/>
          </a:endParaRPr>
        </a:p>
      </xdr:txBody>
    </xdr:sp>
    <xdr:clientData/>
  </xdr:twoCellAnchor>
  <xdr:twoCellAnchor editAs="absolute">
    <xdr:from>
      <xdr:col>16</xdr:col>
      <xdr:colOff>418680</xdr:colOff>
      <xdr:row>4</xdr:row>
      <xdr:rowOff>300600</xdr:rowOff>
    </xdr:from>
    <xdr:to>
      <xdr:col>18</xdr:col>
      <xdr:colOff>190800</xdr:colOff>
      <xdr:row>5</xdr:row>
      <xdr:rowOff>140040</xdr:rowOff>
    </xdr:to>
    <xdr:sp>
      <xdr:nvSpPr>
        <xdr:cNvPr id="76" name="正方形/長方形 8"/>
        <xdr:cNvSpPr/>
      </xdr:nvSpPr>
      <xdr:spPr>
        <a:xfrm>
          <a:off x="9184680" y="1557720"/>
          <a:ext cx="993960" cy="287280"/>
        </a:xfrm>
        <a:prstGeom prst="rect">
          <a:avLst/>
        </a:prstGeom>
        <a:solidFill>
          <a:srgbClr val="ffe5ff"/>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800" spc="-1" strike="noStrike">
              <a:latin typeface="Times New Roman"/>
            </a:rPr>
            <a:t>ピンク色</a:t>
          </a:r>
          <a:endParaRPr b="0" lang="en-US" sz="1800" spc="-1" strike="noStrike">
            <a:latin typeface="Times New Roman"/>
          </a:endParaRPr>
        </a:p>
      </xdr:txBody>
    </xdr:sp>
    <xdr:clientData/>
  </xdr:twoCellAnchor>
  <xdr:twoCellAnchor editAs="absolute">
    <xdr:from>
      <xdr:col>20</xdr:col>
      <xdr:colOff>156240</xdr:colOff>
      <xdr:row>4</xdr:row>
      <xdr:rowOff>315360</xdr:rowOff>
    </xdr:from>
    <xdr:to>
      <xdr:col>21</xdr:col>
      <xdr:colOff>94320</xdr:colOff>
      <xdr:row>5</xdr:row>
      <xdr:rowOff>154800</xdr:rowOff>
    </xdr:to>
    <xdr:sp>
      <xdr:nvSpPr>
        <xdr:cNvPr id="77" name="正方形/長方形 14"/>
        <xdr:cNvSpPr/>
      </xdr:nvSpPr>
      <xdr:spPr>
        <a:xfrm>
          <a:off x="11916360" y="1572480"/>
          <a:ext cx="993960" cy="287280"/>
        </a:xfrm>
        <a:prstGeom prst="rect">
          <a:avLst/>
        </a:prstGeom>
        <a:solidFill>
          <a:srgbClr val="ffe5ff"/>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800" spc="-1" strike="noStrike">
              <a:latin typeface="Times New Roman"/>
            </a:rPr>
            <a:t>ピンク色</a:t>
          </a:r>
          <a:endParaRPr b="0" lang="en-US" sz="18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2.vml"/><Relationship Id="rId4" Type="http://schemas.openxmlformats.org/officeDocument/2006/relationships/ctrlProp" Target="../ctrlProps/ctrlProps3.xml"/><Relationship Id="rId5" Type="http://schemas.openxmlformats.org/officeDocument/2006/relationships/ctrlProp" Target="../ctrlProps/ctrlProps4.xml"/><Relationship Id="rId6" Type="http://schemas.openxmlformats.org/officeDocument/2006/relationships/ctrlProp" Target="../ctrlProps/ctrlProps5.xml"/><Relationship Id="rId7" Type="http://schemas.openxmlformats.org/officeDocument/2006/relationships/ctrlProp" Target="../ctrlProps/ctrlProps6.xml"/><Relationship Id="rId8" Type="http://schemas.openxmlformats.org/officeDocument/2006/relationships/ctrlProp" Target="../ctrlProps/ctrlProps7.xml"/><Relationship Id="rId9" Type="http://schemas.openxmlformats.org/officeDocument/2006/relationships/ctrlProp" Target="../ctrlProps/ctrlProps8.xml"/><Relationship Id="rId10" Type="http://schemas.openxmlformats.org/officeDocument/2006/relationships/ctrlProp" Target="../ctrlProps/ctrlProps9.xml"/><Relationship Id="rId11" Type="http://schemas.openxmlformats.org/officeDocument/2006/relationships/ctrlProp" Target="../ctrlProps/ctrlProps10.xml"/><Relationship Id="rId12" Type="http://schemas.openxmlformats.org/officeDocument/2006/relationships/ctrlProp" Target="../ctrlProps/ctrlProps11.xml"/><Relationship Id="rId13" Type="http://schemas.openxmlformats.org/officeDocument/2006/relationships/ctrlProp" Target="../ctrlProps/ctrlProps12.xml"/><Relationship Id="rId14" Type="http://schemas.openxmlformats.org/officeDocument/2006/relationships/ctrlProp" Target="../ctrlProps/ctrlProps13.xml"/><Relationship Id="rId15" Type="http://schemas.openxmlformats.org/officeDocument/2006/relationships/ctrlProp" Target="../ctrlProps/ctrlProps14.xml"/><Relationship Id="rId16" Type="http://schemas.openxmlformats.org/officeDocument/2006/relationships/ctrlProp" Target="../ctrlProps/ctrlProps15.xml"/><Relationship Id="rId17" Type="http://schemas.openxmlformats.org/officeDocument/2006/relationships/ctrlProp" Target="../ctrlProps/ctrlProps16.xml"/><Relationship Id="rId18" Type="http://schemas.openxmlformats.org/officeDocument/2006/relationships/ctrlProp" Target="../ctrlProps/ctrlProps17.xml"/><Relationship Id="rId19" Type="http://schemas.openxmlformats.org/officeDocument/2006/relationships/ctrlProp" Target="../ctrlProps/ctrlProps18.xml"/><Relationship Id="rId20" Type="http://schemas.openxmlformats.org/officeDocument/2006/relationships/ctrlProp" Target="../ctrlProps/ctrlProps19.xml"/><Relationship Id="rId21" Type="http://schemas.openxmlformats.org/officeDocument/2006/relationships/ctrlProp" Target="../ctrlProps/ctrlProps20.xml"/><Relationship Id="rId22" Type="http://schemas.openxmlformats.org/officeDocument/2006/relationships/ctrlProp" Target="../ctrlProps/ctrlProps21.xml"/><Relationship Id="rId23" Type="http://schemas.openxmlformats.org/officeDocument/2006/relationships/ctrlProp" Target="../ctrlProps/ctrlProps22.xml"/><Relationship Id="rId24" Type="http://schemas.openxmlformats.org/officeDocument/2006/relationships/ctrlProp" Target="../ctrlProps/ctrlProps23.xml"/><Relationship Id="rId25" Type="http://schemas.openxmlformats.org/officeDocument/2006/relationships/ctrlProp" Target="../ctrlProps/ctrlProps24.xml"/><Relationship Id="rId26" Type="http://schemas.openxmlformats.org/officeDocument/2006/relationships/ctrlProp" Target="../ctrlProps/ctrlProps25.xml"/><Relationship Id="rId27" Type="http://schemas.openxmlformats.org/officeDocument/2006/relationships/ctrlProp" Target="../ctrlProps/ctrlProps26.xml"/><Relationship Id="rId28" Type="http://schemas.openxmlformats.org/officeDocument/2006/relationships/ctrlProp" Target="../ctrlProps/ctrlProps27.xml"/><Relationship Id="rId29" Type="http://schemas.openxmlformats.org/officeDocument/2006/relationships/ctrlProp" Target="../ctrlProps/ctrlProps28.xml"/><Relationship Id="rId30" Type="http://schemas.openxmlformats.org/officeDocument/2006/relationships/ctrlProp" Target="../ctrlProps/ctrlProps29.xml"/><Relationship Id="rId31" Type="http://schemas.openxmlformats.org/officeDocument/2006/relationships/ctrlProp" Target="../ctrlProps/ctrlProps30.xml"/><Relationship Id="rId32" Type="http://schemas.openxmlformats.org/officeDocument/2006/relationships/ctrlProp" Target="../ctrlProps/ctrlProps31.xml"/><Relationship Id="rId33" Type="http://schemas.openxmlformats.org/officeDocument/2006/relationships/ctrlProp" Target="../ctrlProps/ctrlProps32.xml"/><Relationship Id="rId34" Type="http://schemas.openxmlformats.org/officeDocument/2006/relationships/ctrlProp" Target="../ctrlProps/ctrlProps33.xml"/><Relationship Id="rId35" Type="http://schemas.openxmlformats.org/officeDocument/2006/relationships/ctrlProp" Target="../ctrlProps/ctrlProps34.xml"/><Relationship Id="rId36" Type="http://schemas.openxmlformats.org/officeDocument/2006/relationships/ctrlProp" Target="../ctrlProps/ctrlProps35.xml"/><Relationship Id="rId37" Type="http://schemas.openxmlformats.org/officeDocument/2006/relationships/ctrlProp" Target="../ctrlProps/ctrlProps36.xml"/><Relationship Id="rId38" Type="http://schemas.openxmlformats.org/officeDocument/2006/relationships/ctrlProp" Target="../ctrlProps/ctrlProps37.xml"/><Relationship Id="rId39" Type="http://schemas.openxmlformats.org/officeDocument/2006/relationships/ctrlProp" Target="../ctrlProps/ctrlProps38.xml"/><Relationship Id="rId40" Type="http://schemas.openxmlformats.org/officeDocument/2006/relationships/ctrlProp" Target="../ctrlProps/ctrlProps39.xml"/><Relationship Id="rId41" Type="http://schemas.openxmlformats.org/officeDocument/2006/relationships/ctrlProp" Target="../ctrlProps/ctrlProps40.xml"/><Relationship Id="rId42" Type="http://schemas.openxmlformats.org/officeDocument/2006/relationships/ctrlProp" Target="../ctrlProps/ctrlProps41.xml"/><Relationship Id="rId43" Type="http://schemas.openxmlformats.org/officeDocument/2006/relationships/ctrlProp" Target="../ctrlProps/ctrlProps42.xml"/><Relationship Id="rId44" Type="http://schemas.openxmlformats.org/officeDocument/2006/relationships/ctrlProp" Target="../ctrlProps/ctrlProps43.xml"/><Relationship Id="rId45" Type="http://schemas.openxmlformats.org/officeDocument/2006/relationships/ctrlProp" Target="../ctrlProps/ctrlProps44.xml"/><Relationship Id="rId46" Type="http://schemas.openxmlformats.org/officeDocument/2006/relationships/ctrlProp" Target="../ctrlProps/ctrlProps45.xml"/><Relationship Id="rId47" Type="http://schemas.openxmlformats.org/officeDocument/2006/relationships/ctrlProp" Target="../ctrlProps/ctrlProps46.xml"/><Relationship Id="rId48" Type="http://schemas.openxmlformats.org/officeDocument/2006/relationships/ctrlProp" Target="../ctrlProps/ctrlProps47.xml"/><Relationship Id="rId49" Type="http://schemas.openxmlformats.org/officeDocument/2006/relationships/ctrlProp" Target="../ctrlProps/ctrlProps48.xml"/><Relationship Id="rId50" Type="http://schemas.openxmlformats.org/officeDocument/2006/relationships/ctrlProp" Target="../ctrlProps/ctrlProps49.xml"/><Relationship Id="rId51" Type="http://schemas.openxmlformats.org/officeDocument/2006/relationships/ctrlProp" Target="../ctrlProps/ctrlProps50.xml"/><Relationship Id="rId52" Type="http://schemas.openxmlformats.org/officeDocument/2006/relationships/ctrlProp" Target="../ctrlProps/ctrlProps51.xml"/><Relationship Id="rId53" Type="http://schemas.openxmlformats.org/officeDocument/2006/relationships/ctrlProp" Target="../ctrlProps/ctrlProps52.xml"/><Relationship Id="rId54" Type="http://schemas.openxmlformats.org/officeDocument/2006/relationships/ctrlProp" Target="../ctrlProps/ctrlProps53.xml"/><Relationship Id="rId55" Type="http://schemas.openxmlformats.org/officeDocument/2006/relationships/ctrlProp" Target="../ctrlProps/ctrlProps54.xml"/><Relationship Id="rId56" Type="http://schemas.openxmlformats.org/officeDocument/2006/relationships/ctrlProp" Target="../ctrlProps/ctrlProps55.xml"/><Relationship Id="rId57" Type="http://schemas.openxmlformats.org/officeDocument/2006/relationships/ctrlProp" Target="../ctrlProps/ctrlProps56.xml"/><Relationship Id="rId58" Type="http://schemas.openxmlformats.org/officeDocument/2006/relationships/ctrlProp" Target="../ctrlProps/ctrlProps57.xml"/><Relationship Id="rId59" Type="http://schemas.openxmlformats.org/officeDocument/2006/relationships/ctrlProp" Target="../ctrlProps/ctrlProps58.xml"/><Relationship Id="rId60" Type="http://schemas.openxmlformats.org/officeDocument/2006/relationships/ctrlProp" Target="../ctrlProps/ctrlProps59.xml"/><Relationship Id="rId61" Type="http://schemas.openxmlformats.org/officeDocument/2006/relationships/ctrlProp" Target="../ctrlProps/ctrlProps60.xml"/><Relationship Id="rId62" Type="http://schemas.openxmlformats.org/officeDocument/2006/relationships/ctrlProp" Target="../ctrlProps/ctrlProps61.xml"/><Relationship Id="rId63" Type="http://schemas.openxmlformats.org/officeDocument/2006/relationships/ctrlProp" Target="../ctrlProps/ctrlProps62.xml"/><Relationship Id="rId64" Type="http://schemas.openxmlformats.org/officeDocument/2006/relationships/ctrlProp" Target="../ctrlProps/ctrlProps63.x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64.xml"/><Relationship Id="rId3" Type="http://schemas.openxmlformats.org/officeDocument/2006/relationships/vmlDrawing" Target="../drawings/vmlDrawing3.vml"/>
</Relationships>
</file>

<file path=xl/worksheets/_rels/sheet4.xml.rels><?xml version="1.0" encoding="UTF-8"?>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65.xml"/><Relationship Id="rId3" Type="http://schemas.openxmlformats.org/officeDocument/2006/relationships/vmlDrawing" Target="../drawings/vmlDrawing4.vml"/>
</Relationships>
</file>

<file path=xl/worksheets/_rels/sheet5.xml.rels><?xml version="1.0" encoding="UTF-8"?>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66.xml"/><Relationship Id="rId3"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E153"/>
  <sheetViews>
    <sheetView showFormulas="false" showGridLines="false" showRowColHeaders="true" showZeros="true" rightToLeft="false" tabSelected="true" showOutlineSymbols="true" defaultGridColor="true" view="pageBreakPreview" topLeftCell="A1" colorId="64" zoomScale="66" zoomScaleNormal="100" zoomScalePageLayoutView="66" workbookViewId="0">
      <selection pane="topLeft" activeCell="A1" activeCellId="0" sqref="A1"/>
    </sheetView>
  </sheetViews>
  <sheetFormatPr defaultColWidth="9.00390625" defaultRowHeight="20.1" zeroHeight="false" outlineLevelRow="0" outlineLevelCol="0"/>
  <cols>
    <col collapsed="false" customWidth="true" hidden="false" outlineLevel="0" max="1" min="1" style="1" width="4.63"/>
    <col collapsed="false" customWidth="true" hidden="false" outlineLevel="0" max="2" min="2" style="1" width="11"/>
    <col collapsed="false" customWidth="true" hidden="false" outlineLevel="0" max="22" min="3" style="1" width="2.63"/>
    <col collapsed="false" customWidth="true" hidden="false" outlineLevel="0" max="23" min="23" style="1" width="12.62"/>
    <col collapsed="false" customWidth="true" hidden="false" outlineLevel="0" max="24" min="24" style="1" width="25.01"/>
    <col collapsed="false" customWidth="true" hidden="false" outlineLevel="0" max="25" min="25" style="1" width="22.51"/>
    <col collapsed="false" customWidth="true" hidden="false" outlineLevel="0" max="28" min="26" style="1" width="21.88"/>
    <col collapsed="false" customWidth="true" hidden="false" outlineLevel="0" max="29" min="29" style="1" width="14.62"/>
    <col collapsed="false" customWidth="true" hidden="false" outlineLevel="0" max="30" min="30" style="1" width="4.63"/>
    <col collapsed="false" customWidth="false" hidden="true" outlineLevel="0" max="31" min="31" style="1" width="9"/>
    <col collapsed="false" customWidth="false" hidden="false" outlineLevel="0" max="1024" min="32" style="1" width="9"/>
  </cols>
  <sheetData>
    <row r="1" customFormat="false" ht="20.1" hidden="false" customHeight="true" outlineLevel="0" collapsed="false">
      <c r="A1" s="2" t="s">
        <v>0</v>
      </c>
    </row>
    <row r="2" customFormat="false" ht="9" hidden="false" customHeight="true" outlineLevel="0" collapsed="false">
      <c r="A2" s="3"/>
    </row>
    <row r="3" customFormat="false" ht="20.1" hidden="false" customHeight="true" outlineLevel="0" collapsed="false">
      <c r="A3" s="4" t="s">
        <v>1</v>
      </c>
      <c r="B3" s="5"/>
      <c r="C3" s="5"/>
      <c r="D3" s="5"/>
      <c r="E3" s="5"/>
      <c r="F3" s="5"/>
      <c r="G3" s="5"/>
      <c r="H3" s="5"/>
      <c r="I3" s="5"/>
      <c r="J3" s="5"/>
      <c r="K3" s="5"/>
      <c r="L3" s="5"/>
      <c r="M3" s="5"/>
      <c r="N3" s="5"/>
      <c r="O3" s="5"/>
      <c r="P3" s="5"/>
      <c r="Q3" s="5"/>
      <c r="R3" s="5"/>
      <c r="S3" s="5"/>
      <c r="T3" s="5"/>
      <c r="U3" s="5"/>
      <c r="V3" s="5"/>
      <c r="W3" s="5"/>
      <c r="X3" s="5"/>
      <c r="Y3" s="5"/>
      <c r="Z3" s="5"/>
      <c r="AA3" s="5"/>
      <c r="AB3" s="5"/>
      <c r="AC3" s="5"/>
    </row>
    <row r="4" s="7" customFormat="true" ht="37.5" hidden="false" customHeight="true" outlineLevel="0" collapsed="false">
      <c r="A4" s="6" t="s">
        <v>2</v>
      </c>
      <c r="B4" s="6"/>
      <c r="C4" s="6"/>
      <c r="D4" s="6"/>
      <c r="E4" s="6"/>
      <c r="F4" s="6"/>
      <c r="G4" s="6"/>
      <c r="H4" s="6"/>
      <c r="I4" s="6"/>
      <c r="J4" s="6"/>
      <c r="K4" s="6"/>
      <c r="L4" s="6"/>
      <c r="M4" s="6"/>
      <c r="N4" s="6"/>
      <c r="O4" s="6"/>
      <c r="P4" s="6"/>
      <c r="Q4" s="6"/>
      <c r="R4" s="6"/>
      <c r="S4" s="6"/>
      <c r="T4" s="6"/>
      <c r="U4" s="6"/>
      <c r="V4" s="6"/>
      <c r="W4" s="6"/>
      <c r="X4" s="6"/>
      <c r="Y4" s="6"/>
      <c r="Z4" s="6"/>
      <c r="AA4" s="6"/>
      <c r="AB4" s="6"/>
      <c r="AC4" s="6"/>
    </row>
    <row r="5" customFormat="false" ht="6" hidden="false" customHeight="true" outlineLevel="0" collapsed="false">
      <c r="A5" s="4"/>
      <c r="B5" s="5"/>
      <c r="C5" s="5"/>
      <c r="D5" s="5"/>
      <c r="E5" s="5"/>
      <c r="F5" s="5"/>
      <c r="G5" s="5"/>
      <c r="H5" s="5"/>
      <c r="I5" s="5"/>
      <c r="J5" s="5"/>
      <c r="K5" s="5"/>
      <c r="L5" s="5"/>
      <c r="M5" s="5"/>
      <c r="N5" s="5"/>
      <c r="O5" s="5"/>
      <c r="P5" s="5"/>
      <c r="Q5" s="5"/>
      <c r="R5" s="5"/>
      <c r="S5" s="5"/>
      <c r="T5" s="5"/>
      <c r="U5" s="5"/>
      <c r="V5" s="5"/>
      <c r="W5" s="5"/>
      <c r="X5" s="5"/>
      <c r="Y5" s="5"/>
      <c r="Z5" s="5"/>
      <c r="AA5" s="5"/>
      <c r="AB5" s="5"/>
      <c r="AC5" s="5"/>
    </row>
    <row r="6" customFormat="false" ht="35.25" hidden="false" customHeight="true" outlineLevel="0" collapsed="false">
      <c r="A6" s="8" t="s">
        <v>3</v>
      </c>
      <c r="B6" s="8"/>
      <c r="C6" s="8"/>
      <c r="D6" s="8"/>
      <c r="E6" s="8"/>
      <c r="F6" s="8"/>
      <c r="G6" s="8"/>
      <c r="H6" s="8"/>
      <c r="I6" s="8"/>
      <c r="J6" s="8"/>
      <c r="K6" s="8"/>
      <c r="L6" s="8"/>
      <c r="M6" s="8"/>
      <c r="N6" s="8"/>
      <c r="O6" s="8"/>
      <c r="P6" s="8"/>
      <c r="Q6" s="8"/>
      <c r="R6" s="8"/>
      <c r="S6" s="8"/>
      <c r="T6" s="8"/>
      <c r="U6" s="8"/>
      <c r="V6" s="8"/>
      <c r="W6" s="8"/>
      <c r="X6" s="8"/>
      <c r="Y6" s="8"/>
      <c r="Z6" s="8"/>
      <c r="AA6" s="8"/>
      <c r="AB6" s="8"/>
      <c r="AC6" s="8"/>
    </row>
    <row r="7" customFormat="false" ht="12" hidden="false" customHeight="true" outlineLevel="0" collapsed="false">
      <c r="A7" s="9"/>
      <c r="B7" s="5"/>
      <c r="C7" s="5"/>
      <c r="D7" s="5"/>
      <c r="E7" s="5"/>
      <c r="F7" s="5"/>
      <c r="G7" s="5"/>
      <c r="H7" s="5"/>
      <c r="I7" s="5"/>
      <c r="J7" s="5"/>
      <c r="K7" s="5"/>
      <c r="L7" s="5"/>
      <c r="M7" s="5"/>
      <c r="N7" s="5"/>
      <c r="O7" s="5"/>
      <c r="P7" s="5"/>
      <c r="Q7" s="5"/>
      <c r="R7" s="5"/>
      <c r="S7" s="5"/>
      <c r="T7" s="5"/>
      <c r="U7" s="5"/>
      <c r="V7" s="5"/>
      <c r="W7" s="5"/>
      <c r="X7" s="5"/>
      <c r="Y7" s="5"/>
      <c r="Z7" s="5"/>
      <c r="AA7" s="5"/>
      <c r="AB7" s="5"/>
      <c r="AC7" s="5"/>
    </row>
    <row r="8" customFormat="false" ht="20.1" hidden="false" customHeight="true" outlineLevel="0" collapsed="false">
      <c r="A8" s="4"/>
      <c r="B8" s="5"/>
      <c r="C8" s="5"/>
      <c r="D8" s="5"/>
      <c r="E8" s="5"/>
      <c r="F8" s="5"/>
      <c r="G8" s="5"/>
      <c r="H8" s="5"/>
      <c r="I8" s="5"/>
      <c r="J8" s="5"/>
      <c r="K8" s="5"/>
      <c r="L8" s="5"/>
      <c r="M8" s="5"/>
      <c r="N8" s="5"/>
      <c r="O8" s="5"/>
      <c r="P8" s="5"/>
      <c r="Q8" s="5"/>
      <c r="R8" s="5"/>
      <c r="S8" s="5"/>
      <c r="T8" s="5"/>
      <c r="U8" s="5"/>
      <c r="V8" s="5"/>
      <c r="W8" s="5"/>
      <c r="X8" s="5"/>
      <c r="Y8" s="5"/>
      <c r="Z8" s="5"/>
      <c r="AA8" s="5"/>
      <c r="AB8" s="5"/>
      <c r="AC8" s="5"/>
    </row>
    <row r="9" customFormat="false" ht="20.1" hidden="false" customHeight="true" outlineLevel="0" collapsed="false">
      <c r="A9" s="4"/>
      <c r="B9" s="5"/>
      <c r="C9" s="5"/>
      <c r="D9" s="5"/>
      <c r="E9" s="5"/>
      <c r="F9" s="5"/>
      <c r="G9" s="5"/>
      <c r="H9" s="5"/>
      <c r="I9" s="5"/>
      <c r="J9" s="5"/>
      <c r="K9" s="5"/>
      <c r="L9" s="5"/>
      <c r="M9" s="5"/>
      <c r="N9" s="5"/>
      <c r="O9" s="5"/>
      <c r="P9" s="5"/>
      <c r="Q9" s="5"/>
      <c r="R9" s="5"/>
      <c r="S9" s="5"/>
      <c r="T9" s="5"/>
      <c r="U9" s="5"/>
      <c r="V9" s="5"/>
      <c r="W9" s="5"/>
      <c r="X9" s="5"/>
      <c r="Y9" s="5"/>
      <c r="Z9" s="5"/>
      <c r="AA9" s="5"/>
      <c r="AB9" s="5"/>
      <c r="AC9" s="5"/>
    </row>
    <row r="10" customFormat="false" ht="20.1" hidden="false" customHeight="true" outlineLevel="0" collapsed="false">
      <c r="A10" s="4"/>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row>
    <row r="11" customFormat="false" ht="20.1" hidden="false" customHeight="true" outlineLevel="0" collapsed="false">
      <c r="A11" s="4"/>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row>
    <row r="12" customFormat="false" ht="20.1" hidden="false" customHeight="true" outlineLevel="0" collapsed="false">
      <c r="A12" s="4"/>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row>
    <row r="13" customFormat="false" ht="20.1" hidden="false" customHeight="true" outlineLevel="0" collapsed="false">
      <c r="A13" s="4"/>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row>
    <row r="14" customFormat="false" ht="13.5" hidden="false" customHeight="true" outlineLevel="0" collapsed="false">
      <c r="A14" s="4"/>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row>
    <row r="15" customFormat="false" ht="35.25" hidden="false" customHeight="true" outlineLevel="0" collapsed="false">
      <c r="A15" s="10" t="s">
        <v>4</v>
      </c>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row>
    <row r="16" customFormat="false" ht="13.5" hidden="false" customHeight="true" outlineLevel="0" collapsed="false">
      <c r="A16" s="4"/>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row>
    <row r="17" customFormat="false" ht="13.5" hidden="false" customHeight="true" outlineLevel="0" collapsed="false">
      <c r="A17" s="4"/>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row>
    <row r="18" customFormat="false" ht="13.5" hidden="false" customHeight="true" outlineLevel="0" collapsed="false">
      <c r="A18" s="4"/>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row>
    <row r="19" customFormat="false" ht="13.5" hidden="false" customHeight="true" outlineLevel="0" collapsed="false">
      <c r="A19" s="4"/>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row>
    <row r="20" customFormat="false" ht="13.5" hidden="false" customHeight="true" outlineLevel="0" collapsed="false">
      <c r="A20" s="4"/>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row>
    <row r="21" customFormat="false" ht="13.5" hidden="false" customHeight="true" outlineLevel="0" collapsed="false">
      <c r="A21" s="4"/>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row>
    <row r="22" customFormat="false" ht="13.5" hidden="false" customHeight="true" outlineLevel="0" collapsed="false">
      <c r="A22" s="4"/>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row>
    <row r="23" customFormat="false" ht="13.5" hidden="false" customHeight="true" outlineLevel="0" collapsed="false">
      <c r="A23" s="4"/>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row>
    <row r="24" customFormat="false" ht="13.5" hidden="false" customHeight="true" outlineLevel="0" collapsed="false">
      <c r="A24" s="4"/>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row>
    <row r="25" customFormat="false" ht="13.5" hidden="false" customHeight="true" outlineLevel="0" collapsed="false">
      <c r="A25" s="4"/>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row>
    <row r="26" customFormat="false" ht="13.5" hidden="false" customHeight="true" outlineLevel="0" collapsed="false">
      <c r="A26" s="4"/>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row>
    <row r="27" customFormat="false" ht="13.5" hidden="false" customHeight="true" outlineLevel="0" collapsed="false">
      <c r="A27" s="4"/>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row>
    <row r="28" customFormat="false" ht="13.5" hidden="false" customHeight="true" outlineLevel="0" collapsed="false">
      <c r="A28" s="4"/>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row>
    <row r="29" customFormat="false" ht="13.5" hidden="false" customHeight="true" outlineLevel="0" collapsed="false">
      <c r="A29" s="4"/>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row>
    <row r="30" customFormat="false" ht="13.5" hidden="false" customHeight="true" outlineLevel="0" collapsed="false">
      <c r="A30" s="4"/>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row>
    <row r="31" customFormat="false" ht="20.1" hidden="false" customHeight="true" outlineLevel="0" collapsed="false">
      <c r="A31" s="11" t="s">
        <v>5</v>
      </c>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row>
    <row r="32" customFormat="false" ht="20.1" hidden="false" customHeight="true" outlineLevel="0" collapsed="false">
      <c r="A32" s="5"/>
      <c r="B32" s="4" t="s">
        <v>6</v>
      </c>
      <c r="C32" s="5"/>
      <c r="D32" s="5"/>
      <c r="E32" s="5"/>
      <c r="F32" s="5"/>
      <c r="G32" s="5"/>
      <c r="H32" s="5"/>
      <c r="I32" s="5"/>
      <c r="J32" s="5"/>
      <c r="K32" s="5"/>
      <c r="L32" s="5"/>
      <c r="M32" s="5"/>
      <c r="N32" s="5"/>
      <c r="O32" s="5"/>
      <c r="P32" s="5"/>
      <c r="Q32" s="5"/>
      <c r="R32" s="5"/>
      <c r="S32" s="5"/>
      <c r="T32" s="5"/>
      <c r="U32" s="5"/>
      <c r="V32" s="5"/>
      <c r="W32" s="5"/>
      <c r="X32" s="5"/>
      <c r="Y32" s="5"/>
      <c r="Z32" s="5"/>
      <c r="AA32" s="5"/>
      <c r="AB32" s="5"/>
      <c r="AC32" s="5"/>
      <c r="AE32" s="12" t="s">
        <v>7</v>
      </c>
    </row>
    <row r="33" customFormat="false" ht="20.1" hidden="false" customHeight="true" outlineLevel="0" collapsed="false">
      <c r="A33" s="5"/>
      <c r="B33" s="13" t="s">
        <v>8</v>
      </c>
      <c r="C33" s="14"/>
      <c r="D33" s="14"/>
      <c r="E33" s="14"/>
      <c r="F33" s="14"/>
      <c r="G33" s="14"/>
      <c r="H33" s="14"/>
      <c r="I33" s="14"/>
      <c r="J33" s="14"/>
      <c r="K33" s="14"/>
      <c r="L33" s="14"/>
      <c r="M33" s="5"/>
      <c r="N33" s="5"/>
      <c r="O33" s="5"/>
      <c r="P33" s="5"/>
      <c r="Q33" s="5"/>
      <c r="R33" s="5"/>
      <c r="S33" s="5"/>
      <c r="T33" s="5"/>
      <c r="U33" s="5"/>
      <c r="V33" s="5"/>
      <c r="W33" s="5"/>
      <c r="X33" s="5"/>
      <c r="Y33" s="5"/>
      <c r="Z33" s="5"/>
      <c r="AA33" s="5"/>
      <c r="AB33" s="5"/>
      <c r="AC33" s="5"/>
      <c r="AE33" s="12" t="str">
        <f aca="false">CONCATENATE(M39,N39,O39,P39,Q39,R39,S39,T39)</f>
        <v>－</v>
      </c>
    </row>
    <row r="34" customFormat="false" ht="13.5" hidden="false" customHeight="true" outlineLevel="0" collapsed="false">
      <c r="A34" s="5"/>
      <c r="B34" s="15"/>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row>
    <row r="35" customFormat="false" ht="20.1" hidden="false" customHeight="true" outlineLevel="0" collapsed="false">
      <c r="A35" s="11" t="s">
        <v>9</v>
      </c>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row>
    <row r="36" customFormat="false" ht="20.1" hidden="false" customHeight="true" outlineLevel="0" collapsed="false">
      <c r="A36" s="5"/>
      <c r="B36" s="4" t="s">
        <v>10</v>
      </c>
      <c r="C36" s="5"/>
      <c r="D36" s="5"/>
      <c r="E36" s="5"/>
      <c r="F36" s="5"/>
      <c r="G36" s="5"/>
      <c r="H36" s="5"/>
      <c r="I36" s="5"/>
      <c r="J36" s="5"/>
      <c r="K36" s="5"/>
      <c r="L36" s="5"/>
      <c r="M36" s="5"/>
      <c r="N36" s="5"/>
      <c r="O36" s="5"/>
      <c r="P36" s="5"/>
      <c r="Q36" s="5"/>
      <c r="R36" s="5"/>
      <c r="S36" s="5"/>
      <c r="T36" s="5"/>
      <c r="U36" s="5"/>
      <c r="V36" s="5"/>
      <c r="W36" s="5"/>
      <c r="X36" s="5"/>
      <c r="Y36" s="5"/>
      <c r="Z36" s="5"/>
      <c r="AA36" s="5"/>
      <c r="AB36" s="5"/>
      <c r="AC36" s="5"/>
    </row>
    <row r="37" customFormat="false" ht="20.1" hidden="false" customHeight="true" outlineLevel="0" collapsed="false">
      <c r="A37" s="5"/>
      <c r="B37" s="17" t="s">
        <v>11</v>
      </c>
      <c r="C37" s="18" t="s">
        <v>12</v>
      </c>
      <c r="D37" s="18"/>
      <c r="E37" s="18"/>
      <c r="F37" s="18"/>
      <c r="G37" s="18"/>
      <c r="H37" s="18"/>
      <c r="I37" s="18"/>
      <c r="J37" s="18"/>
      <c r="K37" s="18"/>
      <c r="L37" s="18"/>
      <c r="M37" s="19"/>
      <c r="N37" s="19"/>
      <c r="O37" s="19"/>
      <c r="P37" s="19"/>
      <c r="Q37" s="19"/>
      <c r="R37" s="19"/>
      <c r="S37" s="19"/>
      <c r="T37" s="19"/>
      <c r="U37" s="19"/>
      <c r="V37" s="19"/>
      <c r="W37" s="19"/>
      <c r="X37" s="19"/>
      <c r="Y37" s="5"/>
      <c r="Z37" s="5"/>
      <c r="AA37" s="5"/>
      <c r="AB37" s="5"/>
      <c r="AC37" s="5"/>
    </row>
    <row r="38" customFormat="false" ht="20.1" hidden="false" customHeight="true" outlineLevel="0" collapsed="false">
      <c r="A38" s="5"/>
      <c r="B38" s="20"/>
      <c r="C38" s="18" t="s">
        <v>13</v>
      </c>
      <c r="D38" s="18"/>
      <c r="E38" s="18"/>
      <c r="F38" s="18"/>
      <c r="G38" s="18"/>
      <c r="H38" s="18"/>
      <c r="I38" s="18"/>
      <c r="J38" s="18"/>
      <c r="K38" s="18"/>
      <c r="L38" s="18"/>
      <c r="M38" s="21"/>
      <c r="N38" s="21"/>
      <c r="O38" s="21"/>
      <c r="P38" s="21"/>
      <c r="Q38" s="21"/>
      <c r="R38" s="21"/>
      <c r="S38" s="21"/>
      <c r="T38" s="21"/>
      <c r="U38" s="21"/>
      <c r="V38" s="21"/>
      <c r="W38" s="21"/>
      <c r="X38" s="21"/>
      <c r="Y38" s="5"/>
      <c r="Z38" s="5"/>
      <c r="AA38" s="5"/>
      <c r="AB38" s="5"/>
      <c r="AC38" s="5"/>
    </row>
    <row r="39" customFormat="false" ht="20.1" hidden="false" customHeight="true" outlineLevel="0" collapsed="false">
      <c r="A39" s="5"/>
      <c r="B39" s="17" t="s">
        <v>14</v>
      </c>
      <c r="C39" s="18" t="s">
        <v>15</v>
      </c>
      <c r="D39" s="18"/>
      <c r="E39" s="18"/>
      <c r="F39" s="18"/>
      <c r="G39" s="18"/>
      <c r="H39" s="18"/>
      <c r="I39" s="18"/>
      <c r="J39" s="18"/>
      <c r="K39" s="18"/>
      <c r="L39" s="18"/>
      <c r="M39" s="22"/>
      <c r="N39" s="23"/>
      <c r="O39" s="23"/>
      <c r="P39" s="24" t="s">
        <v>16</v>
      </c>
      <c r="Q39" s="23"/>
      <c r="R39" s="23"/>
      <c r="S39" s="23"/>
      <c r="T39" s="25"/>
      <c r="U39" s="26"/>
      <c r="V39" s="27"/>
      <c r="W39" s="27"/>
      <c r="X39" s="27"/>
      <c r="Y39" s="5"/>
      <c r="Z39" s="5"/>
      <c r="AA39" s="5"/>
      <c r="AB39" s="5"/>
      <c r="AC39" s="5"/>
    </row>
    <row r="40" customFormat="false" ht="20.1" hidden="false" customHeight="true" outlineLevel="0" collapsed="false">
      <c r="A40" s="5"/>
      <c r="B40" s="28"/>
      <c r="C40" s="18" t="s">
        <v>17</v>
      </c>
      <c r="D40" s="18"/>
      <c r="E40" s="18"/>
      <c r="F40" s="18"/>
      <c r="G40" s="18"/>
      <c r="H40" s="18"/>
      <c r="I40" s="18"/>
      <c r="J40" s="18"/>
      <c r="K40" s="18"/>
      <c r="L40" s="18"/>
      <c r="M40" s="29"/>
      <c r="N40" s="29"/>
      <c r="O40" s="29"/>
      <c r="P40" s="29"/>
      <c r="Q40" s="29"/>
      <c r="R40" s="29"/>
      <c r="S40" s="29"/>
      <c r="T40" s="29"/>
      <c r="U40" s="29"/>
      <c r="V40" s="29"/>
      <c r="W40" s="29"/>
      <c r="X40" s="29"/>
      <c r="Y40" s="5"/>
      <c r="Z40" s="5"/>
      <c r="AA40" s="5"/>
      <c r="AB40" s="5"/>
      <c r="AC40" s="5"/>
    </row>
    <row r="41" customFormat="false" ht="20.1" hidden="false" customHeight="true" outlineLevel="0" collapsed="false">
      <c r="A41" s="5"/>
      <c r="B41" s="20"/>
      <c r="C41" s="18" t="s">
        <v>18</v>
      </c>
      <c r="D41" s="18"/>
      <c r="E41" s="18"/>
      <c r="F41" s="18"/>
      <c r="G41" s="18"/>
      <c r="H41" s="18"/>
      <c r="I41" s="18"/>
      <c r="J41" s="18"/>
      <c r="K41" s="18"/>
      <c r="L41" s="18"/>
      <c r="M41" s="29"/>
      <c r="N41" s="29"/>
      <c r="O41" s="29"/>
      <c r="P41" s="29"/>
      <c r="Q41" s="29"/>
      <c r="R41" s="29"/>
      <c r="S41" s="29"/>
      <c r="T41" s="29"/>
      <c r="U41" s="29"/>
      <c r="V41" s="29"/>
      <c r="W41" s="29"/>
      <c r="X41" s="29"/>
      <c r="Y41" s="5"/>
      <c r="Z41" s="5"/>
      <c r="AA41" s="5"/>
      <c r="AB41" s="5"/>
      <c r="AC41" s="5"/>
    </row>
    <row r="42" customFormat="false" ht="20.1" hidden="false" customHeight="true" outlineLevel="0" collapsed="false">
      <c r="A42" s="5"/>
      <c r="B42" s="17" t="s">
        <v>19</v>
      </c>
      <c r="C42" s="18" t="s">
        <v>20</v>
      </c>
      <c r="D42" s="18"/>
      <c r="E42" s="18"/>
      <c r="F42" s="18"/>
      <c r="G42" s="18"/>
      <c r="H42" s="18"/>
      <c r="I42" s="18"/>
      <c r="J42" s="18"/>
      <c r="K42" s="18"/>
      <c r="L42" s="18"/>
      <c r="M42" s="30"/>
      <c r="N42" s="30"/>
      <c r="O42" s="30"/>
      <c r="P42" s="30"/>
      <c r="Q42" s="30"/>
      <c r="R42" s="30"/>
      <c r="S42" s="30"/>
      <c r="T42" s="30"/>
      <c r="U42" s="30"/>
      <c r="V42" s="30"/>
      <c r="W42" s="30"/>
      <c r="X42" s="30"/>
      <c r="Y42" s="5"/>
      <c r="Z42" s="5"/>
      <c r="AA42" s="5"/>
      <c r="AB42" s="5"/>
      <c r="AC42" s="5"/>
    </row>
    <row r="43" customFormat="false" ht="20.1" hidden="false" customHeight="true" outlineLevel="0" collapsed="false">
      <c r="A43" s="5"/>
      <c r="B43" s="20"/>
      <c r="C43" s="18" t="s">
        <v>21</v>
      </c>
      <c r="D43" s="18"/>
      <c r="E43" s="18"/>
      <c r="F43" s="18"/>
      <c r="G43" s="18"/>
      <c r="H43" s="18"/>
      <c r="I43" s="18"/>
      <c r="J43" s="18"/>
      <c r="K43" s="18"/>
      <c r="L43" s="18"/>
      <c r="M43" s="31"/>
      <c r="N43" s="31"/>
      <c r="O43" s="31"/>
      <c r="P43" s="31"/>
      <c r="Q43" s="31"/>
      <c r="R43" s="31"/>
      <c r="S43" s="31"/>
      <c r="T43" s="31"/>
      <c r="U43" s="31"/>
      <c r="V43" s="31"/>
      <c r="W43" s="31"/>
      <c r="X43" s="31"/>
      <c r="Y43" s="5"/>
      <c r="Z43" s="5"/>
      <c r="AA43" s="5"/>
      <c r="AB43" s="5"/>
      <c r="AC43" s="5"/>
    </row>
    <row r="44" customFormat="false" ht="20.1" hidden="false" customHeight="true" outlineLevel="0" collapsed="false">
      <c r="A44" s="5"/>
      <c r="B44" s="32" t="s">
        <v>22</v>
      </c>
      <c r="C44" s="18" t="s">
        <v>12</v>
      </c>
      <c r="D44" s="18"/>
      <c r="E44" s="18"/>
      <c r="F44" s="18"/>
      <c r="G44" s="18"/>
      <c r="H44" s="18"/>
      <c r="I44" s="18"/>
      <c r="J44" s="18"/>
      <c r="K44" s="18"/>
      <c r="L44" s="18"/>
      <c r="M44" s="30"/>
      <c r="N44" s="30"/>
      <c r="O44" s="30"/>
      <c r="P44" s="30"/>
      <c r="Q44" s="30"/>
      <c r="R44" s="30"/>
      <c r="S44" s="30"/>
      <c r="T44" s="30"/>
      <c r="U44" s="30"/>
      <c r="V44" s="30"/>
      <c r="W44" s="30"/>
      <c r="X44" s="30"/>
      <c r="Y44" s="5"/>
      <c r="Z44" s="5"/>
      <c r="AA44" s="5"/>
      <c r="AB44" s="5"/>
      <c r="AC44" s="5"/>
    </row>
    <row r="45" customFormat="false" ht="20.1" hidden="false" customHeight="true" outlineLevel="0" collapsed="false">
      <c r="A45" s="5"/>
      <c r="B45" s="32"/>
      <c r="C45" s="33" t="s">
        <v>21</v>
      </c>
      <c r="D45" s="33"/>
      <c r="E45" s="33"/>
      <c r="F45" s="33"/>
      <c r="G45" s="33"/>
      <c r="H45" s="33"/>
      <c r="I45" s="33"/>
      <c r="J45" s="33"/>
      <c r="K45" s="33"/>
      <c r="L45" s="33"/>
      <c r="M45" s="30"/>
      <c r="N45" s="30"/>
      <c r="O45" s="30"/>
      <c r="P45" s="30"/>
      <c r="Q45" s="30"/>
      <c r="R45" s="30"/>
      <c r="S45" s="30"/>
      <c r="T45" s="30"/>
      <c r="U45" s="30"/>
      <c r="V45" s="30"/>
      <c r="W45" s="30"/>
      <c r="X45" s="30"/>
      <c r="Y45" s="5"/>
      <c r="Z45" s="5"/>
      <c r="AA45" s="5"/>
      <c r="AB45" s="5"/>
      <c r="AC45" s="5"/>
    </row>
    <row r="46" customFormat="false" ht="20.1" hidden="false" customHeight="true" outlineLevel="0" collapsed="false">
      <c r="A46" s="5"/>
      <c r="B46" s="17" t="s">
        <v>23</v>
      </c>
      <c r="C46" s="18" t="s">
        <v>24</v>
      </c>
      <c r="D46" s="18"/>
      <c r="E46" s="18"/>
      <c r="F46" s="18"/>
      <c r="G46" s="18"/>
      <c r="H46" s="18"/>
      <c r="I46" s="18"/>
      <c r="J46" s="18"/>
      <c r="K46" s="18"/>
      <c r="L46" s="18"/>
      <c r="M46" s="34"/>
      <c r="N46" s="34"/>
      <c r="O46" s="34"/>
      <c r="P46" s="34"/>
      <c r="Q46" s="34"/>
      <c r="R46" s="34"/>
      <c r="S46" s="34"/>
      <c r="T46" s="34"/>
      <c r="U46" s="34"/>
      <c r="V46" s="34"/>
      <c r="W46" s="34"/>
      <c r="X46" s="34"/>
      <c r="Y46" s="5"/>
      <c r="Z46" s="5"/>
      <c r="AA46" s="5"/>
      <c r="AB46" s="5"/>
      <c r="AC46" s="5"/>
    </row>
    <row r="47" customFormat="false" ht="20.1" hidden="false" customHeight="true" outlineLevel="0" collapsed="false">
      <c r="A47" s="5"/>
      <c r="B47" s="35"/>
      <c r="C47" s="18" t="s">
        <v>25</v>
      </c>
      <c r="D47" s="18"/>
      <c r="E47" s="18"/>
      <c r="F47" s="18"/>
      <c r="G47" s="18"/>
      <c r="H47" s="18"/>
      <c r="I47" s="18"/>
      <c r="J47" s="18"/>
      <c r="K47" s="18"/>
      <c r="L47" s="18"/>
      <c r="M47" s="36"/>
      <c r="N47" s="36"/>
      <c r="O47" s="36"/>
      <c r="P47" s="36"/>
      <c r="Q47" s="36"/>
      <c r="R47" s="36"/>
      <c r="S47" s="36"/>
      <c r="T47" s="36"/>
      <c r="U47" s="36"/>
      <c r="V47" s="36"/>
      <c r="W47" s="36"/>
      <c r="X47" s="36"/>
      <c r="Y47" s="5"/>
      <c r="Z47" s="5"/>
      <c r="AA47" s="5"/>
      <c r="AB47" s="5"/>
      <c r="AC47" s="5"/>
    </row>
    <row r="48" customFormat="false" ht="20.1" hidden="false" customHeight="true" outlineLevel="0" collapsed="false">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row>
    <row r="49" customFormat="false" ht="20.1" hidden="false" customHeight="true" outlineLevel="0" collapsed="false">
      <c r="A49" s="11" t="s">
        <v>26</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row>
    <row r="50" customFormat="false" ht="20.1" hidden="false" customHeight="true" outlineLevel="0" collapsed="false">
      <c r="A50" s="5"/>
      <c r="B50" s="4" t="s">
        <v>27</v>
      </c>
      <c r="C50" s="5"/>
      <c r="D50" s="5"/>
      <c r="E50" s="5"/>
      <c r="F50" s="5"/>
      <c r="G50" s="5"/>
      <c r="H50" s="5"/>
      <c r="I50" s="5"/>
      <c r="J50" s="5"/>
      <c r="K50" s="5"/>
      <c r="L50" s="5"/>
      <c r="M50" s="5"/>
      <c r="N50" s="5"/>
      <c r="O50" s="5"/>
      <c r="P50" s="5"/>
      <c r="Q50" s="5"/>
      <c r="R50" s="5"/>
      <c r="S50" s="5"/>
      <c r="T50" s="5"/>
      <c r="U50" s="5"/>
      <c r="V50" s="5"/>
      <c r="W50" s="5"/>
      <c r="X50" s="37"/>
      <c r="Y50" s="5"/>
      <c r="Z50" s="5"/>
      <c r="AA50" s="5"/>
      <c r="AB50" s="5"/>
      <c r="AC50" s="5"/>
    </row>
    <row r="51" customFormat="false" ht="48.75" hidden="false" customHeight="true" outlineLevel="0" collapsed="false">
      <c r="A51" s="5"/>
      <c r="B51" s="38" t="s">
        <v>28</v>
      </c>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9"/>
    </row>
    <row r="52" customFormat="false" ht="27" hidden="false" customHeight="true" outlineLevel="0" collapsed="false">
      <c r="A52" s="5"/>
      <c r="B52" s="40" t="s">
        <v>29</v>
      </c>
      <c r="C52" s="41" t="s">
        <v>30</v>
      </c>
      <c r="D52" s="41"/>
      <c r="E52" s="41"/>
      <c r="F52" s="41"/>
      <c r="G52" s="41"/>
      <c r="H52" s="41"/>
      <c r="I52" s="41"/>
      <c r="J52" s="41"/>
      <c r="K52" s="41"/>
      <c r="L52" s="41"/>
      <c r="M52" s="42" t="s">
        <v>31</v>
      </c>
      <c r="N52" s="42"/>
      <c r="O52" s="42"/>
      <c r="P52" s="42"/>
      <c r="Q52" s="42"/>
      <c r="R52" s="43" t="s">
        <v>32</v>
      </c>
      <c r="S52" s="43"/>
      <c r="T52" s="43"/>
      <c r="U52" s="43"/>
      <c r="V52" s="43"/>
      <c r="W52" s="43"/>
      <c r="X52" s="42" t="s">
        <v>33</v>
      </c>
      <c r="Y52" s="42" t="s">
        <v>34</v>
      </c>
      <c r="Z52" s="44" t="s">
        <v>35</v>
      </c>
      <c r="AA52" s="44" t="s">
        <v>36</v>
      </c>
      <c r="AB52" s="44" t="s">
        <v>37</v>
      </c>
      <c r="AC52" s="45" t="s">
        <v>38</v>
      </c>
      <c r="AD52" s="46"/>
    </row>
    <row r="53" customFormat="false" ht="32.25" hidden="false" customHeight="true" outlineLevel="0" collapsed="false">
      <c r="A53" s="5"/>
      <c r="B53" s="40"/>
      <c r="C53" s="41"/>
      <c r="D53" s="41"/>
      <c r="E53" s="41"/>
      <c r="F53" s="41"/>
      <c r="G53" s="41"/>
      <c r="H53" s="41"/>
      <c r="I53" s="41"/>
      <c r="J53" s="41"/>
      <c r="K53" s="41"/>
      <c r="L53" s="41"/>
      <c r="M53" s="42"/>
      <c r="N53" s="42"/>
      <c r="O53" s="42"/>
      <c r="P53" s="42"/>
      <c r="Q53" s="42"/>
      <c r="R53" s="47" t="s">
        <v>39</v>
      </c>
      <c r="S53" s="47"/>
      <c r="T53" s="47"/>
      <c r="U53" s="47"/>
      <c r="V53" s="47"/>
      <c r="W53" s="48" t="s">
        <v>40</v>
      </c>
      <c r="X53" s="42"/>
      <c r="Y53" s="42"/>
      <c r="Z53" s="44"/>
      <c r="AA53" s="44"/>
      <c r="AB53" s="44"/>
      <c r="AC53" s="45"/>
      <c r="AD53" s="46"/>
    </row>
    <row r="54" customFormat="false" ht="37.5" hidden="false" customHeight="true" outlineLevel="0" collapsed="false">
      <c r="A54" s="5"/>
      <c r="B54" s="13" t="n">
        <v>1</v>
      </c>
      <c r="C54" s="49"/>
      <c r="D54" s="49"/>
      <c r="E54" s="49"/>
      <c r="F54" s="49"/>
      <c r="G54" s="49"/>
      <c r="H54" s="49"/>
      <c r="I54" s="49"/>
      <c r="J54" s="49"/>
      <c r="K54" s="49"/>
      <c r="L54" s="49"/>
      <c r="M54" s="50"/>
      <c r="N54" s="50"/>
      <c r="O54" s="50"/>
      <c r="P54" s="50"/>
      <c r="Q54" s="50"/>
      <c r="R54" s="50"/>
      <c r="S54" s="50"/>
      <c r="T54" s="50"/>
      <c r="U54" s="50"/>
      <c r="V54" s="50"/>
      <c r="W54" s="51"/>
      <c r="X54" s="52"/>
      <c r="Y54" s="52"/>
      <c r="Z54" s="53"/>
      <c r="AA54" s="54"/>
      <c r="AB54" s="55" t="str">
        <f aca="false">IF(Z54-AA54=0,"",Z54-AA54)</f>
        <v/>
      </c>
      <c r="AC54" s="56" t="e">
        <f aca="false">IF(Y54="","",IFERROR(INDEX(【参考】数式用2!$G$3:$I$451,MATCH(W54,【参考】数式用2!$F$3:$F$451,0),MATCH(VLOOKUP(Y54,【参考】数式用2!$J$2:$K$26,2,FALSE),【参考】数式用2!$G$2:$I$2,0)),10)))))</f>
        <v>#N/A</v>
      </c>
      <c r="AD54" s="57"/>
    </row>
    <row r="55" customFormat="false" ht="37.5" hidden="false" customHeight="true" outlineLevel="0" collapsed="false">
      <c r="A55" s="5"/>
      <c r="B55" s="13" t="n">
        <f aca="false">B54+1</f>
        <v>2</v>
      </c>
      <c r="C55" s="58"/>
      <c r="D55" s="58"/>
      <c r="E55" s="58"/>
      <c r="F55" s="58"/>
      <c r="G55" s="58"/>
      <c r="H55" s="58"/>
      <c r="I55" s="58"/>
      <c r="J55" s="58"/>
      <c r="K55" s="58"/>
      <c r="L55" s="58"/>
      <c r="M55" s="59"/>
      <c r="N55" s="59"/>
      <c r="O55" s="59"/>
      <c r="P55" s="59"/>
      <c r="Q55" s="59"/>
      <c r="R55" s="60"/>
      <c r="S55" s="60"/>
      <c r="T55" s="60"/>
      <c r="U55" s="60"/>
      <c r="V55" s="60"/>
      <c r="W55" s="60"/>
      <c r="X55" s="59"/>
      <c r="Y55" s="59"/>
      <c r="Z55" s="61"/>
      <c r="AA55" s="62"/>
      <c r="AB55" s="63" t="str">
        <f aca="false">IF(Z55-AA55=0,"",Z55-AA55)</f>
        <v/>
      </c>
      <c r="AC55" s="64" t="e">
        <f aca="false">IF(Y55="","",IFERROR(INDEX(【参考】数式用2!$G$3:$I$451,MATCH(W55,【参考】数式用2!$F$3:$F$451,0),MATCH(VLOOKUP(Y55,【参考】数式用2!$J$2:$K$26,2,FALSE),【参考】数式用2!$G$2:$I$2,0)),10)))))</f>
        <v>#N/A</v>
      </c>
      <c r="AD55" s="57"/>
    </row>
    <row r="56" customFormat="false" ht="37.5" hidden="false" customHeight="true" outlineLevel="0" collapsed="false">
      <c r="A56" s="5"/>
      <c r="B56" s="13" t="n">
        <f aca="false">B55+1</f>
        <v>3</v>
      </c>
      <c r="C56" s="58"/>
      <c r="D56" s="58"/>
      <c r="E56" s="58"/>
      <c r="F56" s="58"/>
      <c r="G56" s="58"/>
      <c r="H56" s="58"/>
      <c r="I56" s="58"/>
      <c r="J56" s="58"/>
      <c r="K56" s="58"/>
      <c r="L56" s="58"/>
      <c r="M56" s="60"/>
      <c r="N56" s="60"/>
      <c r="O56" s="60"/>
      <c r="P56" s="60"/>
      <c r="Q56" s="60"/>
      <c r="R56" s="60"/>
      <c r="S56" s="60"/>
      <c r="T56" s="60"/>
      <c r="U56" s="60"/>
      <c r="V56" s="60"/>
      <c r="W56" s="60"/>
      <c r="X56" s="59"/>
      <c r="Y56" s="59"/>
      <c r="Z56" s="65"/>
      <c r="AA56" s="66"/>
      <c r="AB56" s="63" t="str">
        <f aca="false">IF(Z56-AA56=0,"",Z56-AA56)</f>
        <v/>
      </c>
      <c r="AC56" s="64" t="e">
        <f aca="false">IF(Y56="","",IFERROR(INDEX(【参考】数式用2!$G$3:$I$451,MATCH(W56,【参考】数式用2!$F$3:$F$451,0),MATCH(VLOOKUP(Y56,【参考】数式用2!$J$2:$K$26,2,FALSE),【参考】数式用2!$G$2:$I$2,0)),10)))))</f>
        <v>#N/A</v>
      </c>
      <c r="AD56" s="57"/>
    </row>
    <row r="57" customFormat="false" ht="37.5" hidden="false" customHeight="true" outlineLevel="0" collapsed="false">
      <c r="A57" s="5"/>
      <c r="B57" s="13" t="n">
        <f aca="false">B56+1</f>
        <v>4</v>
      </c>
      <c r="C57" s="58"/>
      <c r="D57" s="58"/>
      <c r="E57" s="58"/>
      <c r="F57" s="58"/>
      <c r="G57" s="58"/>
      <c r="H57" s="58"/>
      <c r="I57" s="58"/>
      <c r="J57" s="58"/>
      <c r="K57" s="58"/>
      <c r="L57" s="58"/>
      <c r="M57" s="60"/>
      <c r="N57" s="60"/>
      <c r="O57" s="60"/>
      <c r="P57" s="60"/>
      <c r="Q57" s="60"/>
      <c r="R57" s="60"/>
      <c r="S57" s="60"/>
      <c r="T57" s="60"/>
      <c r="U57" s="60"/>
      <c r="V57" s="60"/>
      <c r="W57" s="60"/>
      <c r="X57" s="59"/>
      <c r="Y57" s="59"/>
      <c r="Z57" s="65"/>
      <c r="AA57" s="66"/>
      <c r="AB57" s="63" t="str">
        <f aca="false">IF(Z57-AA57=0,"",Z57-AA57)</f>
        <v/>
      </c>
      <c r="AC57" s="64" t="e">
        <f aca="false">IF(Y57="","",IFERROR(INDEX(【参考】数式用2!$G$3:$I$451,MATCH(W57,【参考】数式用2!$F$3:$F$451,0),MATCH(VLOOKUP(Y57,【参考】数式用2!$J$2:$K$26,2,FALSE),【参考】数式用2!$G$2:$I$2,0)),10)))))</f>
        <v>#N/A</v>
      </c>
      <c r="AD57" s="57"/>
    </row>
    <row r="58" customFormat="false" ht="37.5" hidden="false" customHeight="true" outlineLevel="0" collapsed="false">
      <c r="A58" s="5"/>
      <c r="B58" s="13" t="n">
        <f aca="false">B57+1</f>
        <v>5</v>
      </c>
      <c r="C58" s="58"/>
      <c r="D58" s="58"/>
      <c r="E58" s="58"/>
      <c r="F58" s="58"/>
      <c r="G58" s="58"/>
      <c r="H58" s="58"/>
      <c r="I58" s="58"/>
      <c r="J58" s="58"/>
      <c r="K58" s="58"/>
      <c r="L58" s="58"/>
      <c r="M58" s="60"/>
      <c r="N58" s="60"/>
      <c r="O58" s="60"/>
      <c r="P58" s="60"/>
      <c r="Q58" s="60"/>
      <c r="R58" s="60"/>
      <c r="S58" s="60"/>
      <c r="T58" s="60"/>
      <c r="U58" s="60"/>
      <c r="V58" s="60"/>
      <c r="W58" s="60"/>
      <c r="X58" s="59"/>
      <c r="Y58" s="59"/>
      <c r="Z58" s="65"/>
      <c r="AA58" s="66"/>
      <c r="AB58" s="63" t="str">
        <f aca="false">IF(Z58-AA58=0,"",Z58-AA58)</f>
        <v/>
      </c>
      <c r="AC58" s="64" t="e">
        <f aca="false">IF(Y58="","",IFERROR(INDEX(【参考】数式用2!$G$3:$I$451,MATCH(W58,【参考】数式用2!$F$3:$F$451,0),MATCH(VLOOKUP(Y58,【参考】数式用2!$J$2:$K$26,2,FALSE),【参考】数式用2!$G$2:$I$2,0)),10)))))</f>
        <v>#N/A</v>
      </c>
      <c r="AD58" s="57"/>
    </row>
    <row r="59" customFormat="false" ht="37.5" hidden="false" customHeight="true" outlineLevel="0" collapsed="false">
      <c r="A59" s="5"/>
      <c r="B59" s="13" t="n">
        <f aca="false">B58+1</f>
        <v>6</v>
      </c>
      <c r="C59" s="58"/>
      <c r="D59" s="58"/>
      <c r="E59" s="58"/>
      <c r="F59" s="58"/>
      <c r="G59" s="58"/>
      <c r="H59" s="58"/>
      <c r="I59" s="58"/>
      <c r="J59" s="58"/>
      <c r="K59" s="58"/>
      <c r="L59" s="58"/>
      <c r="M59" s="60"/>
      <c r="N59" s="60"/>
      <c r="O59" s="60"/>
      <c r="P59" s="60"/>
      <c r="Q59" s="60"/>
      <c r="R59" s="60"/>
      <c r="S59" s="60"/>
      <c r="T59" s="60"/>
      <c r="U59" s="60"/>
      <c r="V59" s="60"/>
      <c r="W59" s="60"/>
      <c r="X59" s="59"/>
      <c r="Y59" s="59"/>
      <c r="Z59" s="65"/>
      <c r="AA59" s="66"/>
      <c r="AB59" s="63" t="str">
        <f aca="false">IF(Z59-AA59=0,"",Z59-AA59)</f>
        <v/>
      </c>
      <c r="AC59" s="64" t="e">
        <f aca="false">IF(Y59="","",IFERROR(INDEX(【参考】数式用2!$G$3:$I$451,MATCH(W59,【参考】数式用2!$F$3:$F$451,0),MATCH(VLOOKUP(Y59,【参考】数式用2!$J$2:$K$26,2,FALSE),【参考】数式用2!$G$2:$I$2,0)),10)))))</f>
        <v>#N/A</v>
      </c>
      <c r="AD59" s="57"/>
    </row>
    <row r="60" customFormat="false" ht="37.5" hidden="false" customHeight="true" outlineLevel="0" collapsed="false">
      <c r="A60" s="5"/>
      <c r="B60" s="13" t="n">
        <f aca="false">B59+1</f>
        <v>7</v>
      </c>
      <c r="C60" s="58"/>
      <c r="D60" s="58"/>
      <c r="E60" s="58"/>
      <c r="F60" s="58"/>
      <c r="G60" s="58"/>
      <c r="H60" s="58"/>
      <c r="I60" s="58"/>
      <c r="J60" s="58"/>
      <c r="K60" s="58"/>
      <c r="L60" s="58"/>
      <c r="M60" s="60"/>
      <c r="N60" s="60"/>
      <c r="O60" s="60"/>
      <c r="P60" s="60"/>
      <c r="Q60" s="60"/>
      <c r="R60" s="60"/>
      <c r="S60" s="60"/>
      <c r="T60" s="60"/>
      <c r="U60" s="60"/>
      <c r="V60" s="60"/>
      <c r="W60" s="60"/>
      <c r="X60" s="59"/>
      <c r="Y60" s="59"/>
      <c r="Z60" s="65"/>
      <c r="AA60" s="66"/>
      <c r="AB60" s="63" t="str">
        <f aca="false">IF(Z60-AA60=0,"",Z60-AA60)</f>
        <v/>
      </c>
      <c r="AC60" s="64" t="e">
        <f aca="false">IF(Y60="","",IFERROR(INDEX(【参考】数式用2!$G$3:$I$451,MATCH(W60,【参考】数式用2!$F$3:$F$451,0),MATCH(VLOOKUP(Y60,【参考】数式用2!$J$2:$K$26,2,FALSE),【参考】数式用2!$G$2:$I$2,0)),10)))))</f>
        <v>#N/A</v>
      </c>
      <c r="AD60" s="57"/>
    </row>
    <row r="61" customFormat="false" ht="37.5" hidden="false" customHeight="true" outlineLevel="0" collapsed="false">
      <c r="A61" s="5"/>
      <c r="B61" s="13" t="n">
        <f aca="false">B60+1</f>
        <v>8</v>
      </c>
      <c r="C61" s="67"/>
      <c r="D61" s="67"/>
      <c r="E61" s="67"/>
      <c r="F61" s="67"/>
      <c r="G61" s="67"/>
      <c r="H61" s="67"/>
      <c r="I61" s="67"/>
      <c r="J61" s="67"/>
      <c r="K61" s="67"/>
      <c r="L61" s="67"/>
      <c r="M61" s="60"/>
      <c r="N61" s="60"/>
      <c r="O61" s="60"/>
      <c r="P61" s="60"/>
      <c r="Q61" s="60"/>
      <c r="R61" s="60"/>
      <c r="S61" s="60"/>
      <c r="T61" s="60"/>
      <c r="U61" s="60"/>
      <c r="V61" s="60"/>
      <c r="W61" s="60"/>
      <c r="X61" s="59"/>
      <c r="Y61" s="59"/>
      <c r="Z61" s="65"/>
      <c r="AA61" s="66"/>
      <c r="AB61" s="63" t="str">
        <f aca="false">IF(Z61-AA61=0,"",Z61-AA61)</f>
        <v/>
      </c>
      <c r="AC61" s="64" t="e">
        <f aca="false">IF(Y61="","",IFERROR(INDEX(【参考】数式用2!$G$3:$I$451,MATCH(W61,【参考】数式用2!$F$3:$F$451,0),MATCH(VLOOKUP(Y61,【参考】数式用2!$J$2:$K$26,2,FALSE),【参考】数式用2!$G$2:$I$2,0)),10)))))</f>
        <v>#N/A</v>
      </c>
      <c r="AD61" s="68"/>
    </row>
    <row r="62" customFormat="false" ht="37.5" hidden="false" customHeight="true" outlineLevel="0" collapsed="false">
      <c r="A62" s="5"/>
      <c r="B62" s="13" t="n">
        <f aca="false">B61+1</f>
        <v>9</v>
      </c>
      <c r="C62" s="67"/>
      <c r="D62" s="67"/>
      <c r="E62" s="67"/>
      <c r="F62" s="67"/>
      <c r="G62" s="67"/>
      <c r="H62" s="67"/>
      <c r="I62" s="67"/>
      <c r="J62" s="67"/>
      <c r="K62" s="67"/>
      <c r="L62" s="67"/>
      <c r="M62" s="60"/>
      <c r="N62" s="60"/>
      <c r="O62" s="60"/>
      <c r="P62" s="60"/>
      <c r="Q62" s="60"/>
      <c r="R62" s="60"/>
      <c r="S62" s="60"/>
      <c r="T62" s="60"/>
      <c r="U62" s="60"/>
      <c r="V62" s="60"/>
      <c r="W62" s="60"/>
      <c r="X62" s="59"/>
      <c r="Y62" s="59"/>
      <c r="Z62" s="65"/>
      <c r="AA62" s="66"/>
      <c r="AB62" s="63" t="str">
        <f aca="false">IF(Z62-AA62=0,"",Z62-AA62)</f>
        <v/>
      </c>
      <c r="AC62" s="64" t="e">
        <f aca="false">IF(Y62="","",IFERROR(INDEX(【参考】数式用2!$G$3:$I$451,MATCH(W62,【参考】数式用2!$F$3:$F$451,0),MATCH(VLOOKUP(Y62,【参考】数式用2!$J$2:$K$26,2,FALSE),【参考】数式用2!$G$2:$I$2,0)),10)))))</f>
        <v>#N/A</v>
      </c>
      <c r="AD62" s="68"/>
    </row>
    <row r="63" customFormat="false" ht="37.5" hidden="false" customHeight="true" outlineLevel="0" collapsed="false">
      <c r="A63" s="5"/>
      <c r="B63" s="13" t="n">
        <f aca="false">B62+1</f>
        <v>10</v>
      </c>
      <c r="C63" s="67"/>
      <c r="D63" s="67"/>
      <c r="E63" s="67"/>
      <c r="F63" s="67"/>
      <c r="G63" s="67"/>
      <c r="H63" s="67"/>
      <c r="I63" s="67"/>
      <c r="J63" s="67"/>
      <c r="K63" s="67"/>
      <c r="L63" s="67"/>
      <c r="M63" s="60"/>
      <c r="N63" s="60"/>
      <c r="O63" s="60"/>
      <c r="P63" s="60"/>
      <c r="Q63" s="60"/>
      <c r="R63" s="60"/>
      <c r="S63" s="60"/>
      <c r="T63" s="60"/>
      <c r="U63" s="60"/>
      <c r="V63" s="60"/>
      <c r="W63" s="60"/>
      <c r="X63" s="59"/>
      <c r="Y63" s="59"/>
      <c r="Z63" s="65"/>
      <c r="AA63" s="66"/>
      <c r="AB63" s="63" t="str">
        <f aca="false">IF(Z63-AA63=0,"",Z63-AA63)</f>
        <v/>
      </c>
      <c r="AC63" s="64" t="e">
        <f aca="false">IF(Y63="","",IFERROR(INDEX(【参考】数式用2!$G$3:$I$451,MATCH(W63,【参考】数式用2!$F$3:$F$451,0),MATCH(VLOOKUP(Y63,【参考】数式用2!$J$2:$K$26,2,FALSE),【参考】数式用2!$G$2:$I$2,0)),10)))))</f>
        <v>#N/A</v>
      </c>
      <c r="AD63" s="68"/>
    </row>
    <row r="64" customFormat="false" ht="37.5" hidden="false" customHeight="true" outlineLevel="0" collapsed="false">
      <c r="A64" s="5"/>
      <c r="B64" s="13" t="n">
        <f aca="false">B63+1</f>
        <v>11</v>
      </c>
      <c r="C64" s="67"/>
      <c r="D64" s="67"/>
      <c r="E64" s="67"/>
      <c r="F64" s="67"/>
      <c r="G64" s="67"/>
      <c r="H64" s="67"/>
      <c r="I64" s="67"/>
      <c r="J64" s="67"/>
      <c r="K64" s="67"/>
      <c r="L64" s="67"/>
      <c r="M64" s="60"/>
      <c r="N64" s="60"/>
      <c r="O64" s="60"/>
      <c r="P64" s="60"/>
      <c r="Q64" s="60"/>
      <c r="R64" s="60"/>
      <c r="S64" s="60"/>
      <c r="T64" s="60"/>
      <c r="U64" s="60"/>
      <c r="V64" s="60"/>
      <c r="W64" s="60"/>
      <c r="X64" s="59"/>
      <c r="Y64" s="59"/>
      <c r="Z64" s="65"/>
      <c r="AA64" s="66"/>
      <c r="AB64" s="63" t="str">
        <f aca="false">IF(Z64-AA64=0,"",Z64-AA64)</f>
        <v/>
      </c>
      <c r="AC64" s="64" t="e">
        <f aca="false">IF(Y64="","",IFERROR(INDEX(【参考】数式用2!$G$3:$I$451,MATCH(W64,【参考】数式用2!$F$3:$F$451,0),MATCH(VLOOKUP(Y64,【参考】数式用2!$J$2:$K$26,2,FALSE),【参考】数式用2!$G$2:$I$2,0)),10)))))</f>
        <v>#N/A</v>
      </c>
      <c r="AD64" s="68"/>
    </row>
    <row r="65" customFormat="false" ht="37.5" hidden="false" customHeight="true" outlineLevel="0" collapsed="false">
      <c r="A65" s="5"/>
      <c r="B65" s="13" t="n">
        <f aca="false">B64+1</f>
        <v>12</v>
      </c>
      <c r="C65" s="67"/>
      <c r="D65" s="67"/>
      <c r="E65" s="67"/>
      <c r="F65" s="67"/>
      <c r="G65" s="67"/>
      <c r="H65" s="67"/>
      <c r="I65" s="67"/>
      <c r="J65" s="67"/>
      <c r="K65" s="67"/>
      <c r="L65" s="67"/>
      <c r="M65" s="60"/>
      <c r="N65" s="60"/>
      <c r="O65" s="60"/>
      <c r="P65" s="60"/>
      <c r="Q65" s="60"/>
      <c r="R65" s="60"/>
      <c r="S65" s="60"/>
      <c r="T65" s="60"/>
      <c r="U65" s="60"/>
      <c r="V65" s="60"/>
      <c r="W65" s="60"/>
      <c r="X65" s="59"/>
      <c r="Y65" s="59"/>
      <c r="Z65" s="65"/>
      <c r="AA65" s="66"/>
      <c r="AB65" s="63" t="str">
        <f aca="false">IF(Z65-AA65=0,"",Z65-AA65)</f>
        <v/>
      </c>
      <c r="AC65" s="64" t="e">
        <f aca="false">IF(Y65="","",IFERROR(INDEX(【参考】数式用2!$G$3:$I$451,MATCH(W65,【参考】数式用2!$F$3:$F$451,0),MATCH(VLOOKUP(Y65,【参考】数式用2!$J$2:$K$26,2,FALSE),【参考】数式用2!$G$2:$I$2,0)),10)))))</f>
        <v>#N/A</v>
      </c>
      <c r="AD65" s="68"/>
    </row>
    <row r="66" customFormat="false" ht="37.5" hidden="false" customHeight="true" outlineLevel="0" collapsed="false">
      <c r="A66" s="5"/>
      <c r="B66" s="13" t="n">
        <f aca="false">B65+1</f>
        <v>13</v>
      </c>
      <c r="C66" s="67"/>
      <c r="D66" s="67"/>
      <c r="E66" s="67"/>
      <c r="F66" s="67"/>
      <c r="G66" s="67"/>
      <c r="H66" s="67"/>
      <c r="I66" s="67"/>
      <c r="J66" s="67"/>
      <c r="K66" s="67"/>
      <c r="L66" s="67"/>
      <c r="M66" s="60"/>
      <c r="N66" s="60"/>
      <c r="O66" s="60"/>
      <c r="P66" s="60"/>
      <c r="Q66" s="60"/>
      <c r="R66" s="60"/>
      <c r="S66" s="60"/>
      <c r="T66" s="60"/>
      <c r="U66" s="60"/>
      <c r="V66" s="60"/>
      <c r="W66" s="60"/>
      <c r="X66" s="59"/>
      <c r="Y66" s="59"/>
      <c r="Z66" s="65"/>
      <c r="AA66" s="66"/>
      <c r="AB66" s="63" t="str">
        <f aca="false">IF(Z66-AA66=0,"",Z66-AA66)</f>
        <v/>
      </c>
      <c r="AC66" s="64" t="e">
        <f aca="false">IF(Y66="","",IFERROR(INDEX(【参考】数式用2!$G$3:$I$451,MATCH(W66,【参考】数式用2!$F$3:$F$451,0),MATCH(VLOOKUP(Y66,【参考】数式用2!$J$2:$K$26,2,FALSE),【参考】数式用2!$G$2:$I$2,0)),10)))))</f>
        <v>#N/A</v>
      </c>
      <c r="AD66" s="68"/>
    </row>
    <row r="67" customFormat="false" ht="37.5" hidden="false" customHeight="true" outlineLevel="0" collapsed="false">
      <c r="A67" s="5"/>
      <c r="B67" s="13" t="n">
        <f aca="false">B66+1</f>
        <v>14</v>
      </c>
      <c r="C67" s="67"/>
      <c r="D67" s="67"/>
      <c r="E67" s="67"/>
      <c r="F67" s="67"/>
      <c r="G67" s="67"/>
      <c r="H67" s="67"/>
      <c r="I67" s="67"/>
      <c r="J67" s="67"/>
      <c r="K67" s="67"/>
      <c r="L67" s="67"/>
      <c r="M67" s="60"/>
      <c r="N67" s="60"/>
      <c r="O67" s="60"/>
      <c r="P67" s="60"/>
      <c r="Q67" s="60"/>
      <c r="R67" s="60"/>
      <c r="S67" s="60"/>
      <c r="T67" s="60"/>
      <c r="U67" s="60"/>
      <c r="V67" s="60"/>
      <c r="W67" s="60"/>
      <c r="X67" s="59"/>
      <c r="Y67" s="59"/>
      <c r="Z67" s="65"/>
      <c r="AA67" s="66"/>
      <c r="AB67" s="63" t="str">
        <f aca="false">IF(Z67-AA67=0,"",Z67-AA67)</f>
        <v/>
      </c>
      <c r="AC67" s="64" t="e">
        <f aca="false">IF(Y67="","",IFERROR(INDEX(【参考】数式用2!$G$3:$I$451,MATCH(W67,【参考】数式用2!$F$3:$F$451,0),MATCH(VLOOKUP(Y67,【参考】数式用2!$J$2:$K$26,2,FALSE),【参考】数式用2!$G$2:$I$2,0)),10)))))</f>
        <v>#N/A</v>
      </c>
      <c r="AD67" s="68"/>
    </row>
    <row r="68" customFormat="false" ht="37.5" hidden="false" customHeight="true" outlineLevel="0" collapsed="false">
      <c r="A68" s="5"/>
      <c r="B68" s="13" t="n">
        <f aca="false">B67+1</f>
        <v>15</v>
      </c>
      <c r="C68" s="67"/>
      <c r="D68" s="67"/>
      <c r="E68" s="67"/>
      <c r="F68" s="67"/>
      <c r="G68" s="67"/>
      <c r="H68" s="67"/>
      <c r="I68" s="67"/>
      <c r="J68" s="67"/>
      <c r="K68" s="67"/>
      <c r="L68" s="67"/>
      <c r="M68" s="60"/>
      <c r="N68" s="60"/>
      <c r="O68" s="60"/>
      <c r="P68" s="60"/>
      <c r="Q68" s="60"/>
      <c r="R68" s="60"/>
      <c r="S68" s="60"/>
      <c r="T68" s="60"/>
      <c r="U68" s="60"/>
      <c r="V68" s="60"/>
      <c r="W68" s="60"/>
      <c r="X68" s="59"/>
      <c r="Y68" s="59"/>
      <c r="Z68" s="65"/>
      <c r="AA68" s="66"/>
      <c r="AB68" s="63" t="str">
        <f aca="false">IF(Z68-AA68=0,"",Z68-AA68)</f>
        <v/>
      </c>
      <c r="AC68" s="64" t="e">
        <f aca="false">IF(Y68="","",IFERROR(INDEX(【参考】数式用2!$G$3:$I$451,MATCH(W68,【参考】数式用2!$F$3:$F$451,0),MATCH(VLOOKUP(Y68,【参考】数式用2!$J$2:$K$26,2,FALSE),【参考】数式用2!$G$2:$I$2,0)),10)))))</f>
        <v>#N/A</v>
      </c>
      <c r="AD68" s="68"/>
    </row>
    <row r="69" customFormat="false" ht="37.5" hidden="false" customHeight="true" outlineLevel="0" collapsed="false">
      <c r="A69" s="5"/>
      <c r="B69" s="13" t="n">
        <f aca="false">B68+1</f>
        <v>16</v>
      </c>
      <c r="C69" s="58"/>
      <c r="D69" s="58"/>
      <c r="E69" s="58"/>
      <c r="F69" s="58"/>
      <c r="G69" s="58"/>
      <c r="H69" s="58"/>
      <c r="I69" s="58"/>
      <c r="J69" s="58"/>
      <c r="K69" s="58"/>
      <c r="L69" s="58"/>
      <c r="M69" s="60"/>
      <c r="N69" s="60"/>
      <c r="O69" s="60"/>
      <c r="P69" s="60"/>
      <c r="Q69" s="60"/>
      <c r="R69" s="60"/>
      <c r="S69" s="60"/>
      <c r="T69" s="60"/>
      <c r="U69" s="60"/>
      <c r="V69" s="60"/>
      <c r="W69" s="60"/>
      <c r="X69" s="59"/>
      <c r="Y69" s="59"/>
      <c r="Z69" s="65"/>
      <c r="AA69" s="66"/>
      <c r="AB69" s="63" t="str">
        <f aca="false">IF(Z69-AA69=0,"",Z69-AA69)</f>
        <v/>
      </c>
      <c r="AC69" s="64" t="e">
        <f aca="false">IF(Y69="","",IFERROR(INDEX(【参考】数式用2!$G$3:$I$451,MATCH(W69,【参考】数式用2!$F$3:$F$451,0),MATCH(VLOOKUP(Y69,【参考】数式用2!$J$2:$K$26,2,FALSE),【参考】数式用2!$G$2:$I$2,0)),10)))))</f>
        <v>#N/A</v>
      </c>
      <c r="AD69" s="68"/>
    </row>
    <row r="70" customFormat="false" ht="37.5" hidden="false" customHeight="true" outlineLevel="0" collapsed="false">
      <c r="A70" s="5"/>
      <c r="B70" s="13" t="n">
        <f aca="false">B69+1</f>
        <v>17</v>
      </c>
      <c r="C70" s="58"/>
      <c r="D70" s="58"/>
      <c r="E70" s="58"/>
      <c r="F70" s="58"/>
      <c r="G70" s="58"/>
      <c r="H70" s="58"/>
      <c r="I70" s="58"/>
      <c r="J70" s="58"/>
      <c r="K70" s="58"/>
      <c r="L70" s="58"/>
      <c r="M70" s="60"/>
      <c r="N70" s="60"/>
      <c r="O70" s="60"/>
      <c r="P70" s="60"/>
      <c r="Q70" s="60"/>
      <c r="R70" s="60"/>
      <c r="S70" s="60"/>
      <c r="T70" s="60"/>
      <c r="U70" s="60"/>
      <c r="V70" s="60"/>
      <c r="W70" s="60"/>
      <c r="X70" s="59"/>
      <c r="Y70" s="59"/>
      <c r="Z70" s="65"/>
      <c r="AA70" s="66"/>
      <c r="AB70" s="63" t="str">
        <f aca="false">IF(Z70-AA70=0,"",Z70-AA70)</f>
        <v/>
      </c>
      <c r="AC70" s="64" t="e">
        <f aca="false">IF(Y70="","",IFERROR(INDEX(【参考】数式用2!$G$3:$I$451,MATCH(W70,【参考】数式用2!$F$3:$F$451,0),MATCH(VLOOKUP(Y70,【参考】数式用2!$J$2:$K$26,2,FALSE),【参考】数式用2!$G$2:$I$2,0)),10)))))</f>
        <v>#N/A</v>
      </c>
      <c r="AD70" s="68"/>
    </row>
    <row r="71" customFormat="false" ht="37.5" hidden="false" customHeight="true" outlineLevel="0" collapsed="false">
      <c r="A71" s="5"/>
      <c r="B71" s="13" t="n">
        <f aca="false">B70+1</f>
        <v>18</v>
      </c>
      <c r="C71" s="67"/>
      <c r="D71" s="67"/>
      <c r="E71" s="67"/>
      <c r="F71" s="67"/>
      <c r="G71" s="67"/>
      <c r="H71" s="67"/>
      <c r="I71" s="67"/>
      <c r="J71" s="67"/>
      <c r="K71" s="67"/>
      <c r="L71" s="67"/>
      <c r="M71" s="60"/>
      <c r="N71" s="60"/>
      <c r="O71" s="60"/>
      <c r="P71" s="60"/>
      <c r="Q71" s="60"/>
      <c r="R71" s="60"/>
      <c r="S71" s="60"/>
      <c r="T71" s="60"/>
      <c r="U71" s="60"/>
      <c r="V71" s="60"/>
      <c r="W71" s="60"/>
      <c r="X71" s="59"/>
      <c r="Y71" s="59"/>
      <c r="Z71" s="65"/>
      <c r="AA71" s="66"/>
      <c r="AB71" s="63" t="str">
        <f aca="false">IF(Z71-AA71=0,"",Z71-AA71)</f>
        <v/>
      </c>
      <c r="AC71" s="64" t="e">
        <f aca="false">IF(Y71="","",IFERROR(INDEX(【参考】数式用2!$G$3:$I$451,MATCH(W71,【参考】数式用2!$F$3:$F$451,0),MATCH(VLOOKUP(Y71,【参考】数式用2!$J$2:$K$26,2,FALSE),【参考】数式用2!$G$2:$I$2,0)),10)))))</f>
        <v>#N/A</v>
      </c>
      <c r="AD71" s="68"/>
    </row>
    <row r="72" customFormat="false" ht="37.5" hidden="false" customHeight="true" outlineLevel="0" collapsed="false">
      <c r="A72" s="5"/>
      <c r="B72" s="13" t="n">
        <f aca="false">B71+1</f>
        <v>19</v>
      </c>
      <c r="C72" s="67"/>
      <c r="D72" s="67"/>
      <c r="E72" s="67"/>
      <c r="F72" s="67"/>
      <c r="G72" s="67"/>
      <c r="H72" s="67"/>
      <c r="I72" s="67"/>
      <c r="J72" s="67"/>
      <c r="K72" s="67"/>
      <c r="L72" s="67"/>
      <c r="M72" s="60"/>
      <c r="N72" s="60"/>
      <c r="O72" s="60"/>
      <c r="P72" s="60"/>
      <c r="Q72" s="60"/>
      <c r="R72" s="60"/>
      <c r="S72" s="60"/>
      <c r="T72" s="60"/>
      <c r="U72" s="60"/>
      <c r="V72" s="60"/>
      <c r="W72" s="60"/>
      <c r="X72" s="59"/>
      <c r="Y72" s="59"/>
      <c r="Z72" s="65"/>
      <c r="AA72" s="66"/>
      <c r="AB72" s="63" t="str">
        <f aca="false">IF(Z72-AA72=0,"",Z72-AA72)</f>
        <v/>
      </c>
      <c r="AC72" s="64" t="e">
        <f aca="false">IF(Y72="","",IFERROR(INDEX(【参考】数式用2!$G$3:$I$451,MATCH(W72,【参考】数式用2!$F$3:$F$451,0),MATCH(VLOOKUP(Y72,【参考】数式用2!$J$2:$K$26,2,FALSE),【参考】数式用2!$G$2:$I$2,0)),10)))))</f>
        <v>#N/A</v>
      </c>
      <c r="AD72" s="68"/>
    </row>
    <row r="73" customFormat="false" ht="37.5" hidden="false" customHeight="true" outlineLevel="0" collapsed="false">
      <c r="A73" s="5"/>
      <c r="B73" s="13" t="n">
        <f aca="false">B72+1</f>
        <v>20</v>
      </c>
      <c r="C73" s="67"/>
      <c r="D73" s="67"/>
      <c r="E73" s="67"/>
      <c r="F73" s="67"/>
      <c r="G73" s="67"/>
      <c r="H73" s="67"/>
      <c r="I73" s="67"/>
      <c r="J73" s="67"/>
      <c r="K73" s="67"/>
      <c r="L73" s="67"/>
      <c r="M73" s="60"/>
      <c r="N73" s="60"/>
      <c r="O73" s="60"/>
      <c r="P73" s="60"/>
      <c r="Q73" s="60"/>
      <c r="R73" s="60"/>
      <c r="S73" s="60"/>
      <c r="T73" s="60"/>
      <c r="U73" s="60"/>
      <c r="V73" s="60"/>
      <c r="W73" s="60"/>
      <c r="X73" s="59"/>
      <c r="Y73" s="59"/>
      <c r="Z73" s="65"/>
      <c r="AA73" s="66"/>
      <c r="AB73" s="63" t="str">
        <f aca="false">IF(Z73-AA73=0,"",Z73-AA73)</f>
        <v/>
      </c>
      <c r="AC73" s="64" t="e">
        <f aca="false">IF(Y73="","",IFERROR(INDEX(【参考】数式用2!$G$3:$I$451,MATCH(W73,【参考】数式用2!$F$3:$F$451,0),MATCH(VLOOKUP(Y73,【参考】数式用2!$J$2:$K$26,2,FALSE),【参考】数式用2!$G$2:$I$2,0)),10)))))</f>
        <v>#N/A</v>
      </c>
      <c r="AD73" s="68"/>
    </row>
    <row r="74" customFormat="false" ht="37.5" hidden="false" customHeight="true" outlineLevel="0" collapsed="false">
      <c r="A74" s="5"/>
      <c r="B74" s="13" t="n">
        <f aca="false">B73+1</f>
        <v>21</v>
      </c>
      <c r="C74" s="67"/>
      <c r="D74" s="67"/>
      <c r="E74" s="67"/>
      <c r="F74" s="67"/>
      <c r="G74" s="67"/>
      <c r="H74" s="67"/>
      <c r="I74" s="67"/>
      <c r="J74" s="67"/>
      <c r="K74" s="67"/>
      <c r="L74" s="67"/>
      <c r="M74" s="60"/>
      <c r="N74" s="60"/>
      <c r="O74" s="60"/>
      <c r="P74" s="60"/>
      <c r="Q74" s="60"/>
      <c r="R74" s="60"/>
      <c r="S74" s="60"/>
      <c r="T74" s="60"/>
      <c r="U74" s="60"/>
      <c r="V74" s="60"/>
      <c r="W74" s="60"/>
      <c r="X74" s="59"/>
      <c r="Y74" s="59"/>
      <c r="Z74" s="65"/>
      <c r="AA74" s="66"/>
      <c r="AB74" s="63" t="str">
        <f aca="false">IF(Z74-AA74=0,"",Z74-AA74)</f>
        <v/>
      </c>
      <c r="AC74" s="64" t="e">
        <f aca="false">IF(Y74="","",IFERROR(INDEX(【参考】数式用2!$G$3:$I$451,MATCH(W74,【参考】数式用2!$F$3:$F$451,0),MATCH(VLOOKUP(Y74,【参考】数式用2!$J$2:$K$26,2,FALSE),【参考】数式用2!$G$2:$I$2,0)),10)))))</f>
        <v>#N/A</v>
      </c>
      <c r="AD74" s="68"/>
    </row>
    <row r="75" customFormat="false" ht="37.5" hidden="false" customHeight="true" outlineLevel="0" collapsed="false">
      <c r="A75" s="5"/>
      <c r="B75" s="13" t="n">
        <f aca="false">B74+1</f>
        <v>22</v>
      </c>
      <c r="C75" s="67"/>
      <c r="D75" s="67"/>
      <c r="E75" s="67"/>
      <c r="F75" s="67"/>
      <c r="G75" s="67"/>
      <c r="H75" s="67"/>
      <c r="I75" s="67"/>
      <c r="J75" s="67"/>
      <c r="K75" s="67"/>
      <c r="L75" s="67"/>
      <c r="M75" s="60"/>
      <c r="N75" s="60"/>
      <c r="O75" s="60"/>
      <c r="P75" s="60"/>
      <c r="Q75" s="60"/>
      <c r="R75" s="60"/>
      <c r="S75" s="60"/>
      <c r="T75" s="60"/>
      <c r="U75" s="60"/>
      <c r="V75" s="60"/>
      <c r="W75" s="60"/>
      <c r="X75" s="59"/>
      <c r="Y75" s="59"/>
      <c r="Z75" s="65"/>
      <c r="AA75" s="66"/>
      <c r="AB75" s="63" t="str">
        <f aca="false">IF(Z75-AA75=0,"",Z75-AA75)</f>
        <v/>
      </c>
      <c r="AC75" s="64" t="e">
        <f aca="false">IF(Y75="","",IFERROR(INDEX(【参考】数式用2!$G$3:$I$451,MATCH(W75,【参考】数式用2!$F$3:$F$451,0),MATCH(VLOOKUP(Y75,【参考】数式用2!$J$2:$K$26,2,FALSE),【参考】数式用2!$G$2:$I$2,0)),10)))))</f>
        <v>#N/A</v>
      </c>
      <c r="AD75" s="68"/>
    </row>
    <row r="76" customFormat="false" ht="37.5" hidden="false" customHeight="true" outlineLevel="0" collapsed="false">
      <c r="A76" s="5"/>
      <c r="B76" s="13" t="n">
        <f aca="false">B75+1</f>
        <v>23</v>
      </c>
      <c r="C76" s="67"/>
      <c r="D76" s="67"/>
      <c r="E76" s="67"/>
      <c r="F76" s="67"/>
      <c r="G76" s="67"/>
      <c r="H76" s="67"/>
      <c r="I76" s="67"/>
      <c r="J76" s="67"/>
      <c r="K76" s="67"/>
      <c r="L76" s="67"/>
      <c r="M76" s="60"/>
      <c r="N76" s="60"/>
      <c r="O76" s="60"/>
      <c r="P76" s="60"/>
      <c r="Q76" s="60"/>
      <c r="R76" s="60"/>
      <c r="S76" s="60"/>
      <c r="T76" s="60"/>
      <c r="U76" s="60"/>
      <c r="V76" s="60"/>
      <c r="W76" s="60"/>
      <c r="X76" s="59"/>
      <c r="Y76" s="59"/>
      <c r="Z76" s="65"/>
      <c r="AA76" s="66"/>
      <c r="AB76" s="63" t="str">
        <f aca="false">IF(Z76-AA76=0,"",Z76-AA76)</f>
        <v/>
      </c>
      <c r="AC76" s="64" t="e">
        <f aca="false">IF(Y76="","",IFERROR(INDEX(【参考】数式用2!$G$3:$I$451,MATCH(W76,【参考】数式用2!$F$3:$F$451,0),MATCH(VLOOKUP(Y76,【参考】数式用2!$J$2:$K$26,2,FALSE),【参考】数式用2!$G$2:$I$2,0)),10)))))</f>
        <v>#N/A</v>
      </c>
      <c r="AD76" s="68"/>
    </row>
    <row r="77" customFormat="false" ht="37.5" hidden="false" customHeight="true" outlineLevel="0" collapsed="false">
      <c r="A77" s="5"/>
      <c r="B77" s="13" t="n">
        <f aca="false">B76+1</f>
        <v>24</v>
      </c>
      <c r="C77" s="67"/>
      <c r="D77" s="67"/>
      <c r="E77" s="67"/>
      <c r="F77" s="67"/>
      <c r="G77" s="67"/>
      <c r="H77" s="67"/>
      <c r="I77" s="67"/>
      <c r="J77" s="67"/>
      <c r="K77" s="67"/>
      <c r="L77" s="67"/>
      <c r="M77" s="60"/>
      <c r="N77" s="60"/>
      <c r="O77" s="60"/>
      <c r="P77" s="60"/>
      <c r="Q77" s="60"/>
      <c r="R77" s="60"/>
      <c r="S77" s="60"/>
      <c r="T77" s="60"/>
      <c r="U77" s="60"/>
      <c r="V77" s="60"/>
      <c r="W77" s="60"/>
      <c r="X77" s="59"/>
      <c r="Y77" s="59"/>
      <c r="Z77" s="65"/>
      <c r="AA77" s="66"/>
      <c r="AB77" s="63" t="str">
        <f aca="false">IF(Z77-AA77=0,"",Z77-AA77)</f>
        <v/>
      </c>
      <c r="AC77" s="64" t="e">
        <f aca="false">IF(Y77="","",IFERROR(INDEX(【参考】数式用2!$G$3:$I$451,MATCH(W77,【参考】数式用2!$F$3:$F$451,0),MATCH(VLOOKUP(Y77,【参考】数式用2!$J$2:$K$26,2,FALSE),【参考】数式用2!$G$2:$I$2,0)),10)))))</f>
        <v>#N/A</v>
      </c>
      <c r="AD77" s="68"/>
    </row>
    <row r="78" customFormat="false" ht="37.5" hidden="false" customHeight="true" outlineLevel="0" collapsed="false">
      <c r="A78" s="5"/>
      <c r="B78" s="13" t="n">
        <f aca="false">B77+1</f>
        <v>25</v>
      </c>
      <c r="C78" s="67"/>
      <c r="D78" s="67"/>
      <c r="E78" s="67"/>
      <c r="F78" s="67"/>
      <c r="G78" s="67"/>
      <c r="H78" s="67"/>
      <c r="I78" s="67"/>
      <c r="J78" s="67"/>
      <c r="K78" s="67"/>
      <c r="L78" s="67"/>
      <c r="M78" s="60"/>
      <c r="N78" s="60"/>
      <c r="O78" s="60"/>
      <c r="P78" s="60"/>
      <c r="Q78" s="60"/>
      <c r="R78" s="60"/>
      <c r="S78" s="60"/>
      <c r="T78" s="60"/>
      <c r="U78" s="60"/>
      <c r="V78" s="60"/>
      <c r="W78" s="60"/>
      <c r="X78" s="59"/>
      <c r="Y78" s="59"/>
      <c r="Z78" s="65"/>
      <c r="AA78" s="66"/>
      <c r="AB78" s="63" t="str">
        <f aca="false">IF(Z78-AA78=0,"",Z78-AA78)</f>
        <v/>
      </c>
      <c r="AC78" s="64" t="e">
        <f aca="false">IF(Y78="","",IFERROR(INDEX(【参考】数式用2!$G$3:$I$451,MATCH(W78,【参考】数式用2!$F$3:$F$451,0),MATCH(VLOOKUP(Y78,【参考】数式用2!$J$2:$K$26,2,FALSE),【参考】数式用2!$G$2:$I$2,0)),10)))))</f>
        <v>#N/A</v>
      </c>
      <c r="AD78" s="68"/>
    </row>
    <row r="79" customFormat="false" ht="37.5" hidden="false" customHeight="true" outlineLevel="0" collapsed="false">
      <c r="A79" s="5"/>
      <c r="B79" s="13" t="n">
        <f aca="false">B78+1</f>
        <v>26</v>
      </c>
      <c r="C79" s="67"/>
      <c r="D79" s="67"/>
      <c r="E79" s="67"/>
      <c r="F79" s="67"/>
      <c r="G79" s="67"/>
      <c r="H79" s="67"/>
      <c r="I79" s="67"/>
      <c r="J79" s="67"/>
      <c r="K79" s="67"/>
      <c r="L79" s="67"/>
      <c r="M79" s="60"/>
      <c r="N79" s="60"/>
      <c r="O79" s="60"/>
      <c r="P79" s="60"/>
      <c r="Q79" s="60"/>
      <c r="R79" s="60"/>
      <c r="S79" s="60"/>
      <c r="T79" s="60"/>
      <c r="U79" s="60"/>
      <c r="V79" s="60"/>
      <c r="W79" s="60"/>
      <c r="X79" s="59"/>
      <c r="Y79" s="59"/>
      <c r="Z79" s="65"/>
      <c r="AA79" s="66"/>
      <c r="AB79" s="63" t="str">
        <f aca="false">IF(Z79-AA79=0,"",Z79-AA79)</f>
        <v/>
      </c>
      <c r="AC79" s="64" t="e">
        <f aca="false">IF(Y79="","",IFERROR(INDEX(【参考】数式用2!$G$3:$I$451,MATCH(W79,【参考】数式用2!$F$3:$F$451,0),MATCH(VLOOKUP(Y79,【参考】数式用2!$J$2:$K$26,2,FALSE),【参考】数式用2!$G$2:$I$2,0)),10)))))</f>
        <v>#N/A</v>
      </c>
      <c r="AD79" s="68"/>
    </row>
    <row r="80" customFormat="false" ht="37.5" hidden="false" customHeight="true" outlineLevel="0" collapsed="false">
      <c r="A80" s="5"/>
      <c r="B80" s="13" t="n">
        <f aca="false">B79+1</f>
        <v>27</v>
      </c>
      <c r="C80" s="67"/>
      <c r="D80" s="67"/>
      <c r="E80" s="67"/>
      <c r="F80" s="67"/>
      <c r="G80" s="67"/>
      <c r="H80" s="67"/>
      <c r="I80" s="67"/>
      <c r="J80" s="67"/>
      <c r="K80" s="67"/>
      <c r="L80" s="67"/>
      <c r="M80" s="60"/>
      <c r="N80" s="60"/>
      <c r="O80" s="60"/>
      <c r="P80" s="60"/>
      <c r="Q80" s="60"/>
      <c r="R80" s="60"/>
      <c r="S80" s="60"/>
      <c r="T80" s="60"/>
      <c r="U80" s="60"/>
      <c r="V80" s="60"/>
      <c r="W80" s="60"/>
      <c r="X80" s="59"/>
      <c r="Y80" s="59"/>
      <c r="Z80" s="65"/>
      <c r="AA80" s="66"/>
      <c r="AB80" s="63" t="str">
        <f aca="false">IF(Z80-AA80=0,"",Z80-AA80)</f>
        <v/>
      </c>
      <c r="AC80" s="64" t="e">
        <f aca="false">IF(Y80="","",IFERROR(INDEX(【参考】数式用2!$G$3:$I$451,MATCH(W80,【参考】数式用2!$F$3:$F$451,0),MATCH(VLOOKUP(Y80,【参考】数式用2!$J$2:$K$26,2,FALSE),【参考】数式用2!$G$2:$I$2,0)),10)))))</f>
        <v>#N/A</v>
      </c>
      <c r="AD80" s="68"/>
    </row>
    <row r="81" customFormat="false" ht="37.5" hidden="false" customHeight="true" outlineLevel="0" collapsed="false">
      <c r="A81" s="5"/>
      <c r="B81" s="13" t="n">
        <f aca="false">B80+1</f>
        <v>28</v>
      </c>
      <c r="C81" s="67"/>
      <c r="D81" s="67"/>
      <c r="E81" s="67"/>
      <c r="F81" s="67"/>
      <c r="G81" s="67"/>
      <c r="H81" s="67"/>
      <c r="I81" s="67"/>
      <c r="J81" s="67"/>
      <c r="K81" s="67"/>
      <c r="L81" s="67"/>
      <c r="M81" s="60"/>
      <c r="N81" s="60"/>
      <c r="O81" s="60"/>
      <c r="P81" s="60"/>
      <c r="Q81" s="60"/>
      <c r="R81" s="60"/>
      <c r="S81" s="60"/>
      <c r="T81" s="60"/>
      <c r="U81" s="60"/>
      <c r="V81" s="60"/>
      <c r="W81" s="60"/>
      <c r="X81" s="59"/>
      <c r="Y81" s="59"/>
      <c r="Z81" s="65"/>
      <c r="AA81" s="66"/>
      <c r="AB81" s="63" t="str">
        <f aca="false">IF(Z81-AA81=0,"",Z81-AA81)</f>
        <v/>
      </c>
      <c r="AC81" s="64" t="e">
        <f aca="false">IF(Y81="","",IFERROR(INDEX(【参考】数式用2!$G$3:$I$451,MATCH(W81,【参考】数式用2!$F$3:$F$451,0),MATCH(VLOOKUP(Y81,【参考】数式用2!$J$2:$K$26,2,FALSE),【参考】数式用2!$G$2:$I$2,0)),10)))))</f>
        <v>#N/A</v>
      </c>
      <c r="AD81" s="68"/>
    </row>
    <row r="82" customFormat="false" ht="37.5" hidden="false" customHeight="true" outlineLevel="0" collapsed="false">
      <c r="A82" s="5"/>
      <c r="B82" s="13" t="n">
        <f aca="false">B81+1</f>
        <v>29</v>
      </c>
      <c r="C82" s="67"/>
      <c r="D82" s="67"/>
      <c r="E82" s="67"/>
      <c r="F82" s="67"/>
      <c r="G82" s="67"/>
      <c r="H82" s="67"/>
      <c r="I82" s="67"/>
      <c r="J82" s="67"/>
      <c r="K82" s="67"/>
      <c r="L82" s="67"/>
      <c r="M82" s="60"/>
      <c r="N82" s="60"/>
      <c r="O82" s="60"/>
      <c r="P82" s="60"/>
      <c r="Q82" s="60"/>
      <c r="R82" s="60"/>
      <c r="S82" s="60"/>
      <c r="T82" s="60"/>
      <c r="U82" s="60"/>
      <c r="V82" s="60"/>
      <c r="W82" s="60"/>
      <c r="X82" s="59"/>
      <c r="Y82" s="59"/>
      <c r="Z82" s="65"/>
      <c r="AA82" s="66"/>
      <c r="AB82" s="63" t="str">
        <f aca="false">IF(Z82-AA82=0,"",Z82-AA82)</f>
        <v/>
      </c>
      <c r="AC82" s="64" t="e">
        <f aca="false">IF(Y82="","",IFERROR(INDEX(【参考】数式用2!$G$3:$I$451,MATCH(W82,【参考】数式用2!$F$3:$F$451,0),MATCH(VLOOKUP(Y82,【参考】数式用2!$J$2:$K$26,2,FALSE),【参考】数式用2!$G$2:$I$2,0)),10)))))</f>
        <v>#N/A</v>
      </c>
      <c r="AD82" s="68"/>
    </row>
    <row r="83" customFormat="false" ht="37.5" hidden="false" customHeight="true" outlineLevel="0" collapsed="false">
      <c r="A83" s="5"/>
      <c r="B83" s="13" t="n">
        <f aca="false">B82+1</f>
        <v>30</v>
      </c>
      <c r="C83" s="67"/>
      <c r="D83" s="67"/>
      <c r="E83" s="67"/>
      <c r="F83" s="67"/>
      <c r="G83" s="67"/>
      <c r="H83" s="67"/>
      <c r="I83" s="67"/>
      <c r="J83" s="67"/>
      <c r="K83" s="67"/>
      <c r="L83" s="67"/>
      <c r="M83" s="60"/>
      <c r="N83" s="60"/>
      <c r="O83" s="60"/>
      <c r="P83" s="60"/>
      <c r="Q83" s="60"/>
      <c r="R83" s="60"/>
      <c r="S83" s="60"/>
      <c r="T83" s="60"/>
      <c r="U83" s="60"/>
      <c r="V83" s="60"/>
      <c r="W83" s="60"/>
      <c r="X83" s="59"/>
      <c r="Y83" s="59"/>
      <c r="Z83" s="65"/>
      <c r="AA83" s="66"/>
      <c r="AB83" s="63" t="str">
        <f aca="false">IF(Z83-AA83=0,"",Z83-AA83)</f>
        <v/>
      </c>
      <c r="AC83" s="64" t="e">
        <f aca="false">IF(Y83="","",IFERROR(INDEX(【参考】数式用2!$G$3:$I$451,MATCH(W83,【参考】数式用2!$F$3:$F$451,0),MATCH(VLOOKUP(Y83,【参考】数式用2!$J$2:$K$26,2,FALSE),【参考】数式用2!$G$2:$I$2,0)),10)))))</f>
        <v>#N/A</v>
      </c>
      <c r="AD83" s="68"/>
    </row>
    <row r="84" customFormat="false" ht="37.5" hidden="false" customHeight="true" outlineLevel="0" collapsed="false">
      <c r="A84" s="5"/>
      <c r="B84" s="13" t="n">
        <f aca="false">B83+1</f>
        <v>31</v>
      </c>
      <c r="C84" s="67"/>
      <c r="D84" s="67"/>
      <c r="E84" s="67"/>
      <c r="F84" s="67"/>
      <c r="G84" s="67"/>
      <c r="H84" s="67"/>
      <c r="I84" s="67"/>
      <c r="J84" s="67"/>
      <c r="K84" s="67"/>
      <c r="L84" s="67"/>
      <c r="M84" s="60"/>
      <c r="N84" s="60"/>
      <c r="O84" s="60"/>
      <c r="P84" s="60"/>
      <c r="Q84" s="60"/>
      <c r="R84" s="60"/>
      <c r="S84" s="60"/>
      <c r="T84" s="60"/>
      <c r="U84" s="60"/>
      <c r="V84" s="60"/>
      <c r="W84" s="60"/>
      <c r="X84" s="59"/>
      <c r="Y84" s="59"/>
      <c r="Z84" s="65"/>
      <c r="AA84" s="66"/>
      <c r="AB84" s="63" t="str">
        <f aca="false">IF(Z84-AA84=0,"",Z84-AA84)</f>
        <v/>
      </c>
      <c r="AC84" s="64" t="e">
        <f aca="false">IF(Y84="","",IFERROR(INDEX(【参考】数式用2!$G$3:$I$451,MATCH(W84,【参考】数式用2!$F$3:$F$451,0),MATCH(VLOOKUP(Y84,【参考】数式用2!$J$2:$K$26,2,FALSE),【参考】数式用2!$G$2:$I$2,0)),10)))))</f>
        <v>#N/A</v>
      </c>
      <c r="AD84" s="68"/>
    </row>
    <row r="85" customFormat="false" ht="37.5" hidden="false" customHeight="true" outlineLevel="0" collapsed="false">
      <c r="A85" s="5"/>
      <c r="B85" s="13" t="n">
        <f aca="false">B84+1</f>
        <v>32</v>
      </c>
      <c r="C85" s="67"/>
      <c r="D85" s="67"/>
      <c r="E85" s="67"/>
      <c r="F85" s="67"/>
      <c r="G85" s="67"/>
      <c r="H85" s="67"/>
      <c r="I85" s="67"/>
      <c r="J85" s="67"/>
      <c r="K85" s="67"/>
      <c r="L85" s="67"/>
      <c r="M85" s="60"/>
      <c r="N85" s="60"/>
      <c r="O85" s="60"/>
      <c r="P85" s="60"/>
      <c r="Q85" s="60"/>
      <c r="R85" s="60"/>
      <c r="S85" s="60"/>
      <c r="T85" s="60"/>
      <c r="U85" s="60"/>
      <c r="V85" s="60"/>
      <c r="W85" s="60"/>
      <c r="X85" s="59"/>
      <c r="Y85" s="59"/>
      <c r="Z85" s="65"/>
      <c r="AA85" s="66"/>
      <c r="AB85" s="63" t="str">
        <f aca="false">IF(Z85-AA85=0,"",Z85-AA85)</f>
        <v/>
      </c>
      <c r="AC85" s="64" t="e">
        <f aca="false">IF(Y85="","",IFERROR(INDEX(【参考】数式用2!$G$3:$I$451,MATCH(W85,【参考】数式用2!$F$3:$F$451,0),MATCH(VLOOKUP(Y85,【参考】数式用2!$J$2:$K$26,2,FALSE),【参考】数式用2!$G$2:$I$2,0)),10)))))</f>
        <v>#N/A</v>
      </c>
      <c r="AD85" s="68"/>
    </row>
    <row r="86" customFormat="false" ht="37.5" hidden="false" customHeight="true" outlineLevel="0" collapsed="false">
      <c r="A86" s="5"/>
      <c r="B86" s="13" t="n">
        <f aca="false">B85+1</f>
        <v>33</v>
      </c>
      <c r="C86" s="67"/>
      <c r="D86" s="67"/>
      <c r="E86" s="67"/>
      <c r="F86" s="67"/>
      <c r="G86" s="67"/>
      <c r="H86" s="67"/>
      <c r="I86" s="67"/>
      <c r="J86" s="67"/>
      <c r="K86" s="67"/>
      <c r="L86" s="67"/>
      <c r="M86" s="60"/>
      <c r="N86" s="60"/>
      <c r="O86" s="60"/>
      <c r="P86" s="60"/>
      <c r="Q86" s="60"/>
      <c r="R86" s="60"/>
      <c r="S86" s="60"/>
      <c r="T86" s="60"/>
      <c r="U86" s="60"/>
      <c r="V86" s="60"/>
      <c r="W86" s="60"/>
      <c r="X86" s="59"/>
      <c r="Y86" s="59"/>
      <c r="Z86" s="65"/>
      <c r="AA86" s="66"/>
      <c r="AB86" s="63" t="str">
        <f aca="false">IF(Z86-AA86=0,"",Z86-AA86)</f>
        <v/>
      </c>
      <c r="AC86" s="64" t="e">
        <f aca="false">IF(Y86="","",IFERROR(INDEX(【参考】数式用2!$G$3:$I$451,MATCH(W86,【参考】数式用2!$F$3:$F$451,0),MATCH(VLOOKUP(Y86,【参考】数式用2!$J$2:$K$26,2,FALSE),【参考】数式用2!$G$2:$I$2,0)),10)))))</f>
        <v>#N/A</v>
      </c>
      <c r="AD86" s="68"/>
    </row>
    <row r="87" customFormat="false" ht="37.5" hidden="false" customHeight="true" outlineLevel="0" collapsed="false">
      <c r="A87" s="5"/>
      <c r="B87" s="13" t="n">
        <f aca="false">B86+1</f>
        <v>34</v>
      </c>
      <c r="C87" s="67"/>
      <c r="D87" s="67"/>
      <c r="E87" s="67"/>
      <c r="F87" s="67"/>
      <c r="G87" s="67"/>
      <c r="H87" s="67"/>
      <c r="I87" s="67"/>
      <c r="J87" s="67"/>
      <c r="K87" s="67"/>
      <c r="L87" s="67"/>
      <c r="M87" s="60"/>
      <c r="N87" s="60"/>
      <c r="O87" s="60"/>
      <c r="P87" s="60"/>
      <c r="Q87" s="60"/>
      <c r="R87" s="60"/>
      <c r="S87" s="60"/>
      <c r="T87" s="60"/>
      <c r="U87" s="60"/>
      <c r="V87" s="60"/>
      <c r="W87" s="60"/>
      <c r="X87" s="59"/>
      <c r="Y87" s="59"/>
      <c r="Z87" s="65"/>
      <c r="AA87" s="66"/>
      <c r="AB87" s="63" t="str">
        <f aca="false">IF(Z87-AA87=0,"",Z87-AA87)</f>
        <v/>
      </c>
      <c r="AC87" s="64" t="e">
        <f aca="false">IF(Y87="","",IFERROR(INDEX(【参考】数式用2!$G$3:$I$451,MATCH(W87,【参考】数式用2!$F$3:$F$451,0),MATCH(VLOOKUP(Y87,【参考】数式用2!$J$2:$K$26,2,FALSE),【参考】数式用2!$G$2:$I$2,0)),10)))))</f>
        <v>#N/A</v>
      </c>
      <c r="AD87" s="68"/>
    </row>
    <row r="88" customFormat="false" ht="37.5" hidden="false" customHeight="true" outlineLevel="0" collapsed="false">
      <c r="A88" s="5"/>
      <c r="B88" s="13" t="n">
        <f aca="false">B87+1</f>
        <v>35</v>
      </c>
      <c r="C88" s="67"/>
      <c r="D88" s="67"/>
      <c r="E88" s="67"/>
      <c r="F88" s="67"/>
      <c r="G88" s="67"/>
      <c r="H88" s="67"/>
      <c r="I88" s="67"/>
      <c r="J88" s="67"/>
      <c r="K88" s="67"/>
      <c r="L88" s="67"/>
      <c r="M88" s="60"/>
      <c r="N88" s="60"/>
      <c r="O88" s="60"/>
      <c r="P88" s="60"/>
      <c r="Q88" s="60"/>
      <c r="R88" s="60"/>
      <c r="S88" s="60"/>
      <c r="T88" s="60"/>
      <c r="U88" s="60"/>
      <c r="V88" s="60"/>
      <c r="W88" s="60"/>
      <c r="X88" s="59"/>
      <c r="Y88" s="59"/>
      <c r="Z88" s="65"/>
      <c r="AA88" s="66"/>
      <c r="AB88" s="63" t="str">
        <f aca="false">IF(Z88-AA88=0,"",Z88-AA88)</f>
        <v/>
      </c>
      <c r="AC88" s="64" t="e">
        <f aca="false">IF(Y88="","",IFERROR(INDEX(【参考】数式用2!$G$3:$I$451,MATCH(W88,【参考】数式用2!$F$3:$F$451,0),MATCH(VLOOKUP(Y88,【参考】数式用2!$J$2:$K$26,2,FALSE),【参考】数式用2!$G$2:$I$2,0)),10)))))</f>
        <v>#N/A</v>
      </c>
      <c r="AD88" s="68"/>
    </row>
    <row r="89" customFormat="false" ht="37.5" hidden="false" customHeight="true" outlineLevel="0" collapsed="false">
      <c r="A89" s="5"/>
      <c r="B89" s="13" t="n">
        <f aca="false">B88+1</f>
        <v>36</v>
      </c>
      <c r="C89" s="67"/>
      <c r="D89" s="67"/>
      <c r="E89" s="67"/>
      <c r="F89" s="67"/>
      <c r="G89" s="67"/>
      <c r="H89" s="67"/>
      <c r="I89" s="67"/>
      <c r="J89" s="67"/>
      <c r="K89" s="67"/>
      <c r="L89" s="67"/>
      <c r="M89" s="60"/>
      <c r="N89" s="60"/>
      <c r="O89" s="60"/>
      <c r="P89" s="60"/>
      <c r="Q89" s="60"/>
      <c r="R89" s="60"/>
      <c r="S89" s="60"/>
      <c r="T89" s="60"/>
      <c r="U89" s="60"/>
      <c r="V89" s="60"/>
      <c r="W89" s="60"/>
      <c r="X89" s="59"/>
      <c r="Y89" s="59"/>
      <c r="Z89" s="65"/>
      <c r="AA89" s="66"/>
      <c r="AB89" s="63" t="str">
        <f aca="false">IF(Z89-AA89=0,"",Z89-AA89)</f>
        <v/>
      </c>
      <c r="AC89" s="64" t="e">
        <f aca="false">IF(Y89="","",IFERROR(INDEX(【参考】数式用2!$G$3:$I$451,MATCH(W89,【参考】数式用2!$F$3:$F$451,0),MATCH(VLOOKUP(Y89,【参考】数式用2!$J$2:$K$26,2,FALSE),【参考】数式用2!$G$2:$I$2,0)),10)))))</f>
        <v>#N/A</v>
      </c>
      <c r="AD89" s="68"/>
    </row>
    <row r="90" customFormat="false" ht="37.5" hidden="false" customHeight="true" outlineLevel="0" collapsed="false">
      <c r="A90" s="5"/>
      <c r="B90" s="13" t="n">
        <f aca="false">B89+1</f>
        <v>37</v>
      </c>
      <c r="C90" s="67"/>
      <c r="D90" s="67"/>
      <c r="E90" s="67"/>
      <c r="F90" s="67"/>
      <c r="G90" s="67"/>
      <c r="H90" s="67"/>
      <c r="I90" s="67"/>
      <c r="J90" s="67"/>
      <c r="K90" s="67"/>
      <c r="L90" s="67"/>
      <c r="M90" s="60"/>
      <c r="N90" s="60"/>
      <c r="O90" s="60"/>
      <c r="P90" s="60"/>
      <c r="Q90" s="60"/>
      <c r="R90" s="60"/>
      <c r="S90" s="60"/>
      <c r="T90" s="60"/>
      <c r="U90" s="60"/>
      <c r="V90" s="60"/>
      <c r="W90" s="60"/>
      <c r="X90" s="59"/>
      <c r="Y90" s="59"/>
      <c r="Z90" s="65"/>
      <c r="AA90" s="66"/>
      <c r="AB90" s="63" t="str">
        <f aca="false">IF(Z90-AA90=0,"",Z90-AA90)</f>
        <v/>
      </c>
      <c r="AC90" s="64" t="e">
        <f aca="false">IF(Y90="","",IFERROR(INDEX(【参考】数式用2!$G$3:$I$451,MATCH(W90,【参考】数式用2!$F$3:$F$451,0),MATCH(VLOOKUP(Y90,【参考】数式用2!$J$2:$K$26,2,FALSE),【参考】数式用2!$G$2:$I$2,0)),10)))))</f>
        <v>#N/A</v>
      </c>
      <c r="AD90" s="68"/>
    </row>
    <row r="91" customFormat="false" ht="37.5" hidden="false" customHeight="true" outlineLevel="0" collapsed="false">
      <c r="A91" s="5"/>
      <c r="B91" s="13" t="n">
        <f aca="false">B90+1</f>
        <v>38</v>
      </c>
      <c r="C91" s="67"/>
      <c r="D91" s="67"/>
      <c r="E91" s="67"/>
      <c r="F91" s="67"/>
      <c r="G91" s="67"/>
      <c r="H91" s="67"/>
      <c r="I91" s="67"/>
      <c r="J91" s="67"/>
      <c r="K91" s="67"/>
      <c r="L91" s="67"/>
      <c r="M91" s="60"/>
      <c r="N91" s="60"/>
      <c r="O91" s="60"/>
      <c r="P91" s="60"/>
      <c r="Q91" s="60"/>
      <c r="R91" s="60"/>
      <c r="S91" s="60"/>
      <c r="T91" s="60"/>
      <c r="U91" s="60"/>
      <c r="V91" s="60"/>
      <c r="W91" s="60"/>
      <c r="X91" s="59"/>
      <c r="Y91" s="59"/>
      <c r="Z91" s="65"/>
      <c r="AA91" s="66"/>
      <c r="AB91" s="63" t="str">
        <f aca="false">IF(Z91-AA91=0,"",Z91-AA91)</f>
        <v/>
      </c>
      <c r="AC91" s="64" t="e">
        <f aca="false">IF(Y91="","",IFERROR(INDEX(【参考】数式用2!$G$3:$I$451,MATCH(W91,【参考】数式用2!$F$3:$F$451,0),MATCH(VLOOKUP(Y91,【参考】数式用2!$J$2:$K$26,2,FALSE),【参考】数式用2!$G$2:$I$2,0)),10)))))</f>
        <v>#N/A</v>
      </c>
      <c r="AD91" s="68"/>
    </row>
    <row r="92" customFormat="false" ht="37.5" hidden="false" customHeight="true" outlineLevel="0" collapsed="false">
      <c r="A92" s="5"/>
      <c r="B92" s="13" t="n">
        <f aca="false">B91+1</f>
        <v>39</v>
      </c>
      <c r="C92" s="67"/>
      <c r="D92" s="67"/>
      <c r="E92" s="67"/>
      <c r="F92" s="67"/>
      <c r="G92" s="67"/>
      <c r="H92" s="67"/>
      <c r="I92" s="67"/>
      <c r="J92" s="67"/>
      <c r="K92" s="67"/>
      <c r="L92" s="67"/>
      <c r="M92" s="60"/>
      <c r="N92" s="60"/>
      <c r="O92" s="60"/>
      <c r="P92" s="60"/>
      <c r="Q92" s="60"/>
      <c r="R92" s="60"/>
      <c r="S92" s="60"/>
      <c r="T92" s="60"/>
      <c r="U92" s="60"/>
      <c r="V92" s="60"/>
      <c r="W92" s="60"/>
      <c r="X92" s="59"/>
      <c r="Y92" s="59"/>
      <c r="Z92" s="65"/>
      <c r="AA92" s="66"/>
      <c r="AB92" s="63" t="str">
        <f aca="false">IF(Z92-AA92=0,"",Z92-AA92)</f>
        <v/>
      </c>
      <c r="AC92" s="64" t="e">
        <f aca="false">IF(Y92="","",IFERROR(INDEX(【参考】数式用2!$G$3:$I$451,MATCH(W92,【参考】数式用2!$F$3:$F$451,0),MATCH(VLOOKUP(Y92,【参考】数式用2!$J$2:$K$26,2,FALSE),【参考】数式用2!$G$2:$I$2,0)),10)))))</f>
        <v>#N/A</v>
      </c>
      <c r="AD92" s="68"/>
    </row>
    <row r="93" customFormat="false" ht="37.5" hidden="false" customHeight="true" outlineLevel="0" collapsed="false">
      <c r="A93" s="5"/>
      <c r="B93" s="13" t="n">
        <f aca="false">B92+1</f>
        <v>40</v>
      </c>
      <c r="C93" s="67"/>
      <c r="D93" s="67"/>
      <c r="E93" s="67"/>
      <c r="F93" s="67"/>
      <c r="G93" s="67"/>
      <c r="H93" s="67"/>
      <c r="I93" s="67"/>
      <c r="J93" s="67"/>
      <c r="K93" s="67"/>
      <c r="L93" s="67"/>
      <c r="M93" s="60"/>
      <c r="N93" s="60"/>
      <c r="O93" s="60"/>
      <c r="P93" s="60"/>
      <c r="Q93" s="60"/>
      <c r="R93" s="60"/>
      <c r="S93" s="60"/>
      <c r="T93" s="60"/>
      <c r="U93" s="60"/>
      <c r="V93" s="60"/>
      <c r="W93" s="60"/>
      <c r="X93" s="59"/>
      <c r="Y93" s="59"/>
      <c r="Z93" s="65"/>
      <c r="AA93" s="66"/>
      <c r="AB93" s="63" t="str">
        <f aca="false">IF(Z93-AA93=0,"",Z93-AA93)</f>
        <v/>
      </c>
      <c r="AC93" s="64" t="e">
        <f aca="false">IF(Y93="","",IFERROR(INDEX(【参考】数式用2!$G$3:$I$451,MATCH(W93,【参考】数式用2!$F$3:$F$451,0),MATCH(VLOOKUP(Y93,【参考】数式用2!$J$2:$K$26,2,FALSE),【参考】数式用2!$G$2:$I$2,0)),10)))))</f>
        <v>#N/A</v>
      </c>
      <c r="AD93" s="68"/>
    </row>
    <row r="94" customFormat="false" ht="37.5" hidden="false" customHeight="true" outlineLevel="0" collapsed="false">
      <c r="A94" s="5"/>
      <c r="B94" s="13" t="n">
        <f aca="false">B93+1</f>
        <v>41</v>
      </c>
      <c r="C94" s="67"/>
      <c r="D94" s="67"/>
      <c r="E94" s="67"/>
      <c r="F94" s="67"/>
      <c r="G94" s="67"/>
      <c r="H94" s="67"/>
      <c r="I94" s="67"/>
      <c r="J94" s="67"/>
      <c r="K94" s="67"/>
      <c r="L94" s="67"/>
      <c r="M94" s="60"/>
      <c r="N94" s="60"/>
      <c r="O94" s="60"/>
      <c r="P94" s="60"/>
      <c r="Q94" s="60"/>
      <c r="R94" s="60"/>
      <c r="S94" s="60"/>
      <c r="T94" s="60"/>
      <c r="U94" s="60"/>
      <c r="V94" s="60"/>
      <c r="W94" s="60"/>
      <c r="X94" s="59"/>
      <c r="Y94" s="59"/>
      <c r="Z94" s="65"/>
      <c r="AA94" s="66"/>
      <c r="AB94" s="63" t="str">
        <f aca="false">IF(Z94-AA94=0,"",Z94-AA94)</f>
        <v/>
      </c>
      <c r="AC94" s="64" t="e">
        <f aca="false">IF(Y94="","",IFERROR(INDEX(【参考】数式用2!$G$3:$I$451,MATCH(W94,【参考】数式用2!$F$3:$F$451,0),MATCH(VLOOKUP(Y94,【参考】数式用2!$J$2:$K$26,2,FALSE),【参考】数式用2!$G$2:$I$2,0)),10)))))</f>
        <v>#N/A</v>
      </c>
      <c r="AD94" s="68"/>
    </row>
    <row r="95" customFormat="false" ht="37.5" hidden="false" customHeight="true" outlineLevel="0" collapsed="false">
      <c r="A95" s="5"/>
      <c r="B95" s="13" t="n">
        <f aca="false">B94+1</f>
        <v>42</v>
      </c>
      <c r="C95" s="67"/>
      <c r="D95" s="67"/>
      <c r="E95" s="67"/>
      <c r="F95" s="67"/>
      <c r="G95" s="67"/>
      <c r="H95" s="67"/>
      <c r="I95" s="67"/>
      <c r="J95" s="67"/>
      <c r="K95" s="67"/>
      <c r="L95" s="67"/>
      <c r="M95" s="60"/>
      <c r="N95" s="60"/>
      <c r="O95" s="60"/>
      <c r="P95" s="60"/>
      <c r="Q95" s="60"/>
      <c r="R95" s="60"/>
      <c r="S95" s="60"/>
      <c r="T95" s="60"/>
      <c r="U95" s="60"/>
      <c r="V95" s="60"/>
      <c r="W95" s="60"/>
      <c r="X95" s="59"/>
      <c r="Y95" s="59"/>
      <c r="Z95" s="65"/>
      <c r="AA95" s="66"/>
      <c r="AB95" s="63" t="str">
        <f aca="false">IF(Z95-AA95=0,"",Z95-AA95)</f>
        <v/>
      </c>
      <c r="AC95" s="64" t="e">
        <f aca="false">IF(Y95="","",IFERROR(INDEX(【参考】数式用2!$G$3:$I$451,MATCH(W95,【参考】数式用2!$F$3:$F$451,0),MATCH(VLOOKUP(Y95,【参考】数式用2!$J$2:$K$26,2,FALSE),【参考】数式用2!$G$2:$I$2,0)),10)))))</f>
        <v>#N/A</v>
      </c>
      <c r="AD95" s="68"/>
    </row>
    <row r="96" customFormat="false" ht="37.5" hidden="false" customHeight="true" outlineLevel="0" collapsed="false">
      <c r="A96" s="5"/>
      <c r="B96" s="13" t="n">
        <f aca="false">B95+1</f>
        <v>43</v>
      </c>
      <c r="C96" s="67"/>
      <c r="D96" s="67"/>
      <c r="E96" s="67"/>
      <c r="F96" s="67"/>
      <c r="G96" s="67"/>
      <c r="H96" s="67"/>
      <c r="I96" s="67"/>
      <c r="J96" s="67"/>
      <c r="K96" s="67"/>
      <c r="L96" s="67"/>
      <c r="M96" s="60"/>
      <c r="N96" s="60"/>
      <c r="O96" s="60"/>
      <c r="P96" s="60"/>
      <c r="Q96" s="60"/>
      <c r="R96" s="60"/>
      <c r="S96" s="60"/>
      <c r="T96" s="60"/>
      <c r="U96" s="60"/>
      <c r="V96" s="60"/>
      <c r="W96" s="60"/>
      <c r="X96" s="59"/>
      <c r="Y96" s="59"/>
      <c r="Z96" s="65"/>
      <c r="AA96" s="66"/>
      <c r="AB96" s="63" t="str">
        <f aca="false">IF(Z96-AA96=0,"",Z96-AA96)</f>
        <v/>
      </c>
      <c r="AC96" s="64" t="e">
        <f aca="false">IF(Y96="","",IFERROR(INDEX(【参考】数式用2!$G$3:$I$451,MATCH(W96,【参考】数式用2!$F$3:$F$451,0),MATCH(VLOOKUP(Y96,【参考】数式用2!$J$2:$K$26,2,FALSE),【参考】数式用2!$G$2:$I$2,0)),10)))))</f>
        <v>#N/A</v>
      </c>
      <c r="AD96" s="68"/>
    </row>
    <row r="97" customFormat="false" ht="37.5" hidden="false" customHeight="true" outlineLevel="0" collapsed="false">
      <c r="A97" s="5"/>
      <c r="B97" s="13" t="n">
        <f aca="false">B96+1</f>
        <v>44</v>
      </c>
      <c r="C97" s="67"/>
      <c r="D97" s="67"/>
      <c r="E97" s="67"/>
      <c r="F97" s="67"/>
      <c r="G97" s="67"/>
      <c r="H97" s="67"/>
      <c r="I97" s="67"/>
      <c r="J97" s="67"/>
      <c r="K97" s="67"/>
      <c r="L97" s="67"/>
      <c r="M97" s="60"/>
      <c r="N97" s="60"/>
      <c r="O97" s="60"/>
      <c r="P97" s="60"/>
      <c r="Q97" s="60"/>
      <c r="R97" s="60"/>
      <c r="S97" s="60"/>
      <c r="T97" s="60"/>
      <c r="U97" s="60"/>
      <c r="V97" s="60"/>
      <c r="W97" s="60"/>
      <c r="X97" s="59"/>
      <c r="Y97" s="59"/>
      <c r="Z97" s="65"/>
      <c r="AA97" s="66"/>
      <c r="AB97" s="63" t="str">
        <f aca="false">IF(Z97-AA97=0,"",Z97-AA97)</f>
        <v/>
      </c>
      <c r="AC97" s="64" t="e">
        <f aca="false">IF(Y97="","",IFERROR(INDEX(【参考】数式用2!$G$3:$I$451,MATCH(W97,【参考】数式用2!$F$3:$F$451,0),MATCH(VLOOKUP(Y97,【参考】数式用2!$J$2:$K$26,2,FALSE),【参考】数式用2!$G$2:$I$2,0)),10)))))</f>
        <v>#N/A</v>
      </c>
      <c r="AD97" s="68"/>
    </row>
    <row r="98" customFormat="false" ht="37.5" hidden="false" customHeight="true" outlineLevel="0" collapsed="false">
      <c r="A98" s="5"/>
      <c r="B98" s="13" t="n">
        <f aca="false">B97+1</f>
        <v>45</v>
      </c>
      <c r="C98" s="67"/>
      <c r="D98" s="67"/>
      <c r="E98" s="67"/>
      <c r="F98" s="67"/>
      <c r="G98" s="67"/>
      <c r="H98" s="67"/>
      <c r="I98" s="67"/>
      <c r="J98" s="67"/>
      <c r="K98" s="67"/>
      <c r="L98" s="67"/>
      <c r="M98" s="60"/>
      <c r="N98" s="60"/>
      <c r="O98" s="60"/>
      <c r="P98" s="60"/>
      <c r="Q98" s="60"/>
      <c r="R98" s="60"/>
      <c r="S98" s="60"/>
      <c r="T98" s="60"/>
      <c r="U98" s="60"/>
      <c r="V98" s="60"/>
      <c r="W98" s="60"/>
      <c r="X98" s="59"/>
      <c r="Y98" s="59"/>
      <c r="Z98" s="65"/>
      <c r="AA98" s="66"/>
      <c r="AB98" s="63" t="str">
        <f aca="false">IF(Z98-AA98=0,"",Z98-AA98)</f>
        <v/>
      </c>
      <c r="AC98" s="64" t="e">
        <f aca="false">IF(Y98="","",IFERROR(INDEX(【参考】数式用2!$G$3:$I$451,MATCH(W98,【参考】数式用2!$F$3:$F$451,0),MATCH(VLOOKUP(Y98,【参考】数式用2!$J$2:$K$26,2,FALSE),【参考】数式用2!$G$2:$I$2,0)),10)))))</f>
        <v>#N/A</v>
      </c>
      <c r="AD98" s="68"/>
    </row>
    <row r="99" customFormat="false" ht="37.5" hidden="false" customHeight="true" outlineLevel="0" collapsed="false">
      <c r="A99" s="5"/>
      <c r="B99" s="13" t="n">
        <f aca="false">B98+1</f>
        <v>46</v>
      </c>
      <c r="C99" s="67"/>
      <c r="D99" s="67"/>
      <c r="E99" s="67"/>
      <c r="F99" s="67"/>
      <c r="G99" s="67"/>
      <c r="H99" s="67"/>
      <c r="I99" s="67"/>
      <c r="J99" s="67"/>
      <c r="K99" s="67"/>
      <c r="L99" s="67"/>
      <c r="M99" s="60"/>
      <c r="N99" s="60"/>
      <c r="O99" s="60"/>
      <c r="P99" s="60"/>
      <c r="Q99" s="60"/>
      <c r="R99" s="60"/>
      <c r="S99" s="60"/>
      <c r="T99" s="60"/>
      <c r="U99" s="60"/>
      <c r="V99" s="60"/>
      <c r="W99" s="60"/>
      <c r="X99" s="59"/>
      <c r="Y99" s="59"/>
      <c r="Z99" s="65"/>
      <c r="AA99" s="66"/>
      <c r="AB99" s="63" t="str">
        <f aca="false">IF(Z99-AA99=0,"",Z99-AA99)</f>
        <v/>
      </c>
      <c r="AC99" s="64" t="e">
        <f aca="false">IF(Y99="","",IFERROR(INDEX(【参考】数式用2!$G$3:$I$451,MATCH(W99,【参考】数式用2!$F$3:$F$451,0),MATCH(VLOOKUP(Y99,【参考】数式用2!$J$2:$K$26,2,FALSE),【参考】数式用2!$G$2:$I$2,0)),10)))))</f>
        <v>#N/A</v>
      </c>
      <c r="AD99" s="68"/>
    </row>
    <row r="100" customFormat="false" ht="37.5" hidden="false" customHeight="true" outlineLevel="0" collapsed="false">
      <c r="A100" s="5"/>
      <c r="B100" s="13" t="n">
        <f aca="false">B99+1</f>
        <v>47</v>
      </c>
      <c r="C100" s="67"/>
      <c r="D100" s="67"/>
      <c r="E100" s="67"/>
      <c r="F100" s="67"/>
      <c r="G100" s="67"/>
      <c r="H100" s="67"/>
      <c r="I100" s="67"/>
      <c r="J100" s="67"/>
      <c r="K100" s="67"/>
      <c r="L100" s="67"/>
      <c r="M100" s="60"/>
      <c r="N100" s="60"/>
      <c r="O100" s="60"/>
      <c r="P100" s="60"/>
      <c r="Q100" s="60"/>
      <c r="R100" s="60"/>
      <c r="S100" s="60"/>
      <c r="T100" s="60"/>
      <c r="U100" s="60"/>
      <c r="V100" s="60"/>
      <c r="W100" s="60"/>
      <c r="X100" s="59"/>
      <c r="Y100" s="59"/>
      <c r="Z100" s="65"/>
      <c r="AA100" s="66"/>
      <c r="AB100" s="63" t="str">
        <f aca="false">IF(Z100-AA100=0,"",Z100-AA100)</f>
        <v/>
      </c>
      <c r="AC100" s="64" t="e">
        <f aca="false">IF(Y100="","",IFERROR(INDEX(【参考】数式用2!$G$3:$I$451,MATCH(W100,【参考】数式用2!$F$3:$F$451,0),MATCH(VLOOKUP(Y100,【参考】数式用2!$J$2:$K$26,2,FALSE),【参考】数式用2!$G$2:$I$2,0)),10)))))</f>
        <v>#N/A</v>
      </c>
      <c r="AD100" s="68"/>
    </row>
    <row r="101" customFormat="false" ht="37.5" hidden="false" customHeight="true" outlineLevel="0" collapsed="false">
      <c r="A101" s="5"/>
      <c r="B101" s="13" t="n">
        <f aca="false">B100+1</f>
        <v>48</v>
      </c>
      <c r="C101" s="67"/>
      <c r="D101" s="67"/>
      <c r="E101" s="67"/>
      <c r="F101" s="67"/>
      <c r="G101" s="67"/>
      <c r="H101" s="67"/>
      <c r="I101" s="67"/>
      <c r="J101" s="67"/>
      <c r="K101" s="67"/>
      <c r="L101" s="67"/>
      <c r="M101" s="60"/>
      <c r="N101" s="60"/>
      <c r="O101" s="60"/>
      <c r="P101" s="60"/>
      <c r="Q101" s="60"/>
      <c r="R101" s="60"/>
      <c r="S101" s="60"/>
      <c r="T101" s="60"/>
      <c r="U101" s="60"/>
      <c r="V101" s="60"/>
      <c r="W101" s="60"/>
      <c r="X101" s="59"/>
      <c r="Y101" s="59"/>
      <c r="Z101" s="65"/>
      <c r="AA101" s="66"/>
      <c r="AB101" s="63" t="str">
        <f aca="false">IF(Z101-AA101=0,"",Z101-AA101)</f>
        <v/>
      </c>
      <c r="AC101" s="64" t="e">
        <f aca="false">IF(Y101="","",IFERROR(INDEX(【参考】数式用2!$G$3:$I$451,MATCH(W101,【参考】数式用2!$F$3:$F$451,0),MATCH(VLOOKUP(Y101,【参考】数式用2!$J$2:$K$26,2,FALSE),【参考】数式用2!$G$2:$I$2,0)),10)))))</f>
        <v>#N/A</v>
      </c>
      <c r="AD101" s="68"/>
    </row>
    <row r="102" customFormat="false" ht="37.5" hidden="false" customHeight="true" outlineLevel="0" collapsed="false">
      <c r="A102" s="5"/>
      <c r="B102" s="13" t="n">
        <f aca="false">B101+1</f>
        <v>49</v>
      </c>
      <c r="C102" s="67"/>
      <c r="D102" s="67"/>
      <c r="E102" s="67"/>
      <c r="F102" s="67"/>
      <c r="G102" s="67"/>
      <c r="H102" s="67"/>
      <c r="I102" s="67"/>
      <c r="J102" s="67"/>
      <c r="K102" s="67"/>
      <c r="L102" s="67"/>
      <c r="M102" s="60"/>
      <c r="N102" s="60"/>
      <c r="O102" s="60"/>
      <c r="P102" s="60"/>
      <c r="Q102" s="60"/>
      <c r="R102" s="60"/>
      <c r="S102" s="60"/>
      <c r="T102" s="60"/>
      <c r="U102" s="60"/>
      <c r="V102" s="60"/>
      <c r="W102" s="60"/>
      <c r="X102" s="59"/>
      <c r="Y102" s="59"/>
      <c r="Z102" s="65"/>
      <c r="AA102" s="66"/>
      <c r="AB102" s="63" t="str">
        <f aca="false">IF(Z102-AA102=0,"",Z102-AA102)</f>
        <v/>
      </c>
      <c r="AC102" s="64" t="e">
        <f aca="false">IF(Y102="","",IFERROR(INDEX(【参考】数式用2!$G$3:$I$451,MATCH(W102,【参考】数式用2!$F$3:$F$451,0),MATCH(VLOOKUP(Y102,【参考】数式用2!$J$2:$K$26,2,FALSE),【参考】数式用2!$G$2:$I$2,0)),10)))))</f>
        <v>#N/A</v>
      </c>
      <c r="AD102" s="68"/>
    </row>
    <row r="103" customFormat="false" ht="37.5" hidden="false" customHeight="true" outlineLevel="0" collapsed="false">
      <c r="A103" s="5"/>
      <c r="B103" s="13" t="n">
        <f aca="false">B102+1</f>
        <v>50</v>
      </c>
      <c r="C103" s="67"/>
      <c r="D103" s="67"/>
      <c r="E103" s="67"/>
      <c r="F103" s="67"/>
      <c r="G103" s="67"/>
      <c r="H103" s="67"/>
      <c r="I103" s="67"/>
      <c r="J103" s="67"/>
      <c r="K103" s="67"/>
      <c r="L103" s="67"/>
      <c r="M103" s="60"/>
      <c r="N103" s="60"/>
      <c r="O103" s="60"/>
      <c r="P103" s="60"/>
      <c r="Q103" s="60"/>
      <c r="R103" s="60"/>
      <c r="S103" s="60"/>
      <c r="T103" s="60"/>
      <c r="U103" s="60"/>
      <c r="V103" s="60"/>
      <c r="W103" s="60"/>
      <c r="X103" s="59"/>
      <c r="Y103" s="59"/>
      <c r="Z103" s="65"/>
      <c r="AA103" s="66"/>
      <c r="AB103" s="63" t="str">
        <f aca="false">IF(Z103-AA103=0,"",Z103-AA103)</f>
        <v/>
      </c>
      <c r="AC103" s="64" t="e">
        <f aca="false">IF(Y103="","",IFERROR(INDEX(【参考】数式用2!$G$3:$I$451,MATCH(W103,【参考】数式用2!$F$3:$F$451,0),MATCH(VLOOKUP(Y103,【参考】数式用2!$J$2:$K$26,2,FALSE),【参考】数式用2!$G$2:$I$2,0)),10)))))</f>
        <v>#N/A</v>
      </c>
      <c r="AD103" s="68"/>
    </row>
    <row r="104" customFormat="false" ht="37.5" hidden="false" customHeight="true" outlineLevel="0" collapsed="false">
      <c r="A104" s="5"/>
      <c r="B104" s="13" t="n">
        <f aca="false">B103+1</f>
        <v>51</v>
      </c>
      <c r="C104" s="67"/>
      <c r="D104" s="67"/>
      <c r="E104" s="67"/>
      <c r="F104" s="67"/>
      <c r="G104" s="67"/>
      <c r="H104" s="67"/>
      <c r="I104" s="67"/>
      <c r="J104" s="67"/>
      <c r="K104" s="67"/>
      <c r="L104" s="67"/>
      <c r="M104" s="60"/>
      <c r="N104" s="60"/>
      <c r="O104" s="60"/>
      <c r="P104" s="60"/>
      <c r="Q104" s="60"/>
      <c r="R104" s="60"/>
      <c r="S104" s="60"/>
      <c r="T104" s="60"/>
      <c r="U104" s="60"/>
      <c r="V104" s="60"/>
      <c r="W104" s="60"/>
      <c r="X104" s="59"/>
      <c r="Y104" s="59"/>
      <c r="Z104" s="65"/>
      <c r="AA104" s="66"/>
      <c r="AB104" s="63" t="str">
        <f aca="false">IF(Z104-AA104=0,"",Z104-AA104)</f>
        <v/>
      </c>
      <c r="AC104" s="64" t="e">
        <f aca="false">IF(Y104="","",IFERROR(INDEX(【参考】数式用2!$G$3:$I$451,MATCH(W104,【参考】数式用2!$F$3:$F$451,0),MATCH(VLOOKUP(Y104,【参考】数式用2!$J$2:$K$26,2,FALSE),【参考】数式用2!$G$2:$I$2,0)),10)))))</f>
        <v>#N/A</v>
      </c>
      <c r="AD104" s="68"/>
    </row>
    <row r="105" customFormat="false" ht="37.5" hidden="false" customHeight="true" outlineLevel="0" collapsed="false">
      <c r="A105" s="5"/>
      <c r="B105" s="13" t="n">
        <f aca="false">B104+1</f>
        <v>52</v>
      </c>
      <c r="C105" s="67"/>
      <c r="D105" s="67"/>
      <c r="E105" s="67"/>
      <c r="F105" s="67"/>
      <c r="G105" s="67"/>
      <c r="H105" s="67"/>
      <c r="I105" s="67"/>
      <c r="J105" s="67"/>
      <c r="K105" s="67"/>
      <c r="L105" s="67"/>
      <c r="M105" s="60"/>
      <c r="N105" s="60"/>
      <c r="O105" s="60"/>
      <c r="P105" s="60"/>
      <c r="Q105" s="60"/>
      <c r="R105" s="60"/>
      <c r="S105" s="60"/>
      <c r="T105" s="60"/>
      <c r="U105" s="60"/>
      <c r="V105" s="60"/>
      <c r="W105" s="60"/>
      <c r="X105" s="59"/>
      <c r="Y105" s="59"/>
      <c r="Z105" s="65"/>
      <c r="AA105" s="66"/>
      <c r="AB105" s="63" t="str">
        <f aca="false">IF(Z105-AA105=0,"",Z105-AA105)</f>
        <v/>
      </c>
      <c r="AC105" s="64" t="e">
        <f aca="false">IF(Y105="","",IFERROR(INDEX(【参考】数式用2!$G$3:$I$451,MATCH(W105,【参考】数式用2!$F$3:$F$451,0),MATCH(VLOOKUP(Y105,【参考】数式用2!$J$2:$K$26,2,FALSE),【参考】数式用2!$G$2:$I$2,0)),10)))))</f>
        <v>#N/A</v>
      </c>
      <c r="AD105" s="68"/>
    </row>
    <row r="106" customFormat="false" ht="37.5" hidden="false" customHeight="true" outlineLevel="0" collapsed="false">
      <c r="A106" s="5"/>
      <c r="B106" s="13" t="n">
        <f aca="false">B105+1</f>
        <v>53</v>
      </c>
      <c r="C106" s="67"/>
      <c r="D106" s="67"/>
      <c r="E106" s="67"/>
      <c r="F106" s="67"/>
      <c r="G106" s="67"/>
      <c r="H106" s="67"/>
      <c r="I106" s="67"/>
      <c r="J106" s="67"/>
      <c r="K106" s="67"/>
      <c r="L106" s="67"/>
      <c r="M106" s="60"/>
      <c r="N106" s="60"/>
      <c r="O106" s="60"/>
      <c r="P106" s="60"/>
      <c r="Q106" s="60"/>
      <c r="R106" s="60"/>
      <c r="S106" s="60"/>
      <c r="T106" s="60"/>
      <c r="U106" s="60"/>
      <c r="V106" s="60"/>
      <c r="W106" s="60"/>
      <c r="X106" s="59"/>
      <c r="Y106" s="59"/>
      <c r="Z106" s="65"/>
      <c r="AA106" s="66"/>
      <c r="AB106" s="63" t="str">
        <f aca="false">IF(Z106-AA106=0,"",Z106-AA106)</f>
        <v/>
      </c>
      <c r="AC106" s="64" t="e">
        <f aca="false">IF(Y106="","",IFERROR(INDEX(【参考】数式用2!$G$3:$I$451,MATCH(W106,【参考】数式用2!$F$3:$F$451,0),MATCH(VLOOKUP(Y106,【参考】数式用2!$J$2:$K$26,2,FALSE),【参考】数式用2!$G$2:$I$2,0)),10)))))</f>
        <v>#N/A</v>
      </c>
      <c r="AD106" s="68"/>
    </row>
    <row r="107" customFormat="false" ht="37.5" hidden="false" customHeight="true" outlineLevel="0" collapsed="false">
      <c r="A107" s="5"/>
      <c r="B107" s="13" t="n">
        <f aca="false">B106+1</f>
        <v>54</v>
      </c>
      <c r="C107" s="67"/>
      <c r="D107" s="67"/>
      <c r="E107" s="67"/>
      <c r="F107" s="67"/>
      <c r="G107" s="67"/>
      <c r="H107" s="67"/>
      <c r="I107" s="67"/>
      <c r="J107" s="67"/>
      <c r="K107" s="67"/>
      <c r="L107" s="67"/>
      <c r="M107" s="60"/>
      <c r="N107" s="60"/>
      <c r="O107" s="60"/>
      <c r="P107" s="60"/>
      <c r="Q107" s="60"/>
      <c r="R107" s="60"/>
      <c r="S107" s="60"/>
      <c r="T107" s="60"/>
      <c r="U107" s="60"/>
      <c r="V107" s="60"/>
      <c r="W107" s="60"/>
      <c r="X107" s="59"/>
      <c r="Y107" s="59"/>
      <c r="Z107" s="65"/>
      <c r="AA107" s="66"/>
      <c r="AB107" s="63" t="str">
        <f aca="false">IF(Z107-AA107=0,"",Z107-AA107)</f>
        <v/>
      </c>
      <c r="AC107" s="64" t="e">
        <f aca="false">IF(Y107="","",IFERROR(INDEX(【参考】数式用2!$G$3:$I$451,MATCH(W107,【参考】数式用2!$F$3:$F$451,0),MATCH(VLOOKUP(Y107,【参考】数式用2!$J$2:$K$26,2,FALSE),【参考】数式用2!$G$2:$I$2,0)),10)))))</f>
        <v>#N/A</v>
      </c>
      <c r="AD107" s="68"/>
    </row>
    <row r="108" customFormat="false" ht="37.5" hidden="false" customHeight="true" outlineLevel="0" collapsed="false">
      <c r="A108" s="5"/>
      <c r="B108" s="13" t="n">
        <f aca="false">B107+1</f>
        <v>55</v>
      </c>
      <c r="C108" s="67"/>
      <c r="D108" s="67"/>
      <c r="E108" s="67"/>
      <c r="F108" s="67"/>
      <c r="G108" s="67"/>
      <c r="H108" s="67"/>
      <c r="I108" s="67"/>
      <c r="J108" s="67"/>
      <c r="K108" s="67"/>
      <c r="L108" s="67"/>
      <c r="M108" s="60"/>
      <c r="N108" s="60"/>
      <c r="O108" s="60"/>
      <c r="P108" s="60"/>
      <c r="Q108" s="60"/>
      <c r="R108" s="60"/>
      <c r="S108" s="60"/>
      <c r="T108" s="60"/>
      <c r="U108" s="60"/>
      <c r="V108" s="60"/>
      <c r="W108" s="60"/>
      <c r="X108" s="59"/>
      <c r="Y108" s="59"/>
      <c r="Z108" s="65"/>
      <c r="AA108" s="66"/>
      <c r="AB108" s="63" t="str">
        <f aca="false">IF(Z108-AA108=0,"",Z108-AA108)</f>
        <v/>
      </c>
      <c r="AC108" s="64" t="e">
        <f aca="false">IF(Y108="","",IFERROR(INDEX(【参考】数式用2!$G$3:$I$451,MATCH(W108,【参考】数式用2!$F$3:$F$451,0),MATCH(VLOOKUP(Y108,【参考】数式用2!$J$2:$K$26,2,FALSE),【参考】数式用2!$G$2:$I$2,0)),10)))))</f>
        <v>#N/A</v>
      </c>
      <c r="AD108" s="68"/>
    </row>
    <row r="109" customFormat="false" ht="37.5" hidden="false" customHeight="true" outlineLevel="0" collapsed="false">
      <c r="A109" s="5"/>
      <c r="B109" s="13" t="n">
        <f aca="false">B108+1</f>
        <v>56</v>
      </c>
      <c r="C109" s="67"/>
      <c r="D109" s="67"/>
      <c r="E109" s="67"/>
      <c r="F109" s="67"/>
      <c r="G109" s="67"/>
      <c r="H109" s="67"/>
      <c r="I109" s="67"/>
      <c r="J109" s="67"/>
      <c r="K109" s="67"/>
      <c r="L109" s="67"/>
      <c r="M109" s="60"/>
      <c r="N109" s="60"/>
      <c r="O109" s="60"/>
      <c r="P109" s="60"/>
      <c r="Q109" s="60"/>
      <c r="R109" s="60"/>
      <c r="S109" s="60"/>
      <c r="T109" s="60"/>
      <c r="U109" s="60"/>
      <c r="V109" s="60"/>
      <c r="W109" s="60"/>
      <c r="X109" s="59"/>
      <c r="Y109" s="59"/>
      <c r="Z109" s="65"/>
      <c r="AA109" s="66"/>
      <c r="AB109" s="63" t="str">
        <f aca="false">IF(Z109-AA109=0,"",Z109-AA109)</f>
        <v/>
      </c>
      <c r="AC109" s="64" t="e">
        <f aca="false">IF(Y109="","",IFERROR(INDEX(【参考】数式用2!$G$3:$I$451,MATCH(W109,【参考】数式用2!$F$3:$F$451,0),MATCH(VLOOKUP(Y109,【参考】数式用2!$J$2:$K$26,2,FALSE),【参考】数式用2!$G$2:$I$2,0)),10)))))</f>
        <v>#N/A</v>
      </c>
      <c r="AD109" s="68"/>
    </row>
    <row r="110" customFormat="false" ht="37.5" hidden="false" customHeight="true" outlineLevel="0" collapsed="false">
      <c r="A110" s="5"/>
      <c r="B110" s="13" t="n">
        <f aca="false">B109+1</f>
        <v>57</v>
      </c>
      <c r="C110" s="67"/>
      <c r="D110" s="67"/>
      <c r="E110" s="67"/>
      <c r="F110" s="67"/>
      <c r="G110" s="67"/>
      <c r="H110" s="67"/>
      <c r="I110" s="67"/>
      <c r="J110" s="67"/>
      <c r="K110" s="67"/>
      <c r="L110" s="67"/>
      <c r="M110" s="60"/>
      <c r="N110" s="60"/>
      <c r="O110" s="60"/>
      <c r="P110" s="60"/>
      <c r="Q110" s="60"/>
      <c r="R110" s="60"/>
      <c r="S110" s="60"/>
      <c r="T110" s="60"/>
      <c r="U110" s="60"/>
      <c r="V110" s="60"/>
      <c r="W110" s="60"/>
      <c r="X110" s="59"/>
      <c r="Y110" s="59"/>
      <c r="Z110" s="65"/>
      <c r="AA110" s="66"/>
      <c r="AB110" s="63" t="str">
        <f aca="false">IF(Z110-AA110=0,"",Z110-AA110)</f>
        <v/>
      </c>
      <c r="AC110" s="64" t="e">
        <f aca="false">IF(Y110="","",IFERROR(INDEX(【参考】数式用2!$G$3:$I$451,MATCH(W110,【参考】数式用2!$F$3:$F$451,0),MATCH(VLOOKUP(Y110,【参考】数式用2!$J$2:$K$26,2,FALSE),【参考】数式用2!$G$2:$I$2,0)),10)))))</f>
        <v>#N/A</v>
      </c>
      <c r="AD110" s="68"/>
    </row>
    <row r="111" customFormat="false" ht="37.5" hidden="false" customHeight="true" outlineLevel="0" collapsed="false">
      <c r="A111" s="5"/>
      <c r="B111" s="13" t="n">
        <f aca="false">B110+1</f>
        <v>58</v>
      </c>
      <c r="C111" s="67"/>
      <c r="D111" s="67"/>
      <c r="E111" s="67"/>
      <c r="F111" s="67"/>
      <c r="G111" s="67"/>
      <c r="H111" s="67"/>
      <c r="I111" s="67"/>
      <c r="J111" s="67"/>
      <c r="K111" s="67"/>
      <c r="L111" s="67"/>
      <c r="M111" s="60"/>
      <c r="N111" s="60"/>
      <c r="O111" s="60"/>
      <c r="P111" s="60"/>
      <c r="Q111" s="60"/>
      <c r="R111" s="60"/>
      <c r="S111" s="60"/>
      <c r="T111" s="60"/>
      <c r="U111" s="60"/>
      <c r="V111" s="60"/>
      <c r="W111" s="60"/>
      <c r="X111" s="59"/>
      <c r="Y111" s="59"/>
      <c r="Z111" s="65"/>
      <c r="AA111" s="66"/>
      <c r="AB111" s="63" t="str">
        <f aca="false">IF(Z111-AA111=0,"",Z111-AA111)</f>
        <v/>
      </c>
      <c r="AC111" s="64" t="e">
        <f aca="false">IF(Y111="","",IFERROR(INDEX(【参考】数式用2!$G$3:$I$451,MATCH(W111,【参考】数式用2!$F$3:$F$451,0),MATCH(VLOOKUP(Y111,【参考】数式用2!$J$2:$K$26,2,FALSE),【参考】数式用2!$G$2:$I$2,0)),10)))))</f>
        <v>#N/A</v>
      </c>
      <c r="AD111" s="68"/>
    </row>
    <row r="112" customFormat="false" ht="37.5" hidden="false" customHeight="true" outlineLevel="0" collapsed="false">
      <c r="A112" s="5"/>
      <c r="B112" s="13" t="n">
        <f aca="false">B111+1</f>
        <v>59</v>
      </c>
      <c r="C112" s="67"/>
      <c r="D112" s="67"/>
      <c r="E112" s="67"/>
      <c r="F112" s="67"/>
      <c r="G112" s="67"/>
      <c r="H112" s="67"/>
      <c r="I112" s="67"/>
      <c r="J112" s="67"/>
      <c r="K112" s="67"/>
      <c r="L112" s="67"/>
      <c r="M112" s="60"/>
      <c r="N112" s="60"/>
      <c r="O112" s="60"/>
      <c r="P112" s="60"/>
      <c r="Q112" s="60"/>
      <c r="R112" s="60"/>
      <c r="S112" s="60"/>
      <c r="T112" s="60"/>
      <c r="U112" s="60"/>
      <c r="V112" s="60"/>
      <c r="W112" s="60"/>
      <c r="X112" s="59"/>
      <c r="Y112" s="59"/>
      <c r="Z112" s="65"/>
      <c r="AA112" s="66"/>
      <c r="AB112" s="63" t="str">
        <f aca="false">IF(Z112-AA112=0,"",Z112-AA112)</f>
        <v/>
      </c>
      <c r="AC112" s="64" t="e">
        <f aca="false">IF(Y112="","",IFERROR(INDEX(【参考】数式用2!$G$3:$I$451,MATCH(W112,【参考】数式用2!$F$3:$F$451,0),MATCH(VLOOKUP(Y112,【参考】数式用2!$J$2:$K$26,2,FALSE),【参考】数式用2!$G$2:$I$2,0)),10)))))</f>
        <v>#N/A</v>
      </c>
      <c r="AD112" s="68"/>
    </row>
    <row r="113" customFormat="false" ht="37.5" hidden="false" customHeight="true" outlineLevel="0" collapsed="false">
      <c r="A113" s="5"/>
      <c r="B113" s="13" t="n">
        <f aca="false">B112+1</f>
        <v>60</v>
      </c>
      <c r="C113" s="67"/>
      <c r="D113" s="67"/>
      <c r="E113" s="67"/>
      <c r="F113" s="67"/>
      <c r="G113" s="67"/>
      <c r="H113" s="67"/>
      <c r="I113" s="67"/>
      <c r="J113" s="67"/>
      <c r="K113" s="67"/>
      <c r="L113" s="67"/>
      <c r="M113" s="60"/>
      <c r="N113" s="60"/>
      <c r="O113" s="60"/>
      <c r="P113" s="60"/>
      <c r="Q113" s="60"/>
      <c r="R113" s="60"/>
      <c r="S113" s="60"/>
      <c r="T113" s="60"/>
      <c r="U113" s="60"/>
      <c r="V113" s="60"/>
      <c r="W113" s="60"/>
      <c r="X113" s="59"/>
      <c r="Y113" s="59"/>
      <c r="Z113" s="65"/>
      <c r="AA113" s="66"/>
      <c r="AB113" s="63" t="str">
        <f aca="false">IF(Z113-AA113=0,"",Z113-AA113)</f>
        <v/>
      </c>
      <c r="AC113" s="64" t="e">
        <f aca="false">IF(Y113="","",IFERROR(INDEX(【参考】数式用2!$G$3:$I$451,MATCH(W113,【参考】数式用2!$F$3:$F$451,0),MATCH(VLOOKUP(Y113,【参考】数式用2!$J$2:$K$26,2,FALSE),【参考】数式用2!$G$2:$I$2,0)),10)))))</f>
        <v>#N/A</v>
      </c>
      <c r="AD113" s="68"/>
    </row>
    <row r="114" customFormat="false" ht="37.5" hidden="false" customHeight="true" outlineLevel="0" collapsed="false">
      <c r="A114" s="5"/>
      <c r="B114" s="13" t="n">
        <f aca="false">B113+1</f>
        <v>61</v>
      </c>
      <c r="C114" s="67"/>
      <c r="D114" s="67"/>
      <c r="E114" s="67"/>
      <c r="F114" s="67"/>
      <c r="G114" s="67"/>
      <c r="H114" s="67"/>
      <c r="I114" s="67"/>
      <c r="J114" s="67"/>
      <c r="K114" s="67"/>
      <c r="L114" s="67"/>
      <c r="M114" s="60"/>
      <c r="N114" s="60"/>
      <c r="O114" s="60"/>
      <c r="P114" s="60"/>
      <c r="Q114" s="60"/>
      <c r="R114" s="60"/>
      <c r="S114" s="60"/>
      <c r="T114" s="60"/>
      <c r="U114" s="60"/>
      <c r="V114" s="60"/>
      <c r="W114" s="60"/>
      <c r="X114" s="59"/>
      <c r="Y114" s="59"/>
      <c r="Z114" s="65"/>
      <c r="AA114" s="66"/>
      <c r="AB114" s="63" t="str">
        <f aca="false">IF(Z114-AA114=0,"",Z114-AA114)</f>
        <v/>
      </c>
      <c r="AC114" s="64" t="e">
        <f aca="false">IF(Y114="","",IFERROR(INDEX(【参考】数式用2!$G$3:$I$451,MATCH(W114,【参考】数式用2!$F$3:$F$451,0),MATCH(VLOOKUP(Y114,【参考】数式用2!$J$2:$K$26,2,FALSE),【参考】数式用2!$G$2:$I$2,0)),10)))))</f>
        <v>#N/A</v>
      </c>
      <c r="AD114" s="68"/>
    </row>
    <row r="115" customFormat="false" ht="37.5" hidden="false" customHeight="true" outlineLevel="0" collapsed="false">
      <c r="A115" s="5"/>
      <c r="B115" s="13" t="n">
        <f aca="false">B114+1</f>
        <v>62</v>
      </c>
      <c r="C115" s="67"/>
      <c r="D115" s="67"/>
      <c r="E115" s="67"/>
      <c r="F115" s="67"/>
      <c r="G115" s="67"/>
      <c r="H115" s="67"/>
      <c r="I115" s="67"/>
      <c r="J115" s="67"/>
      <c r="K115" s="67"/>
      <c r="L115" s="67"/>
      <c r="M115" s="60"/>
      <c r="N115" s="60"/>
      <c r="O115" s="60"/>
      <c r="P115" s="60"/>
      <c r="Q115" s="60"/>
      <c r="R115" s="60"/>
      <c r="S115" s="60"/>
      <c r="T115" s="60"/>
      <c r="U115" s="60"/>
      <c r="V115" s="60"/>
      <c r="W115" s="60"/>
      <c r="X115" s="59"/>
      <c r="Y115" s="59"/>
      <c r="Z115" s="65"/>
      <c r="AA115" s="66"/>
      <c r="AB115" s="63" t="str">
        <f aca="false">IF(Z115-AA115=0,"",Z115-AA115)</f>
        <v/>
      </c>
      <c r="AC115" s="64" t="e">
        <f aca="false">IF(Y115="","",IFERROR(INDEX(【参考】数式用2!$G$3:$I$451,MATCH(W115,【参考】数式用2!$F$3:$F$451,0),MATCH(VLOOKUP(Y115,【参考】数式用2!$J$2:$K$26,2,FALSE),【参考】数式用2!$G$2:$I$2,0)),10)))))</f>
        <v>#N/A</v>
      </c>
      <c r="AD115" s="68"/>
    </row>
    <row r="116" customFormat="false" ht="37.5" hidden="false" customHeight="true" outlineLevel="0" collapsed="false">
      <c r="A116" s="5"/>
      <c r="B116" s="13" t="n">
        <f aca="false">B115+1</f>
        <v>63</v>
      </c>
      <c r="C116" s="67"/>
      <c r="D116" s="67"/>
      <c r="E116" s="67"/>
      <c r="F116" s="67"/>
      <c r="G116" s="67"/>
      <c r="H116" s="67"/>
      <c r="I116" s="67"/>
      <c r="J116" s="67"/>
      <c r="K116" s="67"/>
      <c r="L116" s="67"/>
      <c r="M116" s="60"/>
      <c r="N116" s="60"/>
      <c r="O116" s="60"/>
      <c r="P116" s="60"/>
      <c r="Q116" s="60"/>
      <c r="R116" s="60"/>
      <c r="S116" s="60"/>
      <c r="T116" s="60"/>
      <c r="U116" s="60"/>
      <c r="V116" s="60"/>
      <c r="W116" s="60"/>
      <c r="X116" s="59"/>
      <c r="Y116" s="59"/>
      <c r="Z116" s="65"/>
      <c r="AA116" s="66"/>
      <c r="AB116" s="63" t="str">
        <f aca="false">IF(Z116-AA116=0,"",Z116-AA116)</f>
        <v/>
      </c>
      <c r="AC116" s="64" t="e">
        <f aca="false">IF(Y116="","",IFERROR(INDEX(【参考】数式用2!$G$3:$I$451,MATCH(W116,【参考】数式用2!$F$3:$F$451,0),MATCH(VLOOKUP(Y116,【参考】数式用2!$J$2:$K$26,2,FALSE),【参考】数式用2!$G$2:$I$2,0)),10)))))</f>
        <v>#N/A</v>
      </c>
      <c r="AD116" s="68"/>
    </row>
    <row r="117" customFormat="false" ht="37.5" hidden="false" customHeight="true" outlineLevel="0" collapsed="false">
      <c r="A117" s="5"/>
      <c r="B117" s="13" t="n">
        <f aca="false">B116+1</f>
        <v>64</v>
      </c>
      <c r="C117" s="67"/>
      <c r="D117" s="67"/>
      <c r="E117" s="67"/>
      <c r="F117" s="67"/>
      <c r="G117" s="67"/>
      <c r="H117" s="67"/>
      <c r="I117" s="67"/>
      <c r="J117" s="67"/>
      <c r="K117" s="67"/>
      <c r="L117" s="67"/>
      <c r="M117" s="60"/>
      <c r="N117" s="60"/>
      <c r="O117" s="60"/>
      <c r="P117" s="60"/>
      <c r="Q117" s="60"/>
      <c r="R117" s="60"/>
      <c r="S117" s="60"/>
      <c r="T117" s="60"/>
      <c r="U117" s="60"/>
      <c r="V117" s="60"/>
      <c r="W117" s="60"/>
      <c r="X117" s="59"/>
      <c r="Y117" s="59"/>
      <c r="Z117" s="65"/>
      <c r="AA117" s="66"/>
      <c r="AB117" s="63" t="str">
        <f aca="false">IF(Z117-AA117=0,"",Z117-AA117)</f>
        <v/>
      </c>
      <c r="AC117" s="64" t="e">
        <f aca="false">IF(Y117="","",IFERROR(INDEX(【参考】数式用2!$G$3:$I$451,MATCH(W117,【参考】数式用2!$F$3:$F$451,0),MATCH(VLOOKUP(Y117,【参考】数式用2!$J$2:$K$26,2,FALSE),【参考】数式用2!$G$2:$I$2,0)),10)))))</f>
        <v>#N/A</v>
      </c>
      <c r="AD117" s="68"/>
    </row>
    <row r="118" customFormat="false" ht="37.5" hidden="false" customHeight="true" outlineLevel="0" collapsed="false">
      <c r="A118" s="5"/>
      <c r="B118" s="13" t="n">
        <f aca="false">B117+1</f>
        <v>65</v>
      </c>
      <c r="C118" s="67"/>
      <c r="D118" s="67"/>
      <c r="E118" s="67"/>
      <c r="F118" s="67"/>
      <c r="G118" s="67"/>
      <c r="H118" s="67"/>
      <c r="I118" s="67"/>
      <c r="J118" s="67"/>
      <c r="K118" s="67"/>
      <c r="L118" s="67"/>
      <c r="M118" s="60"/>
      <c r="N118" s="60"/>
      <c r="O118" s="60"/>
      <c r="P118" s="60"/>
      <c r="Q118" s="60"/>
      <c r="R118" s="60"/>
      <c r="S118" s="60"/>
      <c r="T118" s="60"/>
      <c r="U118" s="60"/>
      <c r="V118" s="60"/>
      <c r="W118" s="60"/>
      <c r="X118" s="59"/>
      <c r="Y118" s="59"/>
      <c r="Z118" s="65"/>
      <c r="AA118" s="66"/>
      <c r="AB118" s="63" t="str">
        <f aca="false">IF(Z118-AA118=0,"",Z118-AA118)</f>
        <v/>
      </c>
      <c r="AC118" s="64" t="e">
        <f aca="false">IF(Y118="","",IFERROR(INDEX(【参考】数式用2!$G$3:$I$451,MATCH(W118,【参考】数式用2!$F$3:$F$451,0),MATCH(VLOOKUP(Y118,【参考】数式用2!$J$2:$K$26,2,FALSE),【参考】数式用2!$G$2:$I$2,0)),10)))))</f>
        <v>#N/A</v>
      </c>
      <c r="AD118" s="68"/>
    </row>
    <row r="119" customFormat="false" ht="37.5" hidden="false" customHeight="true" outlineLevel="0" collapsed="false">
      <c r="A119" s="5"/>
      <c r="B119" s="13" t="n">
        <f aca="false">B118+1</f>
        <v>66</v>
      </c>
      <c r="C119" s="67"/>
      <c r="D119" s="67"/>
      <c r="E119" s="67"/>
      <c r="F119" s="67"/>
      <c r="G119" s="67"/>
      <c r="H119" s="67"/>
      <c r="I119" s="67"/>
      <c r="J119" s="67"/>
      <c r="K119" s="67"/>
      <c r="L119" s="67"/>
      <c r="M119" s="60"/>
      <c r="N119" s="60"/>
      <c r="O119" s="60"/>
      <c r="P119" s="60"/>
      <c r="Q119" s="60"/>
      <c r="R119" s="60"/>
      <c r="S119" s="60"/>
      <c r="T119" s="60"/>
      <c r="U119" s="60"/>
      <c r="V119" s="60"/>
      <c r="W119" s="60"/>
      <c r="X119" s="59"/>
      <c r="Y119" s="59"/>
      <c r="Z119" s="65"/>
      <c r="AA119" s="66"/>
      <c r="AB119" s="63" t="str">
        <f aca="false">IF(Z119-AA119=0,"",Z119-AA119)</f>
        <v/>
      </c>
      <c r="AC119" s="64" t="e">
        <f aca="false">IF(Y119="","",IFERROR(INDEX(【参考】数式用2!$G$3:$I$451,MATCH(W119,【参考】数式用2!$F$3:$F$451,0),MATCH(VLOOKUP(Y119,【参考】数式用2!$J$2:$K$26,2,FALSE),【参考】数式用2!$G$2:$I$2,0)),10)))))</f>
        <v>#N/A</v>
      </c>
      <c r="AD119" s="68"/>
    </row>
    <row r="120" customFormat="false" ht="37.5" hidden="false" customHeight="true" outlineLevel="0" collapsed="false">
      <c r="A120" s="5"/>
      <c r="B120" s="13" t="n">
        <f aca="false">B119+1</f>
        <v>67</v>
      </c>
      <c r="C120" s="67"/>
      <c r="D120" s="67"/>
      <c r="E120" s="67"/>
      <c r="F120" s="67"/>
      <c r="G120" s="67"/>
      <c r="H120" s="67"/>
      <c r="I120" s="67"/>
      <c r="J120" s="67"/>
      <c r="K120" s="67"/>
      <c r="L120" s="67"/>
      <c r="M120" s="60"/>
      <c r="N120" s="60"/>
      <c r="O120" s="60"/>
      <c r="P120" s="60"/>
      <c r="Q120" s="60"/>
      <c r="R120" s="60"/>
      <c r="S120" s="60"/>
      <c r="T120" s="60"/>
      <c r="U120" s="60"/>
      <c r="V120" s="60"/>
      <c r="W120" s="60"/>
      <c r="X120" s="59"/>
      <c r="Y120" s="59"/>
      <c r="Z120" s="65"/>
      <c r="AA120" s="66"/>
      <c r="AB120" s="63" t="str">
        <f aca="false">IF(Z120-AA120=0,"",Z120-AA120)</f>
        <v/>
      </c>
      <c r="AC120" s="64" t="e">
        <f aca="false">IF(Y120="","",IFERROR(INDEX(【参考】数式用2!$G$3:$I$451,MATCH(W120,【参考】数式用2!$F$3:$F$451,0),MATCH(VLOOKUP(Y120,【参考】数式用2!$J$2:$K$26,2,FALSE),【参考】数式用2!$G$2:$I$2,0)),10)))))</f>
        <v>#N/A</v>
      </c>
      <c r="AD120" s="68"/>
    </row>
    <row r="121" customFormat="false" ht="37.5" hidden="false" customHeight="true" outlineLevel="0" collapsed="false">
      <c r="A121" s="5"/>
      <c r="B121" s="13" t="n">
        <f aca="false">B120+1</f>
        <v>68</v>
      </c>
      <c r="C121" s="67"/>
      <c r="D121" s="67"/>
      <c r="E121" s="67"/>
      <c r="F121" s="67"/>
      <c r="G121" s="67"/>
      <c r="H121" s="67"/>
      <c r="I121" s="67"/>
      <c r="J121" s="67"/>
      <c r="K121" s="67"/>
      <c r="L121" s="67"/>
      <c r="M121" s="60"/>
      <c r="N121" s="60"/>
      <c r="O121" s="60"/>
      <c r="P121" s="60"/>
      <c r="Q121" s="60"/>
      <c r="R121" s="60"/>
      <c r="S121" s="60"/>
      <c r="T121" s="60"/>
      <c r="U121" s="60"/>
      <c r="V121" s="60"/>
      <c r="W121" s="60"/>
      <c r="X121" s="59"/>
      <c r="Y121" s="59"/>
      <c r="Z121" s="65"/>
      <c r="AA121" s="66"/>
      <c r="AB121" s="63" t="str">
        <f aca="false">IF(Z121-AA121=0,"",Z121-AA121)</f>
        <v/>
      </c>
      <c r="AC121" s="64" t="e">
        <f aca="false">IF(Y121="","",IFERROR(INDEX(【参考】数式用2!$G$3:$I$451,MATCH(W121,【参考】数式用2!$F$3:$F$451,0),MATCH(VLOOKUP(Y121,【参考】数式用2!$J$2:$K$26,2,FALSE),【参考】数式用2!$G$2:$I$2,0)),10)))))</f>
        <v>#N/A</v>
      </c>
      <c r="AD121" s="68"/>
    </row>
    <row r="122" customFormat="false" ht="37.5" hidden="false" customHeight="true" outlineLevel="0" collapsed="false">
      <c r="A122" s="5"/>
      <c r="B122" s="13" t="n">
        <f aca="false">B121+1</f>
        <v>69</v>
      </c>
      <c r="C122" s="67"/>
      <c r="D122" s="67"/>
      <c r="E122" s="67"/>
      <c r="F122" s="67"/>
      <c r="G122" s="67"/>
      <c r="H122" s="67"/>
      <c r="I122" s="67"/>
      <c r="J122" s="67"/>
      <c r="K122" s="67"/>
      <c r="L122" s="67"/>
      <c r="M122" s="60"/>
      <c r="N122" s="60"/>
      <c r="O122" s="60"/>
      <c r="P122" s="60"/>
      <c r="Q122" s="60"/>
      <c r="R122" s="60"/>
      <c r="S122" s="60"/>
      <c r="T122" s="60"/>
      <c r="U122" s="60"/>
      <c r="V122" s="60"/>
      <c r="W122" s="60"/>
      <c r="X122" s="59"/>
      <c r="Y122" s="59"/>
      <c r="Z122" s="65"/>
      <c r="AA122" s="66"/>
      <c r="AB122" s="63" t="str">
        <f aca="false">IF(Z122-AA122=0,"",Z122-AA122)</f>
        <v/>
      </c>
      <c r="AC122" s="64" t="e">
        <f aca="false">IF(Y122="","",IFERROR(INDEX(【参考】数式用2!$G$3:$I$451,MATCH(W122,【参考】数式用2!$F$3:$F$451,0),MATCH(VLOOKUP(Y122,【参考】数式用2!$J$2:$K$26,2,FALSE),【参考】数式用2!$G$2:$I$2,0)),10)))))</f>
        <v>#N/A</v>
      </c>
      <c r="AD122" s="68"/>
    </row>
    <row r="123" customFormat="false" ht="37.5" hidden="false" customHeight="true" outlineLevel="0" collapsed="false">
      <c r="A123" s="5"/>
      <c r="B123" s="13" t="n">
        <f aca="false">B122+1</f>
        <v>70</v>
      </c>
      <c r="C123" s="67"/>
      <c r="D123" s="67"/>
      <c r="E123" s="67"/>
      <c r="F123" s="67"/>
      <c r="G123" s="67"/>
      <c r="H123" s="67"/>
      <c r="I123" s="67"/>
      <c r="J123" s="67"/>
      <c r="K123" s="67"/>
      <c r="L123" s="67"/>
      <c r="M123" s="60"/>
      <c r="N123" s="60"/>
      <c r="O123" s="60"/>
      <c r="P123" s="60"/>
      <c r="Q123" s="60"/>
      <c r="R123" s="60"/>
      <c r="S123" s="60"/>
      <c r="T123" s="60"/>
      <c r="U123" s="60"/>
      <c r="V123" s="60"/>
      <c r="W123" s="60"/>
      <c r="X123" s="59"/>
      <c r="Y123" s="59"/>
      <c r="Z123" s="65"/>
      <c r="AA123" s="66"/>
      <c r="AB123" s="63" t="str">
        <f aca="false">IF(Z123-AA123=0,"",Z123-AA123)</f>
        <v/>
      </c>
      <c r="AC123" s="64" t="e">
        <f aca="false">IF(Y123="","",IFERROR(INDEX(【参考】数式用2!$G$3:$I$451,MATCH(W123,【参考】数式用2!$F$3:$F$451,0),MATCH(VLOOKUP(Y123,【参考】数式用2!$J$2:$K$26,2,FALSE),【参考】数式用2!$G$2:$I$2,0)),10)))))</f>
        <v>#N/A</v>
      </c>
      <c r="AD123" s="68"/>
    </row>
    <row r="124" customFormat="false" ht="37.5" hidden="false" customHeight="true" outlineLevel="0" collapsed="false">
      <c r="A124" s="5"/>
      <c r="B124" s="13" t="n">
        <f aca="false">B123+1</f>
        <v>71</v>
      </c>
      <c r="C124" s="67"/>
      <c r="D124" s="67"/>
      <c r="E124" s="67"/>
      <c r="F124" s="67"/>
      <c r="G124" s="67"/>
      <c r="H124" s="67"/>
      <c r="I124" s="67"/>
      <c r="J124" s="67"/>
      <c r="K124" s="67"/>
      <c r="L124" s="67"/>
      <c r="M124" s="60"/>
      <c r="N124" s="60"/>
      <c r="O124" s="60"/>
      <c r="P124" s="60"/>
      <c r="Q124" s="60"/>
      <c r="R124" s="60"/>
      <c r="S124" s="60"/>
      <c r="T124" s="60"/>
      <c r="U124" s="60"/>
      <c r="V124" s="60"/>
      <c r="W124" s="60"/>
      <c r="X124" s="59"/>
      <c r="Y124" s="59"/>
      <c r="Z124" s="65"/>
      <c r="AA124" s="66"/>
      <c r="AB124" s="63" t="str">
        <f aca="false">IF(Z124-AA124=0,"",Z124-AA124)</f>
        <v/>
      </c>
      <c r="AC124" s="64" t="e">
        <f aca="false">IF(Y124="","",IFERROR(INDEX(【参考】数式用2!$G$3:$I$451,MATCH(W124,【参考】数式用2!$F$3:$F$451,0),MATCH(VLOOKUP(Y124,【参考】数式用2!$J$2:$K$26,2,FALSE),【参考】数式用2!$G$2:$I$2,0)),10)))))</f>
        <v>#N/A</v>
      </c>
      <c r="AD124" s="68"/>
    </row>
    <row r="125" customFormat="false" ht="37.5" hidden="false" customHeight="true" outlineLevel="0" collapsed="false">
      <c r="A125" s="5"/>
      <c r="B125" s="13" t="n">
        <f aca="false">B124+1</f>
        <v>72</v>
      </c>
      <c r="C125" s="67"/>
      <c r="D125" s="67"/>
      <c r="E125" s="67"/>
      <c r="F125" s="67"/>
      <c r="G125" s="67"/>
      <c r="H125" s="67"/>
      <c r="I125" s="67"/>
      <c r="J125" s="67"/>
      <c r="K125" s="67"/>
      <c r="L125" s="67"/>
      <c r="M125" s="60"/>
      <c r="N125" s="60"/>
      <c r="O125" s="60"/>
      <c r="P125" s="60"/>
      <c r="Q125" s="60"/>
      <c r="R125" s="60"/>
      <c r="S125" s="60"/>
      <c r="T125" s="60"/>
      <c r="U125" s="60"/>
      <c r="V125" s="60"/>
      <c r="W125" s="60"/>
      <c r="X125" s="59"/>
      <c r="Y125" s="59"/>
      <c r="Z125" s="65"/>
      <c r="AA125" s="66"/>
      <c r="AB125" s="63" t="str">
        <f aca="false">IF(Z125-AA125=0,"",Z125-AA125)</f>
        <v/>
      </c>
      <c r="AC125" s="64" t="e">
        <f aca="false">IF(Y125="","",IFERROR(INDEX(【参考】数式用2!$G$3:$I$451,MATCH(W125,【参考】数式用2!$F$3:$F$451,0),MATCH(VLOOKUP(Y125,【参考】数式用2!$J$2:$K$26,2,FALSE),【参考】数式用2!$G$2:$I$2,0)),10)))))</f>
        <v>#N/A</v>
      </c>
      <c r="AD125" s="68"/>
    </row>
    <row r="126" customFormat="false" ht="37.5" hidden="false" customHeight="true" outlineLevel="0" collapsed="false">
      <c r="A126" s="5"/>
      <c r="B126" s="13" t="n">
        <f aca="false">B125+1</f>
        <v>73</v>
      </c>
      <c r="C126" s="67"/>
      <c r="D126" s="67"/>
      <c r="E126" s="67"/>
      <c r="F126" s="67"/>
      <c r="G126" s="67"/>
      <c r="H126" s="67"/>
      <c r="I126" s="67"/>
      <c r="J126" s="67"/>
      <c r="K126" s="67"/>
      <c r="L126" s="67"/>
      <c r="M126" s="60"/>
      <c r="N126" s="60"/>
      <c r="O126" s="60"/>
      <c r="P126" s="60"/>
      <c r="Q126" s="60"/>
      <c r="R126" s="60"/>
      <c r="S126" s="60"/>
      <c r="T126" s="60"/>
      <c r="U126" s="60"/>
      <c r="V126" s="60"/>
      <c r="W126" s="60"/>
      <c r="X126" s="59"/>
      <c r="Y126" s="59"/>
      <c r="Z126" s="65"/>
      <c r="AA126" s="66"/>
      <c r="AB126" s="63" t="str">
        <f aca="false">IF(Z126-AA126=0,"",Z126-AA126)</f>
        <v/>
      </c>
      <c r="AC126" s="64" t="e">
        <f aca="false">IF(Y126="","",IFERROR(INDEX(【参考】数式用2!$G$3:$I$451,MATCH(W126,【参考】数式用2!$F$3:$F$451,0),MATCH(VLOOKUP(Y126,【参考】数式用2!$J$2:$K$26,2,FALSE),【参考】数式用2!$G$2:$I$2,0)),10)))))</f>
        <v>#N/A</v>
      </c>
      <c r="AD126" s="68"/>
    </row>
    <row r="127" customFormat="false" ht="37.5" hidden="false" customHeight="true" outlineLevel="0" collapsed="false">
      <c r="A127" s="5"/>
      <c r="B127" s="13" t="n">
        <f aca="false">B126+1</f>
        <v>74</v>
      </c>
      <c r="C127" s="67"/>
      <c r="D127" s="67"/>
      <c r="E127" s="67"/>
      <c r="F127" s="67"/>
      <c r="G127" s="67"/>
      <c r="H127" s="67"/>
      <c r="I127" s="67"/>
      <c r="J127" s="67"/>
      <c r="K127" s="67"/>
      <c r="L127" s="67"/>
      <c r="M127" s="60"/>
      <c r="N127" s="60"/>
      <c r="O127" s="60"/>
      <c r="P127" s="60"/>
      <c r="Q127" s="60"/>
      <c r="R127" s="60"/>
      <c r="S127" s="60"/>
      <c r="T127" s="60"/>
      <c r="U127" s="60"/>
      <c r="V127" s="60"/>
      <c r="W127" s="60"/>
      <c r="X127" s="59"/>
      <c r="Y127" s="59"/>
      <c r="Z127" s="65"/>
      <c r="AA127" s="66"/>
      <c r="AB127" s="63" t="str">
        <f aca="false">IF(Z127-AA127=0,"",Z127-AA127)</f>
        <v/>
      </c>
      <c r="AC127" s="64" t="e">
        <f aca="false">IF(Y127="","",IFERROR(INDEX(【参考】数式用2!$G$3:$I$451,MATCH(W127,【参考】数式用2!$F$3:$F$451,0),MATCH(VLOOKUP(Y127,【参考】数式用2!$J$2:$K$26,2,FALSE),【参考】数式用2!$G$2:$I$2,0)),10)))))</f>
        <v>#N/A</v>
      </c>
      <c r="AD127" s="68"/>
    </row>
    <row r="128" customFormat="false" ht="37.5" hidden="false" customHeight="true" outlineLevel="0" collapsed="false">
      <c r="A128" s="5"/>
      <c r="B128" s="13" t="n">
        <f aca="false">B127+1</f>
        <v>75</v>
      </c>
      <c r="C128" s="67"/>
      <c r="D128" s="67"/>
      <c r="E128" s="67"/>
      <c r="F128" s="67"/>
      <c r="G128" s="67"/>
      <c r="H128" s="67"/>
      <c r="I128" s="67"/>
      <c r="J128" s="67"/>
      <c r="K128" s="67"/>
      <c r="L128" s="67"/>
      <c r="M128" s="60"/>
      <c r="N128" s="60"/>
      <c r="O128" s="60"/>
      <c r="P128" s="60"/>
      <c r="Q128" s="60"/>
      <c r="R128" s="60"/>
      <c r="S128" s="60"/>
      <c r="T128" s="60"/>
      <c r="U128" s="60"/>
      <c r="V128" s="60"/>
      <c r="W128" s="60"/>
      <c r="X128" s="59"/>
      <c r="Y128" s="59"/>
      <c r="Z128" s="65"/>
      <c r="AA128" s="66"/>
      <c r="AB128" s="63" t="str">
        <f aca="false">IF(Z128-AA128=0,"",Z128-AA128)</f>
        <v/>
      </c>
      <c r="AC128" s="64" t="e">
        <f aca="false">IF(Y128="","",IFERROR(INDEX(【参考】数式用2!$G$3:$I$451,MATCH(W128,【参考】数式用2!$F$3:$F$451,0),MATCH(VLOOKUP(Y128,【参考】数式用2!$J$2:$K$26,2,FALSE),【参考】数式用2!$G$2:$I$2,0)),10)))))</f>
        <v>#N/A</v>
      </c>
      <c r="AD128" s="68"/>
    </row>
    <row r="129" customFormat="false" ht="37.5" hidden="false" customHeight="true" outlineLevel="0" collapsed="false">
      <c r="A129" s="5"/>
      <c r="B129" s="13" t="n">
        <f aca="false">B128+1</f>
        <v>76</v>
      </c>
      <c r="C129" s="67"/>
      <c r="D129" s="67"/>
      <c r="E129" s="67"/>
      <c r="F129" s="67"/>
      <c r="G129" s="67"/>
      <c r="H129" s="67"/>
      <c r="I129" s="67"/>
      <c r="J129" s="67"/>
      <c r="K129" s="67"/>
      <c r="L129" s="67"/>
      <c r="M129" s="60"/>
      <c r="N129" s="60"/>
      <c r="O129" s="60"/>
      <c r="P129" s="60"/>
      <c r="Q129" s="60"/>
      <c r="R129" s="60"/>
      <c r="S129" s="60"/>
      <c r="T129" s="60"/>
      <c r="U129" s="60"/>
      <c r="V129" s="60"/>
      <c r="W129" s="60"/>
      <c r="X129" s="59"/>
      <c r="Y129" s="59"/>
      <c r="Z129" s="65"/>
      <c r="AA129" s="66"/>
      <c r="AB129" s="63" t="str">
        <f aca="false">IF(Z129-AA129=0,"",Z129-AA129)</f>
        <v/>
      </c>
      <c r="AC129" s="64" t="e">
        <f aca="false">IF(Y129="","",IFERROR(INDEX(【参考】数式用2!$G$3:$I$451,MATCH(W129,【参考】数式用2!$F$3:$F$451,0),MATCH(VLOOKUP(Y129,【参考】数式用2!$J$2:$K$26,2,FALSE),【参考】数式用2!$G$2:$I$2,0)),10)))))</f>
        <v>#N/A</v>
      </c>
      <c r="AD129" s="68"/>
    </row>
    <row r="130" customFormat="false" ht="37.5" hidden="false" customHeight="true" outlineLevel="0" collapsed="false">
      <c r="A130" s="5"/>
      <c r="B130" s="13" t="n">
        <f aca="false">B129+1</f>
        <v>77</v>
      </c>
      <c r="C130" s="67"/>
      <c r="D130" s="67"/>
      <c r="E130" s="67"/>
      <c r="F130" s="67"/>
      <c r="G130" s="67"/>
      <c r="H130" s="67"/>
      <c r="I130" s="67"/>
      <c r="J130" s="67"/>
      <c r="K130" s="67"/>
      <c r="L130" s="67"/>
      <c r="M130" s="60"/>
      <c r="N130" s="60"/>
      <c r="O130" s="60"/>
      <c r="P130" s="60"/>
      <c r="Q130" s="60"/>
      <c r="R130" s="60"/>
      <c r="S130" s="60"/>
      <c r="T130" s="60"/>
      <c r="U130" s="60"/>
      <c r="V130" s="60"/>
      <c r="W130" s="60"/>
      <c r="X130" s="59"/>
      <c r="Y130" s="59"/>
      <c r="Z130" s="65"/>
      <c r="AA130" s="66"/>
      <c r="AB130" s="63" t="str">
        <f aca="false">IF(Z130-AA130=0,"",Z130-AA130)</f>
        <v/>
      </c>
      <c r="AC130" s="64" t="e">
        <f aca="false">IF(Y130="","",IFERROR(INDEX(【参考】数式用2!$G$3:$I$451,MATCH(W130,【参考】数式用2!$F$3:$F$451,0),MATCH(VLOOKUP(Y130,【参考】数式用2!$J$2:$K$26,2,FALSE),【参考】数式用2!$G$2:$I$2,0)),10)))))</f>
        <v>#N/A</v>
      </c>
      <c r="AD130" s="68"/>
    </row>
    <row r="131" customFormat="false" ht="37.5" hidden="false" customHeight="true" outlineLevel="0" collapsed="false">
      <c r="A131" s="5"/>
      <c r="B131" s="13" t="n">
        <f aca="false">B130+1</f>
        <v>78</v>
      </c>
      <c r="C131" s="67"/>
      <c r="D131" s="67"/>
      <c r="E131" s="67"/>
      <c r="F131" s="67"/>
      <c r="G131" s="67"/>
      <c r="H131" s="67"/>
      <c r="I131" s="67"/>
      <c r="J131" s="67"/>
      <c r="K131" s="67"/>
      <c r="L131" s="67"/>
      <c r="M131" s="60"/>
      <c r="N131" s="60"/>
      <c r="O131" s="60"/>
      <c r="P131" s="60"/>
      <c r="Q131" s="60"/>
      <c r="R131" s="60"/>
      <c r="S131" s="60"/>
      <c r="T131" s="60"/>
      <c r="U131" s="60"/>
      <c r="V131" s="60"/>
      <c r="W131" s="60"/>
      <c r="X131" s="59"/>
      <c r="Y131" s="59"/>
      <c r="Z131" s="65"/>
      <c r="AA131" s="66"/>
      <c r="AB131" s="63" t="str">
        <f aca="false">IF(Z131-AA131=0,"",Z131-AA131)</f>
        <v/>
      </c>
      <c r="AC131" s="64" t="e">
        <f aca="false">IF(Y131="","",IFERROR(INDEX(【参考】数式用2!$G$3:$I$451,MATCH(W131,【参考】数式用2!$F$3:$F$451,0),MATCH(VLOOKUP(Y131,【参考】数式用2!$J$2:$K$26,2,FALSE),【参考】数式用2!$G$2:$I$2,0)),10)))))</f>
        <v>#N/A</v>
      </c>
      <c r="AD131" s="68"/>
    </row>
    <row r="132" customFormat="false" ht="37.5" hidden="false" customHeight="true" outlineLevel="0" collapsed="false">
      <c r="A132" s="5"/>
      <c r="B132" s="13" t="n">
        <f aca="false">B131+1</f>
        <v>79</v>
      </c>
      <c r="C132" s="67"/>
      <c r="D132" s="67"/>
      <c r="E132" s="67"/>
      <c r="F132" s="67"/>
      <c r="G132" s="67"/>
      <c r="H132" s="67"/>
      <c r="I132" s="67"/>
      <c r="J132" s="67"/>
      <c r="K132" s="67"/>
      <c r="L132" s="67"/>
      <c r="M132" s="60"/>
      <c r="N132" s="60"/>
      <c r="O132" s="60"/>
      <c r="P132" s="60"/>
      <c r="Q132" s="60"/>
      <c r="R132" s="60"/>
      <c r="S132" s="60"/>
      <c r="T132" s="60"/>
      <c r="U132" s="60"/>
      <c r="V132" s="60"/>
      <c r="W132" s="60"/>
      <c r="X132" s="59"/>
      <c r="Y132" s="59"/>
      <c r="Z132" s="65"/>
      <c r="AA132" s="66"/>
      <c r="AB132" s="63" t="str">
        <f aca="false">IF(Z132-AA132=0,"",Z132-AA132)</f>
        <v/>
      </c>
      <c r="AC132" s="64" t="e">
        <f aca="false">IF(Y132="","",IFERROR(INDEX(【参考】数式用2!$G$3:$I$451,MATCH(W132,【参考】数式用2!$F$3:$F$451,0),MATCH(VLOOKUP(Y132,【参考】数式用2!$J$2:$K$26,2,FALSE),【参考】数式用2!$G$2:$I$2,0)),10)))))</f>
        <v>#N/A</v>
      </c>
      <c r="AD132" s="68"/>
    </row>
    <row r="133" customFormat="false" ht="37.5" hidden="false" customHeight="true" outlineLevel="0" collapsed="false">
      <c r="A133" s="5"/>
      <c r="B133" s="13" t="n">
        <f aca="false">B132+1</f>
        <v>80</v>
      </c>
      <c r="C133" s="67"/>
      <c r="D133" s="67"/>
      <c r="E133" s="67"/>
      <c r="F133" s="67"/>
      <c r="G133" s="67"/>
      <c r="H133" s="67"/>
      <c r="I133" s="67"/>
      <c r="J133" s="67"/>
      <c r="K133" s="67"/>
      <c r="L133" s="67"/>
      <c r="M133" s="60"/>
      <c r="N133" s="60"/>
      <c r="O133" s="60"/>
      <c r="P133" s="60"/>
      <c r="Q133" s="60"/>
      <c r="R133" s="60"/>
      <c r="S133" s="60"/>
      <c r="T133" s="60"/>
      <c r="U133" s="60"/>
      <c r="V133" s="60"/>
      <c r="W133" s="60"/>
      <c r="X133" s="59"/>
      <c r="Y133" s="59"/>
      <c r="Z133" s="65"/>
      <c r="AA133" s="66"/>
      <c r="AB133" s="63" t="str">
        <f aca="false">IF(Z133-AA133=0,"",Z133-AA133)</f>
        <v/>
      </c>
      <c r="AC133" s="64" t="e">
        <f aca="false">IF(Y133="","",IFERROR(INDEX(【参考】数式用2!$G$3:$I$451,MATCH(W133,【参考】数式用2!$F$3:$F$451,0),MATCH(VLOOKUP(Y133,【参考】数式用2!$J$2:$K$26,2,FALSE),【参考】数式用2!$G$2:$I$2,0)),10)))))</f>
        <v>#N/A</v>
      </c>
      <c r="AD133" s="68"/>
    </row>
    <row r="134" customFormat="false" ht="37.5" hidden="false" customHeight="true" outlineLevel="0" collapsed="false">
      <c r="A134" s="5"/>
      <c r="B134" s="13" t="n">
        <f aca="false">B133+1</f>
        <v>81</v>
      </c>
      <c r="C134" s="67"/>
      <c r="D134" s="67"/>
      <c r="E134" s="67"/>
      <c r="F134" s="67"/>
      <c r="G134" s="67"/>
      <c r="H134" s="67"/>
      <c r="I134" s="67"/>
      <c r="J134" s="67"/>
      <c r="K134" s="67"/>
      <c r="L134" s="67"/>
      <c r="M134" s="60"/>
      <c r="N134" s="60"/>
      <c r="O134" s="60"/>
      <c r="P134" s="60"/>
      <c r="Q134" s="60"/>
      <c r="R134" s="60"/>
      <c r="S134" s="60"/>
      <c r="T134" s="60"/>
      <c r="U134" s="60"/>
      <c r="V134" s="60"/>
      <c r="W134" s="60"/>
      <c r="X134" s="59"/>
      <c r="Y134" s="59"/>
      <c r="Z134" s="65"/>
      <c r="AA134" s="66"/>
      <c r="AB134" s="63" t="str">
        <f aca="false">IF(Z134-AA134=0,"",Z134-AA134)</f>
        <v/>
      </c>
      <c r="AC134" s="64" t="e">
        <f aca="false">IF(Y134="","",IFERROR(INDEX(【参考】数式用2!$G$3:$I$451,MATCH(W134,【参考】数式用2!$F$3:$F$451,0),MATCH(VLOOKUP(Y134,【参考】数式用2!$J$2:$K$26,2,FALSE),【参考】数式用2!$G$2:$I$2,0)),10)))))</f>
        <v>#N/A</v>
      </c>
      <c r="AD134" s="68"/>
    </row>
    <row r="135" customFormat="false" ht="37.5" hidden="false" customHeight="true" outlineLevel="0" collapsed="false">
      <c r="A135" s="5"/>
      <c r="B135" s="13" t="n">
        <f aca="false">B134+1</f>
        <v>82</v>
      </c>
      <c r="C135" s="67"/>
      <c r="D135" s="67"/>
      <c r="E135" s="67"/>
      <c r="F135" s="67"/>
      <c r="G135" s="67"/>
      <c r="H135" s="67"/>
      <c r="I135" s="67"/>
      <c r="J135" s="67"/>
      <c r="K135" s="67"/>
      <c r="L135" s="67"/>
      <c r="M135" s="60"/>
      <c r="N135" s="60"/>
      <c r="O135" s="60"/>
      <c r="P135" s="60"/>
      <c r="Q135" s="60"/>
      <c r="R135" s="60"/>
      <c r="S135" s="60"/>
      <c r="T135" s="60"/>
      <c r="U135" s="60"/>
      <c r="V135" s="60"/>
      <c r="W135" s="60"/>
      <c r="X135" s="59"/>
      <c r="Y135" s="59"/>
      <c r="Z135" s="65"/>
      <c r="AA135" s="66"/>
      <c r="AB135" s="63" t="str">
        <f aca="false">IF(Z135-AA135=0,"",Z135-AA135)</f>
        <v/>
      </c>
      <c r="AC135" s="64" t="e">
        <f aca="false">IF(Y135="","",IFERROR(INDEX(【参考】数式用2!$G$3:$I$451,MATCH(W135,【参考】数式用2!$F$3:$F$451,0),MATCH(VLOOKUP(Y135,【参考】数式用2!$J$2:$K$26,2,FALSE),【参考】数式用2!$G$2:$I$2,0)),10)))))</f>
        <v>#N/A</v>
      </c>
      <c r="AD135" s="68"/>
    </row>
    <row r="136" customFormat="false" ht="37.5" hidden="false" customHeight="true" outlineLevel="0" collapsed="false">
      <c r="A136" s="5"/>
      <c r="B136" s="13" t="n">
        <f aca="false">B135+1</f>
        <v>83</v>
      </c>
      <c r="C136" s="67"/>
      <c r="D136" s="67"/>
      <c r="E136" s="67"/>
      <c r="F136" s="67"/>
      <c r="G136" s="67"/>
      <c r="H136" s="67"/>
      <c r="I136" s="67"/>
      <c r="J136" s="67"/>
      <c r="K136" s="67"/>
      <c r="L136" s="67"/>
      <c r="M136" s="60"/>
      <c r="N136" s="60"/>
      <c r="O136" s="60"/>
      <c r="P136" s="60"/>
      <c r="Q136" s="60"/>
      <c r="R136" s="60"/>
      <c r="S136" s="60"/>
      <c r="T136" s="60"/>
      <c r="U136" s="60"/>
      <c r="V136" s="60"/>
      <c r="W136" s="60"/>
      <c r="X136" s="59"/>
      <c r="Y136" s="59"/>
      <c r="Z136" s="65"/>
      <c r="AA136" s="66"/>
      <c r="AB136" s="63" t="str">
        <f aca="false">IF(Z136-AA136=0,"",Z136-AA136)</f>
        <v/>
      </c>
      <c r="AC136" s="64" t="e">
        <f aca="false">IF(Y136="","",IFERROR(INDEX(【参考】数式用2!$G$3:$I$451,MATCH(W136,【参考】数式用2!$F$3:$F$451,0),MATCH(VLOOKUP(Y136,【参考】数式用2!$J$2:$K$26,2,FALSE),【参考】数式用2!$G$2:$I$2,0)),10)))))</f>
        <v>#N/A</v>
      </c>
      <c r="AD136" s="68"/>
    </row>
    <row r="137" customFormat="false" ht="37.5" hidden="false" customHeight="true" outlineLevel="0" collapsed="false">
      <c r="A137" s="5"/>
      <c r="B137" s="13" t="n">
        <f aca="false">B136+1</f>
        <v>84</v>
      </c>
      <c r="C137" s="67"/>
      <c r="D137" s="67"/>
      <c r="E137" s="67"/>
      <c r="F137" s="67"/>
      <c r="G137" s="67"/>
      <c r="H137" s="67"/>
      <c r="I137" s="67"/>
      <c r="J137" s="67"/>
      <c r="K137" s="67"/>
      <c r="L137" s="67"/>
      <c r="M137" s="60"/>
      <c r="N137" s="60"/>
      <c r="O137" s="60"/>
      <c r="P137" s="60"/>
      <c r="Q137" s="60"/>
      <c r="R137" s="60"/>
      <c r="S137" s="60"/>
      <c r="T137" s="60"/>
      <c r="U137" s="60"/>
      <c r="V137" s="60"/>
      <c r="W137" s="60"/>
      <c r="X137" s="59"/>
      <c r="Y137" s="59"/>
      <c r="Z137" s="65"/>
      <c r="AA137" s="66"/>
      <c r="AB137" s="63" t="str">
        <f aca="false">IF(Z137-AA137=0,"",Z137-AA137)</f>
        <v/>
      </c>
      <c r="AC137" s="64" t="e">
        <f aca="false">IF(Y137="","",IFERROR(INDEX(【参考】数式用2!$G$3:$I$451,MATCH(W137,【参考】数式用2!$F$3:$F$451,0),MATCH(VLOOKUP(Y137,【参考】数式用2!$J$2:$K$26,2,FALSE),【参考】数式用2!$G$2:$I$2,0)),10)))))</f>
        <v>#N/A</v>
      </c>
      <c r="AD137" s="68"/>
    </row>
    <row r="138" customFormat="false" ht="37.5" hidden="false" customHeight="true" outlineLevel="0" collapsed="false">
      <c r="A138" s="5"/>
      <c r="B138" s="13" t="n">
        <f aca="false">B137+1</f>
        <v>85</v>
      </c>
      <c r="C138" s="67"/>
      <c r="D138" s="67"/>
      <c r="E138" s="67"/>
      <c r="F138" s="67"/>
      <c r="G138" s="67"/>
      <c r="H138" s="67"/>
      <c r="I138" s="67"/>
      <c r="J138" s="67"/>
      <c r="K138" s="67"/>
      <c r="L138" s="67"/>
      <c r="M138" s="60"/>
      <c r="N138" s="60"/>
      <c r="O138" s="60"/>
      <c r="P138" s="60"/>
      <c r="Q138" s="60"/>
      <c r="R138" s="60"/>
      <c r="S138" s="60"/>
      <c r="T138" s="60"/>
      <c r="U138" s="60"/>
      <c r="V138" s="60"/>
      <c r="W138" s="60"/>
      <c r="X138" s="59"/>
      <c r="Y138" s="59"/>
      <c r="Z138" s="65"/>
      <c r="AA138" s="66"/>
      <c r="AB138" s="63" t="str">
        <f aca="false">IF(Z138-AA138=0,"",Z138-AA138)</f>
        <v/>
      </c>
      <c r="AC138" s="64" t="e">
        <f aca="false">IF(Y138="","",IFERROR(INDEX(【参考】数式用2!$G$3:$I$451,MATCH(W138,【参考】数式用2!$F$3:$F$451,0),MATCH(VLOOKUP(Y138,【参考】数式用2!$J$2:$K$26,2,FALSE),【参考】数式用2!$G$2:$I$2,0)),10)))))</f>
        <v>#N/A</v>
      </c>
      <c r="AD138" s="68"/>
    </row>
    <row r="139" customFormat="false" ht="37.5" hidden="false" customHeight="true" outlineLevel="0" collapsed="false">
      <c r="A139" s="5"/>
      <c r="B139" s="13" t="n">
        <f aca="false">B138+1</f>
        <v>86</v>
      </c>
      <c r="C139" s="67"/>
      <c r="D139" s="67"/>
      <c r="E139" s="67"/>
      <c r="F139" s="67"/>
      <c r="G139" s="67"/>
      <c r="H139" s="67"/>
      <c r="I139" s="67"/>
      <c r="J139" s="67"/>
      <c r="K139" s="67"/>
      <c r="L139" s="67"/>
      <c r="M139" s="60"/>
      <c r="N139" s="60"/>
      <c r="O139" s="60"/>
      <c r="P139" s="60"/>
      <c r="Q139" s="60"/>
      <c r="R139" s="60"/>
      <c r="S139" s="60"/>
      <c r="T139" s="60"/>
      <c r="U139" s="60"/>
      <c r="V139" s="60"/>
      <c r="W139" s="60"/>
      <c r="X139" s="59"/>
      <c r="Y139" s="59"/>
      <c r="Z139" s="65"/>
      <c r="AA139" s="66"/>
      <c r="AB139" s="63" t="str">
        <f aca="false">IF(Z139-AA139=0,"",Z139-AA139)</f>
        <v/>
      </c>
      <c r="AC139" s="64" t="e">
        <f aca="false">IF(Y139="","",IFERROR(INDEX(【参考】数式用2!$G$3:$I$451,MATCH(W139,【参考】数式用2!$F$3:$F$451,0),MATCH(VLOOKUP(Y139,【参考】数式用2!$J$2:$K$26,2,FALSE),【参考】数式用2!$G$2:$I$2,0)),10)))))</f>
        <v>#N/A</v>
      </c>
      <c r="AD139" s="68"/>
    </row>
    <row r="140" customFormat="false" ht="37.5" hidden="false" customHeight="true" outlineLevel="0" collapsed="false">
      <c r="A140" s="5"/>
      <c r="B140" s="13" t="n">
        <f aca="false">B139+1</f>
        <v>87</v>
      </c>
      <c r="C140" s="67"/>
      <c r="D140" s="67"/>
      <c r="E140" s="67"/>
      <c r="F140" s="67"/>
      <c r="G140" s="67"/>
      <c r="H140" s="67"/>
      <c r="I140" s="67"/>
      <c r="J140" s="67"/>
      <c r="K140" s="67"/>
      <c r="L140" s="67"/>
      <c r="M140" s="60"/>
      <c r="N140" s="60"/>
      <c r="O140" s="60"/>
      <c r="P140" s="60"/>
      <c r="Q140" s="60"/>
      <c r="R140" s="60"/>
      <c r="S140" s="60"/>
      <c r="T140" s="60"/>
      <c r="U140" s="60"/>
      <c r="V140" s="60"/>
      <c r="W140" s="60"/>
      <c r="X140" s="59"/>
      <c r="Y140" s="59"/>
      <c r="Z140" s="65"/>
      <c r="AA140" s="66"/>
      <c r="AB140" s="63" t="str">
        <f aca="false">IF(Z140-AA140=0,"",Z140-AA140)</f>
        <v/>
      </c>
      <c r="AC140" s="64" t="e">
        <f aca="false">IF(Y140="","",IFERROR(INDEX(【参考】数式用2!$G$3:$I$451,MATCH(W140,【参考】数式用2!$F$3:$F$451,0),MATCH(VLOOKUP(Y140,【参考】数式用2!$J$2:$K$26,2,FALSE),【参考】数式用2!$G$2:$I$2,0)),10)))))</f>
        <v>#N/A</v>
      </c>
      <c r="AD140" s="68"/>
    </row>
    <row r="141" customFormat="false" ht="37.5" hidden="false" customHeight="true" outlineLevel="0" collapsed="false">
      <c r="A141" s="5"/>
      <c r="B141" s="13" t="n">
        <f aca="false">B140+1</f>
        <v>88</v>
      </c>
      <c r="C141" s="67"/>
      <c r="D141" s="67"/>
      <c r="E141" s="67"/>
      <c r="F141" s="67"/>
      <c r="G141" s="67"/>
      <c r="H141" s="67"/>
      <c r="I141" s="67"/>
      <c r="J141" s="67"/>
      <c r="K141" s="67"/>
      <c r="L141" s="67"/>
      <c r="M141" s="60"/>
      <c r="N141" s="60"/>
      <c r="O141" s="60"/>
      <c r="P141" s="60"/>
      <c r="Q141" s="60"/>
      <c r="R141" s="60"/>
      <c r="S141" s="60"/>
      <c r="T141" s="60"/>
      <c r="U141" s="60"/>
      <c r="V141" s="60"/>
      <c r="W141" s="60"/>
      <c r="X141" s="59"/>
      <c r="Y141" s="59"/>
      <c r="Z141" s="65"/>
      <c r="AA141" s="66"/>
      <c r="AB141" s="63" t="str">
        <f aca="false">IF(Z141-AA141=0,"",Z141-AA141)</f>
        <v/>
      </c>
      <c r="AC141" s="64" t="e">
        <f aca="false">IF(Y141="","",IFERROR(INDEX(【参考】数式用2!$G$3:$I$451,MATCH(W141,【参考】数式用2!$F$3:$F$451,0),MATCH(VLOOKUP(Y141,【参考】数式用2!$J$2:$K$26,2,FALSE),【参考】数式用2!$G$2:$I$2,0)),10)))))</f>
        <v>#N/A</v>
      </c>
      <c r="AD141" s="68"/>
    </row>
    <row r="142" customFormat="false" ht="37.5" hidden="false" customHeight="true" outlineLevel="0" collapsed="false">
      <c r="A142" s="5"/>
      <c r="B142" s="13" t="n">
        <f aca="false">B141+1</f>
        <v>89</v>
      </c>
      <c r="C142" s="67"/>
      <c r="D142" s="67"/>
      <c r="E142" s="67"/>
      <c r="F142" s="67"/>
      <c r="G142" s="67"/>
      <c r="H142" s="67"/>
      <c r="I142" s="67"/>
      <c r="J142" s="67"/>
      <c r="K142" s="67"/>
      <c r="L142" s="67"/>
      <c r="M142" s="60"/>
      <c r="N142" s="60"/>
      <c r="O142" s="60"/>
      <c r="P142" s="60"/>
      <c r="Q142" s="60"/>
      <c r="R142" s="60"/>
      <c r="S142" s="60"/>
      <c r="T142" s="60"/>
      <c r="U142" s="60"/>
      <c r="V142" s="60"/>
      <c r="W142" s="60"/>
      <c r="X142" s="59"/>
      <c r="Y142" s="59"/>
      <c r="Z142" s="65"/>
      <c r="AA142" s="66"/>
      <c r="AB142" s="63" t="str">
        <f aca="false">IF(Z142-AA142=0,"",Z142-AA142)</f>
        <v/>
      </c>
      <c r="AC142" s="64" t="e">
        <f aca="false">IF(Y142="","",IFERROR(INDEX(【参考】数式用2!$G$3:$I$451,MATCH(W142,【参考】数式用2!$F$3:$F$451,0),MATCH(VLOOKUP(Y142,【参考】数式用2!$J$2:$K$26,2,FALSE),【参考】数式用2!$G$2:$I$2,0)),10)))))</f>
        <v>#N/A</v>
      </c>
      <c r="AD142" s="68"/>
    </row>
    <row r="143" customFormat="false" ht="37.5" hidden="false" customHeight="true" outlineLevel="0" collapsed="false">
      <c r="A143" s="5"/>
      <c r="B143" s="13" t="n">
        <f aca="false">B142+1</f>
        <v>90</v>
      </c>
      <c r="C143" s="67"/>
      <c r="D143" s="67"/>
      <c r="E143" s="67"/>
      <c r="F143" s="67"/>
      <c r="G143" s="67"/>
      <c r="H143" s="67"/>
      <c r="I143" s="67"/>
      <c r="J143" s="67"/>
      <c r="K143" s="67"/>
      <c r="L143" s="67"/>
      <c r="M143" s="60"/>
      <c r="N143" s="60"/>
      <c r="O143" s="60"/>
      <c r="P143" s="60"/>
      <c r="Q143" s="60"/>
      <c r="R143" s="60"/>
      <c r="S143" s="60"/>
      <c r="T143" s="60"/>
      <c r="U143" s="60"/>
      <c r="V143" s="60"/>
      <c r="W143" s="60"/>
      <c r="X143" s="59"/>
      <c r="Y143" s="59"/>
      <c r="Z143" s="65"/>
      <c r="AA143" s="66"/>
      <c r="AB143" s="63" t="str">
        <f aca="false">IF(Z143-AA143=0,"",Z143-AA143)</f>
        <v/>
      </c>
      <c r="AC143" s="64" t="e">
        <f aca="false">IF(Y143="","",IFERROR(INDEX(【参考】数式用2!$G$3:$I$451,MATCH(W143,【参考】数式用2!$F$3:$F$451,0),MATCH(VLOOKUP(Y143,【参考】数式用2!$J$2:$K$26,2,FALSE),【参考】数式用2!$G$2:$I$2,0)),10)))))</f>
        <v>#N/A</v>
      </c>
      <c r="AD143" s="68"/>
    </row>
    <row r="144" customFormat="false" ht="37.5" hidden="false" customHeight="true" outlineLevel="0" collapsed="false">
      <c r="A144" s="5"/>
      <c r="B144" s="13" t="n">
        <f aca="false">B143+1</f>
        <v>91</v>
      </c>
      <c r="C144" s="67"/>
      <c r="D144" s="67"/>
      <c r="E144" s="67"/>
      <c r="F144" s="67"/>
      <c r="G144" s="67"/>
      <c r="H144" s="67"/>
      <c r="I144" s="67"/>
      <c r="J144" s="67"/>
      <c r="K144" s="67"/>
      <c r="L144" s="67"/>
      <c r="M144" s="60"/>
      <c r="N144" s="60"/>
      <c r="O144" s="60"/>
      <c r="P144" s="60"/>
      <c r="Q144" s="60"/>
      <c r="R144" s="60"/>
      <c r="S144" s="60"/>
      <c r="T144" s="60"/>
      <c r="U144" s="60"/>
      <c r="V144" s="60"/>
      <c r="W144" s="60"/>
      <c r="X144" s="59"/>
      <c r="Y144" s="59"/>
      <c r="Z144" s="65"/>
      <c r="AA144" s="66"/>
      <c r="AB144" s="63" t="str">
        <f aca="false">IF(Z144-AA144=0,"",Z144-AA144)</f>
        <v/>
      </c>
      <c r="AC144" s="64" t="e">
        <f aca="false">IF(Y144="","",IFERROR(INDEX(【参考】数式用2!$G$3:$I$451,MATCH(W144,【参考】数式用2!$F$3:$F$451,0),MATCH(VLOOKUP(Y144,【参考】数式用2!$J$2:$K$26,2,FALSE),【参考】数式用2!$G$2:$I$2,0)),10)))))</f>
        <v>#N/A</v>
      </c>
      <c r="AD144" s="68"/>
    </row>
    <row r="145" customFormat="false" ht="37.5" hidden="false" customHeight="true" outlineLevel="0" collapsed="false">
      <c r="A145" s="5"/>
      <c r="B145" s="13" t="n">
        <f aca="false">B144+1</f>
        <v>92</v>
      </c>
      <c r="C145" s="67"/>
      <c r="D145" s="67"/>
      <c r="E145" s="67"/>
      <c r="F145" s="67"/>
      <c r="G145" s="67"/>
      <c r="H145" s="67"/>
      <c r="I145" s="67"/>
      <c r="J145" s="67"/>
      <c r="K145" s="67"/>
      <c r="L145" s="67"/>
      <c r="M145" s="60"/>
      <c r="N145" s="60"/>
      <c r="O145" s="60"/>
      <c r="P145" s="60"/>
      <c r="Q145" s="60"/>
      <c r="R145" s="60"/>
      <c r="S145" s="60"/>
      <c r="T145" s="60"/>
      <c r="U145" s="60"/>
      <c r="V145" s="60"/>
      <c r="W145" s="60"/>
      <c r="X145" s="59"/>
      <c r="Y145" s="59"/>
      <c r="Z145" s="65"/>
      <c r="AA145" s="66"/>
      <c r="AB145" s="63" t="str">
        <f aca="false">IF(Z145-AA145=0,"",Z145-AA145)</f>
        <v/>
      </c>
      <c r="AC145" s="64" t="e">
        <f aca="false">IF(Y145="","",IFERROR(INDEX(【参考】数式用2!$G$3:$I$451,MATCH(W145,【参考】数式用2!$F$3:$F$451,0),MATCH(VLOOKUP(Y145,【参考】数式用2!$J$2:$K$26,2,FALSE),【参考】数式用2!$G$2:$I$2,0)),10)))))</f>
        <v>#N/A</v>
      </c>
      <c r="AD145" s="68"/>
    </row>
    <row r="146" customFormat="false" ht="37.5" hidden="false" customHeight="true" outlineLevel="0" collapsed="false">
      <c r="A146" s="5"/>
      <c r="B146" s="13" t="n">
        <f aca="false">B145+1</f>
        <v>93</v>
      </c>
      <c r="C146" s="67"/>
      <c r="D146" s="67"/>
      <c r="E146" s="67"/>
      <c r="F146" s="67"/>
      <c r="G146" s="67"/>
      <c r="H146" s="67"/>
      <c r="I146" s="67"/>
      <c r="J146" s="67"/>
      <c r="K146" s="67"/>
      <c r="L146" s="67"/>
      <c r="M146" s="60"/>
      <c r="N146" s="60"/>
      <c r="O146" s="60"/>
      <c r="P146" s="60"/>
      <c r="Q146" s="60"/>
      <c r="R146" s="60"/>
      <c r="S146" s="60"/>
      <c r="T146" s="60"/>
      <c r="U146" s="60"/>
      <c r="V146" s="60"/>
      <c r="W146" s="60"/>
      <c r="X146" s="59"/>
      <c r="Y146" s="59"/>
      <c r="Z146" s="65"/>
      <c r="AA146" s="66"/>
      <c r="AB146" s="63" t="str">
        <f aca="false">IF(Z146-AA146=0,"",Z146-AA146)</f>
        <v/>
      </c>
      <c r="AC146" s="64" t="e">
        <f aca="false">IF(Y146="","",IFERROR(INDEX(【参考】数式用2!$G$3:$I$451,MATCH(W146,【参考】数式用2!$F$3:$F$451,0),MATCH(VLOOKUP(Y146,【参考】数式用2!$J$2:$K$26,2,FALSE),【参考】数式用2!$G$2:$I$2,0)),10)))))</f>
        <v>#N/A</v>
      </c>
      <c r="AD146" s="68"/>
    </row>
    <row r="147" customFormat="false" ht="37.5" hidden="false" customHeight="true" outlineLevel="0" collapsed="false">
      <c r="A147" s="5"/>
      <c r="B147" s="13" t="n">
        <f aca="false">B146+1</f>
        <v>94</v>
      </c>
      <c r="C147" s="67"/>
      <c r="D147" s="67"/>
      <c r="E147" s="67"/>
      <c r="F147" s="67"/>
      <c r="G147" s="67"/>
      <c r="H147" s="67"/>
      <c r="I147" s="67"/>
      <c r="J147" s="67"/>
      <c r="K147" s="67"/>
      <c r="L147" s="67"/>
      <c r="M147" s="60"/>
      <c r="N147" s="60"/>
      <c r="O147" s="60"/>
      <c r="P147" s="60"/>
      <c r="Q147" s="60"/>
      <c r="R147" s="60"/>
      <c r="S147" s="60"/>
      <c r="T147" s="60"/>
      <c r="U147" s="60"/>
      <c r="V147" s="60"/>
      <c r="W147" s="60"/>
      <c r="X147" s="59"/>
      <c r="Y147" s="59"/>
      <c r="Z147" s="65"/>
      <c r="AA147" s="66"/>
      <c r="AB147" s="63" t="str">
        <f aca="false">IF(Z147-AA147=0,"",Z147-AA147)</f>
        <v/>
      </c>
      <c r="AC147" s="64" t="e">
        <f aca="false">IF(Y147="","",IFERROR(INDEX(【参考】数式用2!$G$3:$I$451,MATCH(W147,【参考】数式用2!$F$3:$F$451,0),MATCH(VLOOKUP(Y147,【参考】数式用2!$J$2:$K$26,2,FALSE),【参考】数式用2!$G$2:$I$2,0)),10)))))</f>
        <v>#N/A</v>
      </c>
      <c r="AD147" s="68"/>
    </row>
    <row r="148" customFormat="false" ht="37.5" hidden="false" customHeight="true" outlineLevel="0" collapsed="false">
      <c r="A148" s="5"/>
      <c r="B148" s="13" t="n">
        <f aca="false">B147+1</f>
        <v>95</v>
      </c>
      <c r="C148" s="67"/>
      <c r="D148" s="67"/>
      <c r="E148" s="67"/>
      <c r="F148" s="67"/>
      <c r="G148" s="67"/>
      <c r="H148" s="67"/>
      <c r="I148" s="67"/>
      <c r="J148" s="67"/>
      <c r="K148" s="67"/>
      <c r="L148" s="67"/>
      <c r="M148" s="60"/>
      <c r="N148" s="60"/>
      <c r="O148" s="60"/>
      <c r="P148" s="60"/>
      <c r="Q148" s="60"/>
      <c r="R148" s="60"/>
      <c r="S148" s="60"/>
      <c r="T148" s="60"/>
      <c r="U148" s="60"/>
      <c r="V148" s="60"/>
      <c r="W148" s="60"/>
      <c r="X148" s="59"/>
      <c r="Y148" s="59"/>
      <c r="Z148" s="65"/>
      <c r="AA148" s="66"/>
      <c r="AB148" s="63" t="str">
        <f aca="false">IF(Z148-AA148=0,"",Z148-AA148)</f>
        <v/>
      </c>
      <c r="AC148" s="64" t="e">
        <f aca="false">IF(Y148="","",IFERROR(INDEX(【参考】数式用2!$G$3:$I$451,MATCH(W148,【参考】数式用2!$F$3:$F$451,0),MATCH(VLOOKUP(Y148,【参考】数式用2!$J$2:$K$26,2,FALSE),【参考】数式用2!$G$2:$I$2,0)),10)))))</f>
        <v>#N/A</v>
      </c>
      <c r="AD148" s="68"/>
    </row>
    <row r="149" customFormat="false" ht="37.5" hidden="false" customHeight="true" outlineLevel="0" collapsed="false">
      <c r="A149" s="5"/>
      <c r="B149" s="13" t="n">
        <f aca="false">B148+1</f>
        <v>96</v>
      </c>
      <c r="C149" s="67"/>
      <c r="D149" s="67"/>
      <c r="E149" s="67"/>
      <c r="F149" s="67"/>
      <c r="G149" s="67"/>
      <c r="H149" s="67"/>
      <c r="I149" s="67"/>
      <c r="J149" s="67"/>
      <c r="K149" s="67"/>
      <c r="L149" s="67"/>
      <c r="M149" s="60"/>
      <c r="N149" s="60"/>
      <c r="O149" s="60"/>
      <c r="P149" s="60"/>
      <c r="Q149" s="60"/>
      <c r="R149" s="60"/>
      <c r="S149" s="60"/>
      <c r="T149" s="60"/>
      <c r="U149" s="60"/>
      <c r="V149" s="60"/>
      <c r="W149" s="60"/>
      <c r="X149" s="59"/>
      <c r="Y149" s="59"/>
      <c r="Z149" s="65"/>
      <c r="AA149" s="66"/>
      <c r="AB149" s="63" t="str">
        <f aca="false">IF(Z149-AA149=0,"",Z149-AA149)</f>
        <v/>
      </c>
      <c r="AC149" s="64" t="e">
        <f aca="false">IF(Y149="","",IFERROR(INDEX(【参考】数式用2!$G$3:$I$451,MATCH(W149,【参考】数式用2!$F$3:$F$451,0),MATCH(VLOOKUP(Y149,【参考】数式用2!$J$2:$K$26,2,FALSE),【参考】数式用2!$G$2:$I$2,0)),10)))))</f>
        <v>#N/A</v>
      </c>
      <c r="AD149" s="68"/>
    </row>
    <row r="150" customFormat="false" ht="37.5" hidden="false" customHeight="true" outlineLevel="0" collapsed="false">
      <c r="A150" s="5"/>
      <c r="B150" s="13" t="n">
        <f aca="false">B149+1</f>
        <v>97</v>
      </c>
      <c r="C150" s="67"/>
      <c r="D150" s="67"/>
      <c r="E150" s="67"/>
      <c r="F150" s="67"/>
      <c r="G150" s="67"/>
      <c r="H150" s="67"/>
      <c r="I150" s="67"/>
      <c r="J150" s="67"/>
      <c r="K150" s="67"/>
      <c r="L150" s="67"/>
      <c r="M150" s="60"/>
      <c r="N150" s="60"/>
      <c r="O150" s="60"/>
      <c r="P150" s="60"/>
      <c r="Q150" s="60"/>
      <c r="R150" s="60"/>
      <c r="S150" s="60"/>
      <c r="T150" s="60"/>
      <c r="U150" s="60"/>
      <c r="V150" s="60"/>
      <c r="W150" s="60"/>
      <c r="X150" s="59"/>
      <c r="Y150" s="59"/>
      <c r="Z150" s="65"/>
      <c r="AA150" s="66"/>
      <c r="AB150" s="63" t="str">
        <f aca="false">IF(Z150-AA150=0,"",Z150-AA150)</f>
        <v/>
      </c>
      <c r="AC150" s="64" t="e">
        <f aca="false">IF(Y150="","",IFERROR(INDEX(【参考】数式用2!$G$3:$I$451,MATCH(W150,【参考】数式用2!$F$3:$F$451,0),MATCH(VLOOKUP(Y150,【参考】数式用2!$J$2:$K$26,2,FALSE),【参考】数式用2!$G$2:$I$2,0)),10)))))</f>
        <v>#N/A</v>
      </c>
      <c r="AD150" s="68"/>
    </row>
    <row r="151" customFormat="false" ht="37.5" hidden="false" customHeight="true" outlineLevel="0" collapsed="false">
      <c r="A151" s="5"/>
      <c r="B151" s="13" t="n">
        <f aca="false">B150+1</f>
        <v>98</v>
      </c>
      <c r="C151" s="67"/>
      <c r="D151" s="67"/>
      <c r="E151" s="67"/>
      <c r="F151" s="67"/>
      <c r="G151" s="67"/>
      <c r="H151" s="67"/>
      <c r="I151" s="67"/>
      <c r="J151" s="67"/>
      <c r="K151" s="67"/>
      <c r="L151" s="67"/>
      <c r="M151" s="60"/>
      <c r="N151" s="60"/>
      <c r="O151" s="60"/>
      <c r="P151" s="60"/>
      <c r="Q151" s="60"/>
      <c r="R151" s="60"/>
      <c r="S151" s="60"/>
      <c r="T151" s="60"/>
      <c r="U151" s="60"/>
      <c r="V151" s="60"/>
      <c r="W151" s="60"/>
      <c r="X151" s="59"/>
      <c r="Y151" s="59"/>
      <c r="Z151" s="65"/>
      <c r="AA151" s="66"/>
      <c r="AB151" s="63" t="str">
        <f aca="false">IF(Z151-AA151=0,"",Z151-AA151)</f>
        <v/>
      </c>
      <c r="AC151" s="64" t="e">
        <f aca="false">IF(Y151="","",IFERROR(INDEX(【参考】数式用2!$G$3:$I$451,MATCH(W151,【参考】数式用2!$F$3:$F$451,0),MATCH(VLOOKUP(Y151,【参考】数式用2!$J$2:$K$26,2,FALSE),【参考】数式用2!$G$2:$I$2,0)),10)))))</f>
        <v>#N/A</v>
      </c>
      <c r="AD151" s="68"/>
    </row>
    <row r="152" customFormat="false" ht="37.5" hidden="false" customHeight="true" outlineLevel="0" collapsed="false">
      <c r="A152" s="5"/>
      <c r="B152" s="13" t="n">
        <f aca="false">B151+1</f>
        <v>99</v>
      </c>
      <c r="C152" s="67"/>
      <c r="D152" s="67"/>
      <c r="E152" s="67"/>
      <c r="F152" s="67"/>
      <c r="G152" s="67"/>
      <c r="H152" s="67"/>
      <c r="I152" s="67"/>
      <c r="J152" s="67"/>
      <c r="K152" s="67"/>
      <c r="L152" s="67"/>
      <c r="M152" s="60"/>
      <c r="N152" s="60"/>
      <c r="O152" s="60"/>
      <c r="P152" s="60"/>
      <c r="Q152" s="60"/>
      <c r="R152" s="60"/>
      <c r="S152" s="60"/>
      <c r="T152" s="60"/>
      <c r="U152" s="60"/>
      <c r="V152" s="60"/>
      <c r="W152" s="60"/>
      <c r="X152" s="59"/>
      <c r="Y152" s="59"/>
      <c r="Z152" s="65"/>
      <c r="AA152" s="66"/>
      <c r="AB152" s="63" t="str">
        <f aca="false">IF(Z152-AA152=0,"",Z152-AA152)</f>
        <v/>
      </c>
      <c r="AC152" s="64" t="e">
        <f aca="false">IF(Y152="","",IFERROR(INDEX(【参考】数式用2!$G$3:$I$451,MATCH(W152,【参考】数式用2!$F$3:$F$451,0),MATCH(VLOOKUP(Y152,【参考】数式用2!$J$2:$K$26,2,FALSE),【参考】数式用2!$G$2:$I$2,0)),10)))))</f>
        <v>#N/A</v>
      </c>
      <c r="AD152" s="68"/>
    </row>
    <row r="153" customFormat="false" ht="37.5" hidden="false" customHeight="true" outlineLevel="0" collapsed="false">
      <c r="A153" s="5"/>
      <c r="B153" s="13" t="n">
        <f aca="false">B152+1</f>
        <v>100</v>
      </c>
      <c r="C153" s="69"/>
      <c r="D153" s="69"/>
      <c r="E153" s="69"/>
      <c r="F153" s="69"/>
      <c r="G153" s="69"/>
      <c r="H153" s="69"/>
      <c r="I153" s="69"/>
      <c r="J153" s="69"/>
      <c r="K153" s="69"/>
      <c r="L153" s="69"/>
      <c r="M153" s="70"/>
      <c r="N153" s="70"/>
      <c r="O153" s="70"/>
      <c r="P153" s="70"/>
      <c r="Q153" s="70"/>
      <c r="R153" s="70"/>
      <c r="S153" s="70"/>
      <c r="T153" s="70"/>
      <c r="U153" s="70"/>
      <c r="V153" s="70"/>
      <c r="W153" s="70"/>
      <c r="X153" s="71"/>
      <c r="Y153" s="71"/>
      <c r="Z153" s="72"/>
      <c r="AA153" s="73"/>
      <c r="AB153" s="74" t="str">
        <f aca="false">IF(Z153-AA153=0,"",Z153-AA153)</f>
        <v/>
      </c>
      <c r="AC153" s="75" t="e">
        <f aca="false">IF(Y153="","",IFERROR(INDEX(【参考】数式用2!$G$3:$I$451,MATCH(W153,【参考】数式用2!$F$3:$F$451,0),MATCH(VLOOKUP(Y153,【参考】数式用2!$J$2:$K$26,2,FALSE),【参考】数式用2!$G$2:$I$2,0)),10)))))</f>
        <v>#N/A</v>
      </c>
      <c r="AD153" s="68"/>
    </row>
  </sheetData>
  <sheetProtection algorithmName="SHA-512" hashValue="2HqM81PYyyVOfBAm0MchDLpTmfBgSX7OAcycsNfYwJHdoTiW1UpOgw0ER4vX8u4/NEjVvW8VAF6HcAF2jUmX7w==" saltValue="D+UDsYqlRoRKqvJPXc5uhg==" spinCount="100000" sheet="true" formatCells="false" formatColumns="false" formatRows="false" sort="false" autoFilter="false"/>
  <mergeCells count="339">
    <mergeCell ref="A4:AC4"/>
    <mergeCell ref="A6:AC6"/>
    <mergeCell ref="A15:AC15"/>
    <mergeCell ref="C33:L33"/>
    <mergeCell ref="C37:L37"/>
    <mergeCell ref="M37:X37"/>
    <mergeCell ref="C38:L38"/>
    <mergeCell ref="M38:X38"/>
    <mergeCell ref="C39:L39"/>
    <mergeCell ref="C40:L40"/>
    <mergeCell ref="M40:X40"/>
    <mergeCell ref="C41:L41"/>
    <mergeCell ref="M41:X41"/>
    <mergeCell ref="C42:L42"/>
    <mergeCell ref="M42:X42"/>
    <mergeCell ref="C43:L43"/>
    <mergeCell ref="M43:X43"/>
    <mergeCell ref="B44:B45"/>
    <mergeCell ref="C44:L44"/>
    <mergeCell ref="M44:X44"/>
    <mergeCell ref="C45:L45"/>
    <mergeCell ref="M45:X45"/>
    <mergeCell ref="C46:L46"/>
    <mergeCell ref="M46:X46"/>
    <mergeCell ref="C47:L47"/>
    <mergeCell ref="M47:X47"/>
    <mergeCell ref="B51:AC51"/>
    <mergeCell ref="B52:B53"/>
    <mergeCell ref="C52:L53"/>
    <mergeCell ref="M52:Q53"/>
    <mergeCell ref="R52:W52"/>
    <mergeCell ref="X52:X53"/>
    <mergeCell ref="Y52:Y53"/>
    <mergeCell ref="Z52:Z53"/>
    <mergeCell ref="AA52:AA53"/>
    <mergeCell ref="AB52:AB53"/>
    <mergeCell ref="AC52:AC53"/>
    <mergeCell ref="AD52:AD53"/>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0:L140"/>
    <mergeCell ref="M140:Q140"/>
    <mergeCell ref="R140:V140"/>
    <mergeCell ref="C141:L141"/>
    <mergeCell ref="M141:Q141"/>
    <mergeCell ref="R141:V141"/>
    <mergeCell ref="C142:L142"/>
    <mergeCell ref="M142:Q142"/>
    <mergeCell ref="R142:V142"/>
    <mergeCell ref="C143:L143"/>
    <mergeCell ref="M143:Q143"/>
    <mergeCell ref="R143:V143"/>
    <mergeCell ref="C144:L144"/>
    <mergeCell ref="M144:Q144"/>
    <mergeCell ref="R144:V144"/>
    <mergeCell ref="C145:L145"/>
    <mergeCell ref="M145:Q145"/>
    <mergeCell ref="R145:V145"/>
    <mergeCell ref="C146:L146"/>
    <mergeCell ref="M146:Q146"/>
    <mergeCell ref="R146:V146"/>
    <mergeCell ref="C147:L147"/>
    <mergeCell ref="M147:Q147"/>
    <mergeCell ref="R147:V147"/>
    <mergeCell ref="C148:L148"/>
    <mergeCell ref="M148:Q148"/>
    <mergeCell ref="R148:V148"/>
    <mergeCell ref="C149:L149"/>
    <mergeCell ref="M149:Q149"/>
    <mergeCell ref="R149:V149"/>
    <mergeCell ref="C150:L150"/>
    <mergeCell ref="M150:Q150"/>
    <mergeCell ref="R150:V150"/>
    <mergeCell ref="C151:L151"/>
    <mergeCell ref="M151:Q151"/>
    <mergeCell ref="R151:V151"/>
    <mergeCell ref="C152:L152"/>
    <mergeCell ref="M152:Q152"/>
    <mergeCell ref="R152:V152"/>
    <mergeCell ref="C153:L153"/>
    <mergeCell ref="M153:Q153"/>
    <mergeCell ref="R153:V153"/>
  </mergeCells>
  <conditionalFormatting sqref="AC54:AC153">
    <cfRule type="expression" priority="2" aboveAverage="0" equalAverage="0" bottom="0" percent="0" rank="0" text="" dxfId="0">
      <formula>OR(Y54="訪問型サービス（総合事業）",Y54="通所型サービス（総合事業）")</formula>
    </cfRule>
  </conditionalFormatting>
  <dataValidations count="4">
    <dataValidation allowBlank="true" error="桁数が正しくありません。10桁の介護保険事業所番号を入力してください。" errorStyle="stop" operator="equal" prompt="10桁の介護保険事業所番号を入力してください。" showDropDown="false" showErrorMessage="true" showInputMessage="true" sqref="C54:L153" type="textLength">
      <formula1>10</formula1>
      <formula2>0</formula2>
    </dataValidation>
    <dataValidation allowBlank="true" errorStyle="stop" operator="between" showDropDown="false" showErrorMessage="true" showInputMessage="true" sqref="W54:W153" type="list">
      <formula1>INDIRECT(R54)</formula1>
      <formula2>0</formula2>
    </dataValidation>
    <dataValidation allowBlank="true" errorStyle="stop" operator="between" showDropDown="false" showErrorMessage="true" showInputMessage="true" sqref="Y54:Y153" type="list">
      <formula1>【参考】数式用!$A$5:$A$27</formula1>
      <formula2>0</formula2>
    </dataValidation>
    <dataValidation allowBlank="true" errorStyle="stop" operator="between" showDropDown="false" showErrorMessage="true" showInputMessage="true" sqref="R54:V153" type="list">
      <formula1>【参考】数式用2!$A$3:$A$49</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0" pageOrder="downThenOver" orientation="portrait" blackAndWhite="false" draft="false" cellComments="none" horizontalDpi="300" verticalDpi="300" copies="1"/>
  <headerFooter differentFirst="false" differentOddEven="false">
    <oddHeader/>
    <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V249"/>
  <sheetViews>
    <sheetView showFormulas="false" showGridLines="true" showRowColHeaders="true" showZeros="true" rightToLeft="false" tabSelected="false" showOutlineSymbols="true" defaultGridColor="true" view="pageBreakPreview" topLeftCell="A1" colorId="64" zoomScale="85" zoomScaleNormal="120" zoomScalePageLayoutView="85" workbookViewId="0">
      <selection pane="topLeft" activeCell="A1" activeCellId="0" sqref="A1"/>
    </sheetView>
  </sheetViews>
  <sheetFormatPr defaultColWidth="9.00390625" defaultRowHeight="13.5" zeroHeight="false" outlineLevelRow="0" outlineLevelCol="0"/>
  <cols>
    <col collapsed="false" customWidth="true" hidden="false" outlineLevel="0" max="1" min="1" style="1" width="2.13"/>
    <col collapsed="false" customWidth="true" hidden="false" outlineLevel="0" max="2" min="2" style="1" width="3.13"/>
    <col collapsed="false" customWidth="true" hidden="false" outlineLevel="0" max="7" min="3" style="1" width="2.63"/>
    <col collapsed="false" customWidth="true" hidden="false" outlineLevel="0" max="36" min="8" style="1" width="2.5"/>
    <col collapsed="false" customWidth="true" hidden="false" outlineLevel="0" max="37" min="37" style="1" width="2.87"/>
    <col collapsed="false" customWidth="true" hidden="false" outlineLevel="0" max="38" min="38" style="1" width="2.5"/>
    <col collapsed="false" customWidth="true" hidden="false" outlineLevel="0" max="39" min="39" style="1" width="6.88"/>
    <col collapsed="false" customWidth="true" hidden="false" outlineLevel="0" max="43" min="40" style="1" width="5.37"/>
    <col collapsed="false" customWidth="true" hidden="false" outlineLevel="0" max="44" min="44" style="1" width="7.38"/>
    <col collapsed="false" customWidth="true" hidden="false" outlineLevel="0" max="48" min="45" style="1" width="5.37"/>
    <col collapsed="false" customWidth="true" hidden="false" outlineLevel="0" max="51" min="49" style="1" width="5.5"/>
    <col collapsed="false" customWidth="true" hidden="false" outlineLevel="0" max="52" min="52" style="1" width="5.87"/>
    <col collapsed="false" customWidth="true" hidden="false" outlineLevel="0" max="53" min="53" style="1" width="6"/>
    <col collapsed="false" customWidth="true" hidden="false" outlineLevel="0" max="54" min="54" style="1" width="5.63"/>
    <col collapsed="false" customWidth="true" hidden="false" outlineLevel="0" max="63" min="55" style="1" width="4.13"/>
    <col collapsed="false" customWidth="false" hidden="false" outlineLevel="0" max="1024" min="64" style="1" width="9"/>
  </cols>
  <sheetData>
    <row r="1" customFormat="false" ht="18.75" hidden="false" customHeight="true" outlineLevel="0" collapsed="false">
      <c r="A1" s="76"/>
      <c r="B1" s="77" t="s">
        <v>41</v>
      </c>
      <c r="C1" s="78"/>
      <c r="D1" s="78"/>
      <c r="E1" s="78"/>
      <c r="F1" s="78"/>
      <c r="G1" s="78"/>
      <c r="H1" s="78"/>
      <c r="I1" s="78"/>
      <c r="J1" s="78"/>
      <c r="K1" s="78"/>
      <c r="L1" s="78"/>
      <c r="M1" s="78"/>
      <c r="N1" s="78"/>
      <c r="O1" s="78"/>
      <c r="P1" s="78"/>
      <c r="Q1" s="78"/>
      <c r="R1" s="78"/>
      <c r="S1" s="78"/>
      <c r="T1" s="78"/>
      <c r="U1" s="78"/>
      <c r="V1" s="78"/>
      <c r="W1" s="78"/>
      <c r="X1" s="78"/>
      <c r="Y1" s="78"/>
      <c r="Z1" s="79" t="s">
        <v>42</v>
      </c>
      <c r="AA1" s="79"/>
      <c r="AB1" s="79"/>
      <c r="AC1" s="79"/>
      <c r="AD1" s="80" t="str">
        <f aca="false">IF(基本情報入力シート!C33="","",基本情報入力シート!C33)</f>
        <v/>
      </c>
      <c r="AE1" s="80"/>
      <c r="AF1" s="80"/>
      <c r="AG1" s="80"/>
      <c r="AH1" s="80"/>
      <c r="AI1" s="80"/>
      <c r="AJ1" s="80"/>
      <c r="AK1" s="80"/>
      <c r="AL1" s="76"/>
    </row>
    <row r="2" customFormat="false" ht="10.5" hidden="false" customHeight="true" outlineLevel="0" collapsed="false">
      <c r="A2" s="76"/>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6"/>
    </row>
    <row r="3" customFormat="false" ht="24" hidden="false" customHeight="true" outlineLevel="0" collapsed="false">
      <c r="A3" s="76"/>
      <c r="B3" s="81" t="s">
        <v>43</v>
      </c>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2"/>
      <c r="AM3" s="83"/>
    </row>
    <row r="4" customFormat="false" ht="9" hidden="false" customHeight="true" outlineLevel="0" collapsed="false">
      <c r="A4" s="76"/>
      <c r="B4" s="84"/>
      <c r="C4" s="85"/>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6"/>
    </row>
    <row r="5" customFormat="false" ht="19.5" hidden="false" customHeight="true" outlineLevel="0" collapsed="false">
      <c r="A5" s="76"/>
      <c r="B5" s="86" t="s">
        <v>44</v>
      </c>
      <c r="C5" s="86"/>
      <c r="D5" s="86"/>
      <c r="E5" s="86"/>
      <c r="F5" s="86"/>
      <c r="G5" s="86"/>
      <c r="H5" s="86"/>
      <c r="I5" s="86"/>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76"/>
    </row>
    <row r="6" s="91" customFormat="true" ht="13.5" hidden="false" customHeight="true" outlineLevel="0" collapsed="false">
      <c r="A6" s="88"/>
      <c r="B6" s="89" t="s">
        <v>12</v>
      </c>
      <c r="C6" s="89"/>
      <c r="D6" s="89"/>
      <c r="E6" s="89"/>
      <c r="F6" s="89"/>
      <c r="G6" s="89"/>
      <c r="H6" s="90" t="str">
        <f aca="false">IF(基本情報入力シート!M37="","",基本情報入力シート!M37)</f>
        <v/>
      </c>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88"/>
    </row>
    <row r="7" s="91" customFormat="true" ht="25.5" hidden="false" customHeight="true" outlineLevel="0" collapsed="false">
      <c r="A7" s="88"/>
      <c r="B7" s="92" t="s">
        <v>11</v>
      </c>
      <c r="C7" s="92"/>
      <c r="D7" s="92"/>
      <c r="E7" s="92"/>
      <c r="F7" s="92"/>
      <c r="G7" s="92"/>
      <c r="H7" s="93" t="str">
        <f aca="false">IF(基本情報入力シート!M38="","",基本情報入力シート!M38)</f>
        <v/>
      </c>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88"/>
    </row>
    <row r="8" s="91" customFormat="true" ht="12.75" hidden="false" customHeight="true" outlineLevel="0" collapsed="false">
      <c r="A8" s="88"/>
      <c r="B8" s="94" t="s">
        <v>45</v>
      </c>
      <c r="C8" s="94"/>
      <c r="D8" s="94"/>
      <c r="E8" s="94"/>
      <c r="F8" s="94"/>
      <c r="G8" s="94"/>
      <c r="H8" s="95" t="s">
        <v>15</v>
      </c>
      <c r="I8" s="96" t="str">
        <f aca="false">IF(基本情報入力シート!AE33="－","",基本情報入力シート!AE33)</f>
        <v/>
      </c>
      <c r="J8" s="96"/>
      <c r="K8" s="96"/>
      <c r="L8" s="96"/>
      <c r="M8" s="96"/>
      <c r="N8" s="97"/>
      <c r="O8" s="98"/>
      <c r="P8" s="98"/>
      <c r="Q8" s="98"/>
      <c r="R8" s="98"/>
      <c r="S8" s="98"/>
      <c r="T8" s="98"/>
      <c r="U8" s="98"/>
      <c r="V8" s="98"/>
      <c r="W8" s="98"/>
      <c r="X8" s="98"/>
      <c r="Y8" s="98"/>
      <c r="Z8" s="98"/>
      <c r="AA8" s="98"/>
      <c r="AB8" s="98"/>
      <c r="AC8" s="98"/>
      <c r="AD8" s="98"/>
      <c r="AE8" s="98"/>
      <c r="AF8" s="98"/>
      <c r="AG8" s="98"/>
      <c r="AH8" s="98"/>
      <c r="AI8" s="98"/>
      <c r="AJ8" s="98"/>
      <c r="AK8" s="99"/>
      <c r="AL8" s="88"/>
    </row>
    <row r="9" s="91" customFormat="true" ht="16.5" hidden="false" customHeight="true" outlineLevel="0" collapsed="false">
      <c r="A9" s="88"/>
      <c r="B9" s="94"/>
      <c r="C9" s="94"/>
      <c r="D9" s="94"/>
      <c r="E9" s="94"/>
      <c r="F9" s="94"/>
      <c r="G9" s="94"/>
      <c r="H9" s="100" t="str">
        <f aca="false">IF(基本情報入力シート!M40="","",基本情報入力シート!M40)</f>
        <v/>
      </c>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88"/>
    </row>
    <row r="10" s="91" customFormat="true" ht="16.5" hidden="false" customHeight="true" outlineLevel="0" collapsed="false">
      <c r="A10" s="88"/>
      <c r="B10" s="94"/>
      <c r="C10" s="94"/>
      <c r="D10" s="94"/>
      <c r="E10" s="94"/>
      <c r="F10" s="94"/>
      <c r="G10" s="94"/>
      <c r="H10" s="101" t="str">
        <f aca="false">IF(基本情報入力シート!M41="","",基本情報入力シート!M41)</f>
        <v/>
      </c>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88"/>
    </row>
    <row r="11" s="91" customFormat="true" ht="13.5" hidden="false" customHeight="true" outlineLevel="0" collapsed="false">
      <c r="A11" s="88"/>
      <c r="B11" s="102" t="s">
        <v>12</v>
      </c>
      <c r="C11" s="102"/>
      <c r="D11" s="102"/>
      <c r="E11" s="102"/>
      <c r="F11" s="102"/>
      <c r="G11" s="102"/>
      <c r="H11" s="90" t="str">
        <f aca="false">IF(基本情報入力シート!M44="","",基本情報入力シート!M44)</f>
        <v/>
      </c>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88"/>
    </row>
    <row r="12" s="91" customFormat="true" ht="22.5" hidden="false" customHeight="true" outlineLevel="0" collapsed="false">
      <c r="A12" s="88"/>
      <c r="B12" s="103" t="s">
        <v>46</v>
      </c>
      <c r="C12" s="103"/>
      <c r="D12" s="103"/>
      <c r="E12" s="103"/>
      <c r="F12" s="103"/>
      <c r="G12" s="103"/>
      <c r="H12" s="104" t="str">
        <f aca="false">IF(基本情報入力シート!M45="","",基本情報入力シート!M45)</f>
        <v/>
      </c>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88"/>
    </row>
    <row r="13" s="91" customFormat="true" ht="18.75" hidden="false" customHeight="true" outlineLevel="0" collapsed="false">
      <c r="A13" s="88"/>
      <c r="B13" s="105" t="s">
        <v>23</v>
      </c>
      <c r="C13" s="105"/>
      <c r="D13" s="105"/>
      <c r="E13" s="105"/>
      <c r="F13" s="105"/>
      <c r="G13" s="105"/>
      <c r="H13" s="106" t="s">
        <v>24</v>
      </c>
      <c r="I13" s="106"/>
      <c r="J13" s="106"/>
      <c r="K13" s="106"/>
      <c r="L13" s="107" t="str">
        <f aca="false">IF(基本情報入力シート!M46="","",基本情報入力シート!M46)</f>
        <v/>
      </c>
      <c r="M13" s="107"/>
      <c r="N13" s="107"/>
      <c r="O13" s="107"/>
      <c r="P13" s="107"/>
      <c r="Q13" s="107"/>
      <c r="R13" s="107"/>
      <c r="S13" s="107"/>
      <c r="T13" s="107"/>
      <c r="U13" s="107"/>
      <c r="V13" s="105" t="s">
        <v>25</v>
      </c>
      <c r="W13" s="105"/>
      <c r="X13" s="105"/>
      <c r="Y13" s="105"/>
      <c r="Z13" s="107" t="str">
        <f aca="false">IF(基本情報入力シート!M47="","",基本情報入力シート!M47)</f>
        <v/>
      </c>
      <c r="AA13" s="107"/>
      <c r="AB13" s="107"/>
      <c r="AC13" s="107"/>
      <c r="AD13" s="107"/>
      <c r="AE13" s="107"/>
      <c r="AF13" s="107"/>
      <c r="AG13" s="107"/>
      <c r="AH13" s="107"/>
      <c r="AI13" s="107"/>
      <c r="AJ13" s="107"/>
      <c r="AK13" s="107"/>
      <c r="AL13" s="88"/>
    </row>
    <row r="14" customFormat="false" ht="7.5" hidden="false" customHeight="true" outlineLevel="0" collapsed="false">
      <c r="A14" s="76"/>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6"/>
    </row>
    <row r="15" customFormat="false" ht="18" hidden="false" customHeight="true" outlineLevel="0" collapsed="false">
      <c r="A15" s="76"/>
      <c r="B15" s="108" t="s">
        <v>47</v>
      </c>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76"/>
    </row>
    <row r="16" customFormat="false" ht="18.75" hidden="false" customHeight="true" outlineLevel="0" collapsed="false">
      <c r="A16" s="76"/>
      <c r="B16" s="110" t="s">
        <v>48</v>
      </c>
      <c r="C16" s="111"/>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6"/>
    </row>
    <row r="17" customFormat="false" ht="18.75" hidden="false" customHeight="true" outlineLevel="0" collapsed="false">
      <c r="B17" s="112" t="s">
        <v>49</v>
      </c>
      <c r="C17" s="112"/>
      <c r="D17" s="112"/>
      <c r="E17" s="112"/>
      <c r="F17" s="112"/>
      <c r="G17" s="112"/>
      <c r="H17" s="112"/>
      <c r="I17" s="112"/>
      <c r="J17" s="112"/>
      <c r="K17" s="112"/>
      <c r="L17" s="112"/>
      <c r="M17" s="112"/>
      <c r="N17" s="112"/>
      <c r="O17" s="112"/>
      <c r="P17" s="112"/>
      <c r="Q17" s="112"/>
      <c r="R17" s="112"/>
      <c r="S17" s="112"/>
      <c r="T17" s="112"/>
      <c r="U17" s="112"/>
      <c r="V17" s="112"/>
      <c r="W17" s="112"/>
      <c r="X17" s="78"/>
      <c r="Y17" s="78"/>
      <c r="Z17" s="78"/>
      <c r="AA17" s="78"/>
      <c r="AB17" s="78"/>
      <c r="AC17" s="78"/>
      <c r="AD17" s="78"/>
      <c r="AE17" s="78"/>
      <c r="AF17" s="78"/>
      <c r="AG17" s="78"/>
      <c r="AH17" s="78"/>
      <c r="AI17" s="78"/>
      <c r="AJ17" s="78"/>
      <c r="AK17" s="78"/>
      <c r="AL17" s="76"/>
    </row>
    <row r="18" customFormat="false" ht="26.25" hidden="false" customHeight="true" outlineLevel="0" collapsed="false">
      <c r="A18" s="76"/>
      <c r="B18" s="113" t="s">
        <v>50</v>
      </c>
      <c r="C18" s="114" t="s">
        <v>51</v>
      </c>
      <c r="D18" s="114"/>
      <c r="E18" s="114"/>
      <c r="F18" s="114"/>
      <c r="G18" s="114"/>
      <c r="H18" s="114"/>
      <c r="I18" s="114"/>
      <c r="J18" s="114"/>
      <c r="K18" s="114"/>
      <c r="L18" s="114"/>
      <c r="M18" s="114"/>
      <c r="N18" s="114"/>
      <c r="O18" s="114"/>
      <c r="P18" s="114"/>
      <c r="Q18" s="115" t="n">
        <f aca="false">SUM('別紙様式2-2（４・５月分）'!K5,'別紙様式2-2（４・５月分）'!K6,'別紙様式2-2（４・５月分）'!K7,'別紙様式2-3（６月以降分）'!L5,'別紙様式2-4（年度内の区分変更がある場合に記入）'!L5)</f>
        <v>0</v>
      </c>
      <c r="R18" s="115"/>
      <c r="S18" s="115"/>
      <c r="T18" s="115"/>
      <c r="U18" s="115"/>
      <c r="V18" s="115"/>
      <c r="W18" s="116" t="s">
        <v>52</v>
      </c>
      <c r="X18" s="76"/>
      <c r="Y18" s="76"/>
      <c r="Z18" s="78"/>
      <c r="AA18" s="78"/>
      <c r="AB18" s="78"/>
      <c r="AC18" s="78"/>
      <c r="AD18" s="76"/>
      <c r="AE18" s="76"/>
      <c r="AF18" s="76"/>
      <c r="AG18" s="76"/>
      <c r="AH18" s="76"/>
      <c r="AI18" s="76"/>
      <c r="AJ18" s="76"/>
      <c r="AK18" s="76"/>
      <c r="AL18" s="76"/>
    </row>
    <row r="19" customFormat="false" ht="26.25" hidden="false" customHeight="true" outlineLevel="0" collapsed="false">
      <c r="A19" s="76"/>
      <c r="B19" s="117"/>
      <c r="C19" s="118" t="s">
        <v>53</v>
      </c>
      <c r="D19" s="119" t="s">
        <v>54</v>
      </c>
      <c r="E19" s="119"/>
      <c r="F19" s="119"/>
      <c r="G19" s="119"/>
      <c r="H19" s="119"/>
      <c r="I19" s="119"/>
      <c r="J19" s="119"/>
      <c r="K19" s="119"/>
      <c r="L19" s="119"/>
      <c r="M19" s="119"/>
      <c r="N19" s="119"/>
      <c r="O19" s="119"/>
      <c r="P19" s="119"/>
      <c r="Q19" s="115" t="n">
        <f aca="false">SUM('別紙様式2-2（４・５月分）'!K9,'別紙様式2-3（６月以降分）'!L8,'別紙様式2-4（年度内の区分変更がある場合に記入）'!L8)</f>
        <v>0</v>
      </c>
      <c r="R19" s="115"/>
      <c r="S19" s="115"/>
      <c r="T19" s="115"/>
      <c r="U19" s="115"/>
      <c r="V19" s="115"/>
      <c r="W19" s="116" t="s">
        <v>52</v>
      </c>
      <c r="X19" s="76"/>
      <c r="Y19" s="76"/>
      <c r="Z19" s="78"/>
      <c r="AA19" s="78"/>
      <c r="AB19" s="76"/>
      <c r="AC19" s="76"/>
      <c r="AD19" s="76"/>
      <c r="AE19" s="76"/>
      <c r="AF19" s="76"/>
      <c r="AG19" s="76"/>
      <c r="AH19" s="76"/>
      <c r="AI19" s="76"/>
      <c r="AJ19" s="76"/>
      <c r="AK19" s="76"/>
      <c r="AL19" s="76"/>
    </row>
    <row r="20" customFormat="false" ht="30" hidden="false" customHeight="true" outlineLevel="0" collapsed="false">
      <c r="A20" s="76"/>
      <c r="B20" s="120"/>
      <c r="C20" s="121"/>
      <c r="D20" s="122" t="s">
        <v>55</v>
      </c>
      <c r="E20" s="123" t="s">
        <v>56</v>
      </c>
      <c r="F20" s="123"/>
      <c r="G20" s="123"/>
      <c r="H20" s="123"/>
      <c r="I20" s="123"/>
      <c r="J20" s="123"/>
      <c r="K20" s="123"/>
      <c r="L20" s="123"/>
      <c r="M20" s="123"/>
      <c r="N20" s="123"/>
      <c r="O20" s="123"/>
      <c r="P20" s="123"/>
      <c r="Q20" s="124"/>
      <c r="R20" s="124"/>
      <c r="S20" s="124"/>
      <c r="T20" s="124"/>
      <c r="U20" s="124"/>
      <c r="V20" s="124"/>
      <c r="W20" s="125" t="s">
        <v>52</v>
      </c>
      <c r="X20" s="78" t="s">
        <v>57</v>
      </c>
      <c r="Y20" s="126" t="str">
        <f aca="false">IF(Q20&gt;Q19,"×","")</f>
        <v/>
      </c>
      <c r="Z20" s="76"/>
      <c r="AA20" s="76"/>
      <c r="AB20" s="76"/>
      <c r="AC20" s="76"/>
      <c r="AD20" s="76"/>
      <c r="AE20" s="76"/>
      <c r="AF20" s="76"/>
      <c r="AG20" s="76"/>
      <c r="AH20" s="76"/>
      <c r="AI20" s="76"/>
      <c r="AJ20" s="76"/>
      <c r="AK20" s="76"/>
      <c r="AL20" s="76"/>
      <c r="AM20" s="127" t="s">
        <v>58</v>
      </c>
      <c r="AN20" s="127"/>
      <c r="AO20" s="127"/>
      <c r="AP20" s="127"/>
      <c r="AQ20" s="127"/>
      <c r="AR20" s="127"/>
      <c r="AS20" s="127"/>
      <c r="AT20" s="127"/>
      <c r="AU20" s="127"/>
      <c r="AV20" s="127"/>
      <c r="AW20" s="127"/>
      <c r="AX20" s="127"/>
      <c r="AY20" s="127"/>
    </row>
    <row r="21" customFormat="false" ht="28.5" hidden="false" customHeight="true" outlineLevel="0" collapsed="false">
      <c r="A21" s="76"/>
      <c r="B21" s="128" t="s">
        <v>59</v>
      </c>
      <c r="C21" s="129" t="s">
        <v>60</v>
      </c>
      <c r="D21" s="129"/>
      <c r="E21" s="129"/>
      <c r="F21" s="129"/>
      <c r="G21" s="129"/>
      <c r="H21" s="129"/>
      <c r="I21" s="129"/>
      <c r="J21" s="129"/>
      <c r="K21" s="129"/>
      <c r="L21" s="129"/>
      <c r="M21" s="129"/>
      <c r="N21" s="129"/>
      <c r="O21" s="129"/>
      <c r="P21" s="129"/>
      <c r="Q21" s="115" t="n">
        <f aca="false">Q18-Q20</f>
        <v>0</v>
      </c>
      <c r="R21" s="115"/>
      <c r="S21" s="115"/>
      <c r="T21" s="115"/>
      <c r="U21" s="115"/>
      <c r="V21" s="115"/>
      <c r="W21" s="130" t="s">
        <v>52</v>
      </c>
      <c r="X21" s="78" t="s">
        <v>57</v>
      </c>
      <c r="Y21" s="126" t="str">
        <f aca="false">IFERROR(IF(Q22&gt;=Q21,"○","×"),"")</f>
        <v>○</v>
      </c>
      <c r="Z21" s="76"/>
      <c r="AA21" s="76"/>
      <c r="AB21" s="76"/>
      <c r="AC21" s="76"/>
      <c r="AD21" s="76"/>
      <c r="AE21" s="76"/>
      <c r="AF21" s="76"/>
      <c r="AG21" s="76"/>
      <c r="AH21" s="76"/>
      <c r="AI21" s="76"/>
      <c r="AJ21" s="76"/>
      <c r="AK21" s="76"/>
      <c r="AL21" s="76"/>
      <c r="AM21" s="131" t="s">
        <v>61</v>
      </c>
      <c r="AN21" s="131"/>
      <c r="AO21" s="131"/>
      <c r="AP21" s="131"/>
      <c r="AQ21" s="131"/>
      <c r="AR21" s="131"/>
      <c r="AS21" s="131"/>
      <c r="AT21" s="131"/>
      <c r="AU21" s="131"/>
      <c r="AV21" s="131"/>
      <c r="AW21" s="131"/>
      <c r="AX21" s="131"/>
      <c r="AY21" s="131"/>
    </row>
    <row r="22" customFormat="false" ht="30" hidden="false" customHeight="true" outlineLevel="0" collapsed="false">
      <c r="A22" s="76"/>
      <c r="B22" s="128" t="s">
        <v>62</v>
      </c>
      <c r="C22" s="129" t="s">
        <v>63</v>
      </c>
      <c r="D22" s="129"/>
      <c r="E22" s="129"/>
      <c r="F22" s="129"/>
      <c r="G22" s="129"/>
      <c r="H22" s="129"/>
      <c r="I22" s="129"/>
      <c r="J22" s="129"/>
      <c r="K22" s="129"/>
      <c r="L22" s="129"/>
      <c r="M22" s="129"/>
      <c r="N22" s="129"/>
      <c r="O22" s="129"/>
      <c r="P22" s="129"/>
      <c r="Q22" s="124"/>
      <c r="R22" s="124"/>
      <c r="S22" s="124"/>
      <c r="T22" s="124"/>
      <c r="U22" s="124"/>
      <c r="V22" s="124"/>
      <c r="W22" s="132" t="s">
        <v>52</v>
      </c>
      <c r="X22" s="78" t="s">
        <v>57</v>
      </c>
      <c r="Y22" s="126"/>
      <c r="Z22" s="78"/>
      <c r="AA22" s="78"/>
      <c r="AB22" s="76"/>
      <c r="AC22" s="76"/>
      <c r="AD22" s="76"/>
      <c r="AE22" s="76"/>
      <c r="AF22" s="76"/>
      <c r="AG22" s="76"/>
      <c r="AH22" s="76"/>
      <c r="AI22" s="76"/>
      <c r="AJ22" s="76"/>
      <c r="AK22" s="76"/>
      <c r="AL22" s="76"/>
    </row>
    <row r="23" customFormat="false" ht="12.75" hidden="false" customHeight="true" outlineLevel="0" collapsed="false">
      <c r="A23" s="78"/>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6"/>
      <c r="AC23" s="76"/>
      <c r="AD23" s="76"/>
      <c r="AE23" s="76"/>
      <c r="AF23" s="76"/>
      <c r="AG23" s="76"/>
      <c r="AH23" s="76"/>
      <c r="AI23" s="76"/>
      <c r="AJ23" s="76"/>
      <c r="AK23" s="76"/>
      <c r="AL23" s="76"/>
    </row>
    <row r="24" customFormat="false" ht="17.25" hidden="false" customHeight="true" outlineLevel="0" collapsed="false">
      <c r="A24" s="76"/>
      <c r="B24" s="112" t="s">
        <v>64</v>
      </c>
      <c r="C24" s="112"/>
      <c r="D24" s="112"/>
      <c r="E24" s="112"/>
      <c r="F24" s="112"/>
      <c r="G24" s="112"/>
      <c r="H24" s="112"/>
      <c r="I24" s="112"/>
      <c r="J24" s="112"/>
      <c r="K24" s="112"/>
      <c r="L24" s="112"/>
      <c r="M24" s="112"/>
      <c r="N24" s="112"/>
      <c r="O24" s="112"/>
      <c r="P24" s="112"/>
      <c r="Q24" s="112"/>
      <c r="R24" s="112"/>
      <c r="S24" s="112"/>
      <c r="T24" s="112"/>
      <c r="U24" s="112"/>
      <c r="V24" s="112"/>
      <c r="W24" s="112"/>
      <c r="X24" s="78"/>
      <c r="Y24" s="78"/>
      <c r="Z24" s="78"/>
      <c r="AA24" s="78"/>
      <c r="AB24" s="76"/>
      <c r="AC24" s="76"/>
      <c r="AD24" s="76"/>
      <c r="AE24" s="76"/>
      <c r="AF24" s="76"/>
      <c r="AG24" s="76"/>
      <c r="AH24" s="76"/>
      <c r="AI24" s="76"/>
      <c r="AJ24" s="76"/>
      <c r="AK24" s="76"/>
      <c r="AL24" s="76"/>
    </row>
    <row r="25" customFormat="false" ht="27" hidden="false" customHeight="true" outlineLevel="0" collapsed="false">
      <c r="A25" s="76"/>
      <c r="B25" s="128" t="s">
        <v>65</v>
      </c>
      <c r="C25" s="119" t="s">
        <v>66</v>
      </c>
      <c r="D25" s="119"/>
      <c r="E25" s="119"/>
      <c r="F25" s="119"/>
      <c r="G25" s="119"/>
      <c r="H25" s="119"/>
      <c r="I25" s="119"/>
      <c r="J25" s="119"/>
      <c r="K25" s="119"/>
      <c r="L25" s="119"/>
      <c r="M25" s="119"/>
      <c r="N25" s="119"/>
      <c r="O25" s="119"/>
      <c r="P25" s="119"/>
      <c r="Q25" s="133" t="n">
        <f aca="false">Q19-Q20</f>
        <v>0</v>
      </c>
      <c r="R25" s="133"/>
      <c r="S25" s="133"/>
      <c r="T25" s="133"/>
      <c r="U25" s="133"/>
      <c r="V25" s="133"/>
      <c r="W25" s="116" t="s">
        <v>52</v>
      </c>
      <c r="X25" s="78" t="s">
        <v>57</v>
      </c>
      <c r="Y25" s="134" t="str">
        <f aca="false">IFERROR(IF(Q25&lt;=0,"",IF(Q26&gt;=Q25,"○","△")),"")</f>
        <v/>
      </c>
      <c r="Z25" s="78" t="s">
        <v>57</v>
      </c>
      <c r="AA25" s="126" t="str">
        <f aca="false">IFERROR(IF(Y25="△",IF(Q28&gt;=Q25,"○","△"),""),"")</f>
        <v/>
      </c>
      <c r="AB25" s="76"/>
      <c r="AC25" s="76"/>
      <c r="AD25" s="76"/>
      <c r="AE25" s="76"/>
      <c r="AF25" s="76"/>
      <c r="AG25" s="76"/>
      <c r="AH25" s="76"/>
      <c r="AI25" s="76"/>
      <c r="AJ25" s="76"/>
      <c r="AK25" s="76"/>
      <c r="AL25" s="76"/>
    </row>
    <row r="26" customFormat="false" ht="37.5" hidden="false" customHeight="true" outlineLevel="0" collapsed="false">
      <c r="A26" s="76"/>
      <c r="B26" s="128" t="s">
        <v>67</v>
      </c>
      <c r="C26" s="119" t="s">
        <v>68</v>
      </c>
      <c r="D26" s="119"/>
      <c r="E26" s="119"/>
      <c r="F26" s="119"/>
      <c r="G26" s="119"/>
      <c r="H26" s="119"/>
      <c r="I26" s="119"/>
      <c r="J26" s="119"/>
      <c r="K26" s="119"/>
      <c r="L26" s="119"/>
      <c r="M26" s="119"/>
      <c r="N26" s="119"/>
      <c r="O26" s="119"/>
      <c r="P26" s="119"/>
      <c r="Q26" s="124"/>
      <c r="R26" s="124"/>
      <c r="S26" s="124"/>
      <c r="T26" s="124"/>
      <c r="U26" s="124"/>
      <c r="V26" s="124"/>
      <c r="W26" s="116" t="s">
        <v>52</v>
      </c>
      <c r="X26" s="78" t="s">
        <v>57</v>
      </c>
      <c r="Y26" s="134"/>
      <c r="Z26" s="78"/>
      <c r="AA26" s="126"/>
      <c r="AB26" s="76"/>
      <c r="AC26" s="76"/>
      <c r="AD26" s="76"/>
      <c r="AE26" s="76"/>
      <c r="AF26" s="76"/>
      <c r="AG26" s="76"/>
      <c r="AH26" s="76"/>
      <c r="AI26" s="76"/>
      <c r="AJ26" s="76"/>
      <c r="AK26" s="76"/>
      <c r="AL26" s="76"/>
    </row>
    <row r="27" customFormat="false" ht="26.25" hidden="false" customHeight="true" outlineLevel="0" collapsed="false">
      <c r="A27" s="76"/>
      <c r="B27" s="128" t="s">
        <v>69</v>
      </c>
      <c r="C27" s="119" t="s">
        <v>70</v>
      </c>
      <c r="D27" s="119"/>
      <c r="E27" s="119"/>
      <c r="F27" s="119"/>
      <c r="G27" s="119"/>
      <c r="H27" s="119"/>
      <c r="I27" s="119"/>
      <c r="J27" s="119"/>
      <c r="K27" s="119"/>
      <c r="L27" s="119"/>
      <c r="M27" s="119"/>
      <c r="N27" s="119"/>
      <c r="O27" s="119"/>
      <c r="P27" s="119"/>
      <c r="Q27" s="124"/>
      <c r="R27" s="124"/>
      <c r="S27" s="124"/>
      <c r="T27" s="124"/>
      <c r="U27" s="124"/>
      <c r="V27" s="124"/>
      <c r="W27" s="116" t="s">
        <v>52</v>
      </c>
      <c r="X27" s="78"/>
      <c r="Y27" s="78"/>
      <c r="Z27" s="78"/>
      <c r="AA27" s="126"/>
      <c r="AB27" s="76"/>
      <c r="AC27" s="76"/>
      <c r="AD27" s="76"/>
      <c r="AE27" s="76"/>
      <c r="AF27" s="76"/>
      <c r="AG27" s="76"/>
      <c r="AH27" s="76"/>
      <c r="AI27" s="76"/>
      <c r="AJ27" s="76"/>
      <c r="AK27" s="76"/>
      <c r="AL27" s="76"/>
      <c r="AM27" s="135" t="s">
        <v>71</v>
      </c>
      <c r="AN27" s="135"/>
      <c r="AO27" s="135"/>
      <c r="AP27" s="135"/>
      <c r="AQ27" s="135"/>
      <c r="AR27" s="135"/>
      <c r="AS27" s="135"/>
      <c r="AT27" s="135"/>
      <c r="AU27" s="135"/>
      <c r="AV27" s="135"/>
      <c r="AW27" s="135"/>
      <c r="AX27" s="135"/>
      <c r="AY27" s="135"/>
    </row>
    <row r="28" customFormat="false" ht="16.5" hidden="false" customHeight="true" outlineLevel="0" collapsed="false">
      <c r="A28" s="76"/>
      <c r="B28" s="128" t="s">
        <v>72</v>
      </c>
      <c r="C28" s="119" t="s">
        <v>73</v>
      </c>
      <c r="D28" s="119"/>
      <c r="E28" s="119"/>
      <c r="F28" s="119"/>
      <c r="G28" s="119"/>
      <c r="H28" s="119"/>
      <c r="I28" s="119"/>
      <c r="J28" s="119"/>
      <c r="K28" s="119"/>
      <c r="L28" s="119"/>
      <c r="M28" s="119"/>
      <c r="N28" s="119"/>
      <c r="O28" s="119"/>
      <c r="P28" s="119"/>
      <c r="Q28" s="136" t="n">
        <f aca="false">Q26+Q27</f>
        <v>0</v>
      </c>
      <c r="R28" s="136"/>
      <c r="S28" s="136"/>
      <c r="T28" s="136"/>
      <c r="U28" s="136"/>
      <c r="V28" s="136"/>
      <c r="W28" s="116" t="s">
        <v>52</v>
      </c>
      <c r="X28" s="76"/>
      <c r="Y28" s="76"/>
      <c r="Z28" s="76" t="s">
        <v>57</v>
      </c>
      <c r="AA28" s="126"/>
      <c r="AB28" s="76"/>
      <c r="AC28" s="76"/>
      <c r="AD28" s="76"/>
      <c r="AE28" s="76"/>
      <c r="AF28" s="76"/>
      <c r="AG28" s="76"/>
      <c r="AH28" s="76"/>
      <c r="AI28" s="76"/>
      <c r="AJ28" s="76"/>
      <c r="AK28" s="76"/>
      <c r="AL28" s="76"/>
      <c r="AM28" s="135"/>
      <c r="AN28" s="135"/>
      <c r="AO28" s="135"/>
      <c r="AP28" s="135"/>
      <c r="AQ28" s="135"/>
      <c r="AR28" s="135"/>
      <c r="AS28" s="135"/>
      <c r="AT28" s="135"/>
      <c r="AU28" s="135"/>
      <c r="AV28" s="135"/>
      <c r="AW28" s="135"/>
      <c r="AX28" s="135"/>
      <c r="AY28" s="135"/>
    </row>
    <row r="29" customFormat="false" ht="3.75" hidden="false" customHeight="true" outlineLevel="0" collapsed="false">
      <c r="A29" s="78"/>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U29" s="137"/>
      <c r="AV29" s="138"/>
    </row>
    <row r="30" customFormat="false" ht="16.5" hidden="false" customHeight="true" outlineLevel="0" collapsed="false">
      <c r="A30" s="5"/>
      <c r="B30" s="139" t="s">
        <v>74</v>
      </c>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row>
    <row r="31" customFormat="false" ht="37.5" hidden="false" customHeight="true" outlineLevel="0" collapsed="false">
      <c r="A31" s="76"/>
      <c r="B31" s="140" t="s">
        <v>75</v>
      </c>
      <c r="C31" s="141" t="s">
        <v>76</v>
      </c>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76"/>
    </row>
    <row r="32" customFormat="false" ht="48" hidden="false" customHeight="true" outlineLevel="0" collapsed="false">
      <c r="A32" s="76"/>
      <c r="B32" s="140" t="s">
        <v>75</v>
      </c>
      <c r="C32" s="141" t="s">
        <v>77</v>
      </c>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76"/>
    </row>
    <row r="33" customFormat="false" ht="24.75" hidden="false" customHeight="true" outlineLevel="0" collapsed="false">
      <c r="A33" s="76"/>
      <c r="B33" s="140" t="s">
        <v>75</v>
      </c>
      <c r="C33" s="141" t="s">
        <v>78</v>
      </c>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76"/>
    </row>
    <row r="34" customFormat="false" ht="35.25" hidden="false" customHeight="true" outlineLevel="0" collapsed="false">
      <c r="A34" s="76"/>
      <c r="B34" s="140" t="s">
        <v>75</v>
      </c>
      <c r="C34" s="141" t="s">
        <v>79</v>
      </c>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76"/>
    </row>
    <row r="35" customFormat="false" ht="6.75" hidden="false" customHeight="true" outlineLevel="0" collapsed="false">
      <c r="A35" s="76"/>
      <c r="B35" s="142"/>
      <c r="C35" s="139"/>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row>
    <row r="36" customFormat="false" ht="18" hidden="false" customHeight="true" outlineLevel="0" collapsed="false">
      <c r="A36" s="76"/>
      <c r="B36" s="110" t="s">
        <v>80</v>
      </c>
      <c r="C36" s="111"/>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6"/>
      <c r="AM36" s="143" t="n">
        <f aca="false">FALSE()</f>
        <v>0</v>
      </c>
      <c r="AW36" s="144"/>
    </row>
    <row r="37" customFormat="false" ht="18.75" hidden="false" customHeight="true" outlineLevel="0" collapsed="false">
      <c r="A37" s="76"/>
      <c r="B37" s="145" t="n">
        <f aca="false">TRUE()</f>
        <v>1</v>
      </c>
      <c r="C37" s="145"/>
      <c r="D37" s="146" t="s">
        <v>81</v>
      </c>
      <c r="E37" s="146"/>
      <c r="F37" s="146"/>
      <c r="G37" s="146"/>
      <c r="H37" s="146"/>
      <c r="I37" s="146"/>
      <c r="J37" s="146"/>
      <c r="K37" s="146"/>
      <c r="L37" s="146"/>
      <c r="M37" s="146"/>
      <c r="N37" s="146"/>
      <c r="O37" s="146"/>
      <c r="P37" s="146"/>
      <c r="Q37" s="146"/>
      <c r="R37" s="146"/>
      <c r="S37" s="146"/>
      <c r="T37" s="146"/>
      <c r="U37" s="146"/>
      <c r="V37" s="146"/>
      <c r="W37" s="146"/>
      <c r="X37" s="146"/>
      <c r="Y37" s="146"/>
      <c r="Z37" s="146"/>
      <c r="AA37" s="78" t="s">
        <v>57</v>
      </c>
      <c r="AB37" s="126" t="str">
        <f aca="false">IFERROR(IF(AM36=TRUE(),"○","×"),"")</f>
        <v>×</v>
      </c>
      <c r="AC37" s="78"/>
      <c r="AD37" s="78"/>
      <c r="AE37" s="78"/>
      <c r="AF37" s="78"/>
      <c r="AG37" s="78"/>
      <c r="AH37" s="78"/>
      <c r="AI37" s="78"/>
      <c r="AJ37" s="78"/>
      <c r="AK37" s="78"/>
      <c r="AL37" s="76"/>
      <c r="AM37" s="131" t="s">
        <v>82</v>
      </c>
      <c r="AN37" s="131"/>
      <c r="AO37" s="131"/>
      <c r="AP37" s="131"/>
      <c r="AQ37" s="131"/>
      <c r="AR37" s="131"/>
      <c r="AS37" s="131"/>
      <c r="AT37" s="131"/>
      <c r="AU37" s="131"/>
      <c r="AV37" s="131"/>
      <c r="AW37" s="131"/>
      <c r="AX37" s="131"/>
      <c r="AY37" s="131"/>
    </row>
    <row r="38" customFormat="false" ht="3.75" hidden="false" customHeight="true" outlineLevel="0" collapsed="false">
      <c r="A38" s="76"/>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6"/>
      <c r="AM38" s="147"/>
      <c r="AN38" s="147"/>
      <c r="AO38" s="147"/>
      <c r="AP38" s="147"/>
      <c r="AQ38" s="147"/>
      <c r="AR38" s="147"/>
      <c r="AS38" s="147"/>
      <c r="AT38" s="147"/>
      <c r="AU38" s="147"/>
      <c r="AV38" s="147"/>
      <c r="AW38" s="147"/>
      <c r="AX38" s="147"/>
      <c r="AY38" s="147"/>
    </row>
    <row r="39" customFormat="false" ht="11.25" hidden="false" customHeight="true" outlineLevel="0" collapsed="false">
      <c r="A39" s="76"/>
      <c r="B39" s="139" t="s">
        <v>74</v>
      </c>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6"/>
      <c r="AM39" s="147"/>
      <c r="AN39" s="147"/>
      <c r="AO39" s="147"/>
      <c r="AP39" s="147"/>
      <c r="AQ39" s="147"/>
      <c r="AR39" s="147"/>
      <c r="AS39" s="147"/>
      <c r="AT39" s="147"/>
      <c r="AU39" s="147"/>
      <c r="AV39" s="147"/>
      <c r="AW39" s="147"/>
      <c r="AX39" s="147"/>
      <c r="AY39" s="147"/>
    </row>
    <row r="40" customFormat="false" ht="45.75" hidden="false" customHeight="true" outlineLevel="0" collapsed="false">
      <c r="A40" s="76"/>
      <c r="B40" s="140" t="s">
        <v>75</v>
      </c>
      <c r="C40" s="148" t="s">
        <v>83</v>
      </c>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76"/>
    </row>
    <row r="41" customFormat="false" ht="24.75" hidden="false" customHeight="true" outlineLevel="0" collapsed="false">
      <c r="A41" s="76"/>
      <c r="B41" s="140" t="s">
        <v>75</v>
      </c>
      <c r="C41" s="148" t="s">
        <v>84</v>
      </c>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76"/>
    </row>
    <row r="42" customFormat="false" ht="22.5" hidden="false" customHeight="true" outlineLevel="0" collapsed="false">
      <c r="A42" s="76"/>
      <c r="B42" s="149" t="s">
        <v>85</v>
      </c>
      <c r="C42" s="5"/>
      <c r="D42" s="5"/>
      <c r="E42" s="5"/>
      <c r="F42" s="5"/>
      <c r="G42" s="5"/>
      <c r="H42" s="5"/>
      <c r="I42" s="5"/>
      <c r="J42" s="5"/>
      <c r="K42" s="5"/>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126" t="str">
        <f aca="false">IFERROR(IF(AND(AND(Q43&lt;&gt;"",T43&lt;&gt;"",AA43&lt;&gt;"",AD43&lt;&gt;""),OR(AM50=TRUE(),AM51=TRUE(),AM52=TRUE(),AM53=TRUE(),AND(AM54=TRUE(),AE44&lt;&gt;"")),OR(AR49=TRUE(),AR50=TRUE(),AND(AR51=TRUE(),Y46&lt;&gt;"")),AND(F48&lt;&gt;"",P54&lt;&gt;"",S54&lt;&gt;""),OR(AR52=TRUE(),AR53=TRUE()),OR(AR54=TRUE(),N55&lt;&gt;"")),"○","×"),"")</f>
        <v>×</v>
      </c>
      <c r="AL42" s="76"/>
      <c r="AM42" s="135" t="s">
        <v>86</v>
      </c>
      <c r="AN42" s="135"/>
      <c r="AO42" s="135"/>
      <c r="AP42" s="135"/>
      <c r="AQ42" s="135"/>
      <c r="AR42" s="135"/>
      <c r="AS42" s="135"/>
      <c r="AT42" s="135"/>
      <c r="AU42" s="135"/>
      <c r="AV42" s="135"/>
      <c r="AW42" s="135"/>
      <c r="AX42" s="135"/>
      <c r="AY42" s="135"/>
    </row>
    <row r="43" customFormat="false" ht="21.75" hidden="false" customHeight="true" outlineLevel="0" collapsed="false">
      <c r="A43" s="76"/>
      <c r="B43" s="150" t="s">
        <v>87</v>
      </c>
      <c r="C43" s="150"/>
      <c r="D43" s="150"/>
      <c r="E43" s="150"/>
      <c r="F43" s="150"/>
      <c r="G43" s="150"/>
      <c r="H43" s="150"/>
      <c r="I43" s="150"/>
      <c r="J43" s="150"/>
      <c r="K43" s="150"/>
      <c r="L43" s="150"/>
      <c r="M43" s="150"/>
      <c r="N43" s="150"/>
      <c r="O43" s="151" t="s">
        <v>88</v>
      </c>
      <c r="P43" s="151"/>
      <c r="Q43" s="152"/>
      <c r="R43" s="152"/>
      <c r="S43" s="153" t="s">
        <v>89</v>
      </c>
      <c r="T43" s="154"/>
      <c r="U43" s="154"/>
      <c r="V43" s="155" t="s">
        <v>90</v>
      </c>
      <c r="W43" s="156" t="s">
        <v>91</v>
      </c>
      <c r="X43" s="156"/>
      <c r="Y43" s="157" t="s">
        <v>88</v>
      </c>
      <c r="Z43" s="157"/>
      <c r="AA43" s="154"/>
      <c r="AB43" s="154"/>
      <c r="AC43" s="158" t="s">
        <v>89</v>
      </c>
      <c r="AD43" s="154"/>
      <c r="AE43" s="154"/>
      <c r="AF43" s="155" t="s">
        <v>90</v>
      </c>
      <c r="AG43" s="155" t="s">
        <v>92</v>
      </c>
      <c r="AH43" s="155" t="str">
        <f aca="false">IF(Q43&gt;=1,(AA43*12+AD43)-(Q43*12+T43)+1,"")</f>
        <v/>
      </c>
      <c r="AI43" s="156" t="s">
        <v>93</v>
      </c>
      <c r="AJ43" s="156"/>
      <c r="AK43" s="159" t="s">
        <v>94</v>
      </c>
      <c r="AL43" s="76"/>
      <c r="AM43" s="138"/>
      <c r="AX43" s="144"/>
    </row>
    <row r="44" s="91" customFormat="true" ht="25.5" hidden="false" customHeight="true" outlineLevel="0" collapsed="false">
      <c r="A44" s="88"/>
      <c r="B44" s="160" t="s">
        <v>95</v>
      </c>
      <c r="C44" s="160"/>
      <c r="D44" s="160"/>
      <c r="E44" s="160"/>
      <c r="F44" s="161" t="n">
        <f aca="false">TRUE()</f>
        <v>1</v>
      </c>
      <c r="G44" s="162" t="s">
        <v>96</v>
      </c>
      <c r="H44" s="162"/>
      <c r="I44" s="162"/>
      <c r="J44" s="163" t="n">
        <f aca="false">FALSE()</f>
        <v>0</v>
      </c>
      <c r="K44" s="162" t="s">
        <v>97</v>
      </c>
      <c r="L44" s="162"/>
      <c r="M44" s="162"/>
      <c r="N44" s="162"/>
      <c r="O44" s="162"/>
      <c r="P44" s="164" t="n">
        <f aca="false">FALSE()</f>
        <v>0</v>
      </c>
      <c r="Q44" s="165" t="s">
        <v>98</v>
      </c>
      <c r="R44" s="165"/>
      <c r="S44" s="165"/>
      <c r="T44" s="165"/>
      <c r="U44" s="165"/>
      <c r="V44" s="165"/>
      <c r="W44" s="164"/>
      <c r="X44" s="165" t="s">
        <v>99</v>
      </c>
      <c r="Y44" s="165"/>
      <c r="Z44" s="165"/>
      <c r="AA44" s="164" t="n">
        <f aca="false">TRUE()</f>
        <v>1</v>
      </c>
      <c r="AB44" s="166" t="s">
        <v>100</v>
      </c>
      <c r="AC44" s="166"/>
      <c r="AD44" s="167" t="s">
        <v>101</v>
      </c>
      <c r="AE44" s="168"/>
      <c r="AF44" s="168"/>
      <c r="AG44" s="168"/>
      <c r="AH44" s="168"/>
      <c r="AI44" s="168"/>
      <c r="AJ44" s="169" t="s">
        <v>102</v>
      </c>
      <c r="AK44" s="169"/>
      <c r="AL44" s="88"/>
      <c r="AM44" s="135" t="s">
        <v>103</v>
      </c>
      <c r="AN44" s="135"/>
      <c r="AO44" s="135"/>
      <c r="AP44" s="135"/>
      <c r="AQ44" s="135"/>
      <c r="AR44" s="135"/>
      <c r="AS44" s="135"/>
      <c r="AT44" s="135"/>
      <c r="AU44" s="135"/>
      <c r="AV44" s="135"/>
      <c r="AW44" s="135"/>
      <c r="AX44" s="135"/>
      <c r="AY44" s="135"/>
    </row>
    <row r="45" s="91" customFormat="true" ht="18.75" hidden="false" customHeight="true" outlineLevel="0" collapsed="false">
      <c r="A45" s="88"/>
      <c r="B45" s="170" t="s">
        <v>104</v>
      </c>
      <c r="C45" s="170"/>
      <c r="D45" s="170"/>
      <c r="E45" s="170"/>
      <c r="F45" s="171" t="s">
        <v>105</v>
      </c>
      <c r="G45" s="172"/>
      <c r="H45" s="173"/>
      <c r="I45" s="173"/>
      <c r="J45" s="111"/>
      <c r="K45" s="173"/>
      <c r="L45" s="173"/>
      <c r="M45" s="173"/>
      <c r="N45" s="173"/>
      <c r="O45" s="173"/>
      <c r="P45" s="174"/>
      <c r="Q45" s="173"/>
      <c r="R45" s="173"/>
      <c r="S45" s="173"/>
      <c r="T45" s="173"/>
      <c r="U45" s="173"/>
      <c r="V45" s="173"/>
      <c r="W45" s="174"/>
      <c r="X45" s="173"/>
      <c r="Y45" s="173"/>
      <c r="Z45" s="111"/>
      <c r="AA45" s="111"/>
      <c r="AB45" s="173"/>
      <c r="AC45" s="173"/>
      <c r="AD45" s="173"/>
      <c r="AE45" s="173"/>
      <c r="AF45" s="173"/>
      <c r="AG45" s="173"/>
      <c r="AH45" s="173"/>
      <c r="AI45" s="173"/>
      <c r="AJ45" s="173"/>
      <c r="AK45" s="175"/>
      <c r="AL45" s="88"/>
    </row>
    <row r="46" s="91" customFormat="true" ht="15" hidden="false" customHeight="true" outlineLevel="0" collapsed="false">
      <c r="A46" s="88"/>
      <c r="B46" s="170"/>
      <c r="C46" s="170"/>
      <c r="D46" s="170"/>
      <c r="E46" s="170"/>
      <c r="F46" s="176" t="n">
        <f aca="false">TRUE()</f>
        <v>1</v>
      </c>
      <c r="G46" s="177" t="s">
        <v>106</v>
      </c>
      <c r="H46" s="111"/>
      <c r="I46" s="111"/>
      <c r="J46" s="111"/>
      <c r="K46" s="111"/>
      <c r="L46" s="111"/>
      <c r="M46" s="178" t="n">
        <f aca="false">TRUE()</f>
        <v>1</v>
      </c>
      <c r="N46" s="177" t="s">
        <v>107</v>
      </c>
      <c r="O46" s="111"/>
      <c r="P46" s="111"/>
      <c r="Q46" s="174"/>
      <c r="R46" s="174"/>
      <c r="S46" s="177"/>
      <c r="T46" s="178" t="n">
        <f aca="false">TRUE()</f>
        <v>1</v>
      </c>
      <c r="U46" s="177" t="s">
        <v>100</v>
      </c>
      <c r="V46" s="174"/>
      <c r="W46" s="111"/>
      <c r="X46" s="177" t="s">
        <v>101</v>
      </c>
      <c r="Y46" s="179"/>
      <c r="Z46" s="179"/>
      <c r="AA46" s="179"/>
      <c r="AB46" s="179"/>
      <c r="AC46" s="179"/>
      <c r="AD46" s="179"/>
      <c r="AE46" s="179"/>
      <c r="AF46" s="179"/>
      <c r="AG46" s="179"/>
      <c r="AH46" s="179"/>
      <c r="AI46" s="179"/>
      <c r="AJ46" s="179"/>
      <c r="AK46" s="180" t="s">
        <v>102</v>
      </c>
      <c r="AL46" s="88"/>
      <c r="AM46" s="135" t="s">
        <v>103</v>
      </c>
      <c r="AN46" s="135"/>
      <c r="AO46" s="135"/>
      <c r="AP46" s="135"/>
      <c r="AQ46" s="135"/>
      <c r="AR46" s="135"/>
      <c r="AS46" s="135"/>
      <c r="AT46" s="135"/>
      <c r="AU46" s="135"/>
      <c r="AV46" s="135"/>
      <c r="AW46" s="135"/>
      <c r="AX46" s="135"/>
      <c r="AY46" s="135"/>
    </row>
    <row r="47" s="91" customFormat="true" ht="19.5" hidden="false" customHeight="true" outlineLevel="0" collapsed="false">
      <c r="A47" s="88"/>
      <c r="B47" s="170"/>
      <c r="C47" s="170"/>
      <c r="D47" s="170"/>
      <c r="E47" s="170"/>
      <c r="F47" s="181" t="s">
        <v>108</v>
      </c>
      <c r="G47" s="177"/>
      <c r="H47" s="111"/>
      <c r="I47" s="111"/>
      <c r="J47" s="111"/>
      <c r="K47" s="111"/>
      <c r="L47" s="111"/>
      <c r="M47" s="111"/>
      <c r="N47" s="111"/>
      <c r="O47" s="174"/>
      <c r="P47" s="174"/>
      <c r="Q47" s="177"/>
      <c r="R47" s="177"/>
      <c r="S47" s="177"/>
      <c r="T47" s="182"/>
      <c r="U47" s="182"/>
      <c r="V47" s="182"/>
      <c r="W47" s="182"/>
      <c r="X47" s="182"/>
      <c r="Z47" s="182"/>
      <c r="AA47" s="182"/>
      <c r="AB47" s="182"/>
      <c r="AC47" s="182"/>
      <c r="AD47" s="182"/>
      <c r="AE47" s="182"/>
      <c r="AF47" s="182"/>
      <c r="AG47" s="182"/>
      <c r="AH47" s="182"/>
      <c r="AI47" s="182"/>
      <c r="AJ47" s="182"/>
      <c r="AK47" s="180"/>
      <c r="AL47" s="88"/>
      <c r="AM47" s="135"/>
      <c r="AN47" s="135"/>
      <c r="AO47" s="135"/>
      <c r="AP47" s="135"/>
      <c r="AQ47" s="135"/>
      <c r="AR47" s="135"/>
      <c r="AS47" s="135"/>
      <c r="AT47" s="135"/>
      <c r="AU47" s="135"/>
      <c r="AV47" s="135"/>
      <c r="AW47" s="135"/>
      <c r="AX47" s="135"/>
      <c r="AY47" s="135"/>
    </row>
    <row r="48" s="91" customFormat="true" ht="20.25" hidden="false" customHeight="true" outlineLevel="0" collapsed="false">
      <c r="A48" s="88"/>
      <c r="B48" s="170"/>
      <c r="C48" s="170"/>
      <c r="D48" s="170"/>
      <c r="E48" s="170"/>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88"/>
    </row>
    <row r="49" s="91" customFormat="true" ht="18" hidden="false" customHeight="true" outlineLevel="0" collapsed="false">
      <c r="A49" s="88"/>
      <c r="B49" s="170"/>
      <c r="C49" s="170"/>
      <c r="D49" s="170"/>
      <c r="E49" s="170"/>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88"/>
      <c r="AM49" s="184" t="s">
        <v>109</v>
      </c>
      <c r="AR49" s="143" t="n">
        <f aca="false">FALSE()</f>
        <v>0</v>
      </c>
      <c r="AS49" s="185" t="s">
        <v>106</v>
      </c>
      <c r="AT49" s="185"/>
    </row>
    <row r="50" s="91" customFormat="true" ht="18" hidden="false" customHeight="true" outlineLevel="0" collapsed="false">
      <c r="A50" s="88"/>
      <c r="B50" s="170"/>
      <c r="C50" s="170"/>
      <c r="D50" s="170"/>
      <c r="E50" s="170"/>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88"/>
      <c r="AM50" s="143" t="n">
        <f aca="false">FALSE()</f>
        <v>0</v>
      </c>
      <c r="AN50" s="185" t="s">
        <v>96</v>
      </c>
      <c r="AO50" s="185"/>
      <c r="AP50" s="185"/>
      <c r="AR50" s="143" t="n">
        <f aca="false">FALSE()</f>
        <v>0</v>
      </c>
      <c r="AS50" s="185" t="s">
        <v>107</v>
      </c>
      <c r="AT50" s="185"/>
    </row>
    <row r="51" s="91" customFormat="true" ht="18" hidden="false" customHeight="true" outlineLevel="0" collapsed="false">
      <c r="A51" s="88"/>
      <c r="B51" s="170"/>
      <c r="C51" s="170"/>
      <c r="D51" s="170"/>
      <c r="E51" s="170"/>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88"/>
      <c r="AM51" s="143" t="n">
        <f aca="false">FALSE()</f>
        <v>0</v>
      </c>
      <c r="AN51" s="185" t="s">
        <v>97</v>
      </c>
      <c r="AO51" s="185"/>
      <c r="AP51" s="185"/>
      <c r="AR51" s="143" t="n">
        <f aca="false">FALSE()</f>
        <v>0</v>
      </c>
      <c r="AS51" s="185" t="s">
        <v>100</v>
      </c>
      <c r="AT51" s="185"/>
    </row>
    <row r="52" s="91" customFormat="true" ht="18" hidden="false" customHeight="true" outlineLevel="0" collapsed="false">
      <c r="A52" s="88"/>
      <c r="B52" s="170"/>
      <c r="C52" s="170"/>
      <c r="D52" s="170"/>
      <c r="E52" s="170"/>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88"/>
      <c r="AM52" s="143" t="n">
        <f aca="false">FALSE()</f>
        <v>0</v>
      </c>
      <c r="AN52" s="185" t="s">
        <v>98</v>
      </c>
      <c r="AO52" s="185"/>
      <c r="AP52" s="185"/>
      <c r="AR52" s="143" t="n">
        <f aca="false">FALSE()</f>
        <v>0</v>
      </c>
      <c r="AS52" s="185" t="s">
        <v>110</v>
      </c>
      <c r="AT52" s="185"/>
    </row>
    <row r="53" s="91" customFormat="true" ht="18.75" hidden="false" customHeight="true" outlineLevel="0" collapsed="false">
      <c r="A53" s="88"/>
      <c r="B53" s="170"/>
      <c r="C53" s="170"/>
      <c r="D53" s="170"/>
      <c r="E53" s="170"/>
      <c r="F53" s="186" t="s">
        <v>111</v>
      </c>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87"/>
      <c r="AL53" s="88"/>
      <c r="AM53" s="143" t="n">
        <f aca="false">FALSE()</f>
        <v>0</v>
      </c>
      <c r="AN53" s="185" t="s">
        <v>99</v>
      </c>
      <c r="AO53" s="185"/>
      <c r="AP53" s="185"/>
      <c r="AQ53" s="1"/>
      <c r="AR53" s="143" t="n">
        <f aca="false">FALSE()</f>
        <v>0</v>
      </c>
      <c r="AS53" s="185" t="s">
        <v>112</v>
      </c>
      <c r="AT53" s="185"/>
      <c r="AV53" s="1"/>
      <c r="BC53" s="1"/>
    </row>
    <row r="54" customFormat="false" ht="18.75" hidden="false" customHeight="true" outlineLevel="0" collapsed="false">
      <c r="A54" s="76"/>
      <c r="B54" s="170"/>
      <c r="C54" s="170"/>
      <c r="D54" s="170"/>
      <c r="E54" s="170"/>
      <c r="F54" s="188" t="s">
        <v>113</v>
      </c>
      <c r="G54" s="189"/>
      <c r="H54" s="189"/>
      <c r="I54" s="189"/>
      <c r="J54" s="189"/>
      <c r="K54" s="189"/>
      <c r="L54" s="189"/>
      <c r="M54" s="190" t="s">
        <v>88</v>
      </c>
      <c r="N54" s="190"/>
      <c r="O54" s="190"/>
      <c r="P54" s="191"/>
      <c r="Q54" s="191"/>
      <c r="R54" s="182" t="s">
        <v>89</v>
      </c>
      <c r="S54" s="191"/>
      <c r="T54" s="191"/>
      <c r="U54" s="182" t="s">
        <v>90</v>
      </c>
      <c r="V54" s="182" t="s">
        <v>101</v>
      </c>
      <c r="W54" s="192"/>
      <c r="X54" s="193" t="s">
        <v>114</v>
      </c>
      <c r="Y54" s="182"/>
      <c r="Z54" s="182"/>
      <c r="AA54" s="192"/>
      <c r="AB54" s="193" t="s">
        <v>112</v>
      </c>
      <c r="AC54" s="182"/>
      <c r="AD54" s="182" t="s">
        <v>102</v>
      </c>
      <c r="AE54" s="194"/>
      <c r="AF54" s="194"/>
      <c r="AG54" s="194"/>
      <c r="AH54" s="194"/>
      <c r="AI54" s="194"/>
      <c r="AJ54" s="194"/>
      <c r="AK54" s="195"/>
      <c r="AL54" s="88"/>
      <c r="AM54" s="143" t="n">
        <f aca="false">FALSE()</f>
        <v>0</v>
      </c>
      <c r="AN54" s="185" t="s">
        <v>100</v>
      </c>
      <c r="AO54" s="185"/>
      <c r="AP54" s="185"/>
      <c r="AR54" s="143" t="n">
        <f aca="false">FALSE()</f>
        <v>0</v>
      </c>
      <c r="AS54" s="185" t="s">
        <v>115</v>
      </c>
      <c r="AT54" s="185"/>
    </row>
    <row r="55" customFormat="false" ht="24.75" hidden="false" customHeight="true" outlineLevel="0" collapsed="false">
      <c r="A55" s="76"/>
      <c r="B55" s="196" t="s">
        <v>116</v>
      </c>
      <c r="C55" s="196"/>
      <c r="D55" s="196"/>
      <c r="E55" s="196"/>
      <c r="F55" s="197"/>
      <c r="G55" s="198" t="s">
        <v>117</v>
      </c>
      <c r="H55" s="198"/>
      <c r="I55" s="198"/>
      <c r="J55" s="198" t="s">
        <v>118</v>
      </c>
      <c r="K55" s="198"/>
      <c r="L55" s="198"/>
      <c r="M55" s="198"/>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4"/>
      <c r="AM55" s="91"/>
    </row>
    <row r="56" customFormat="false" ht="18.75" hidden="false" customHeight="true" outlineLevel="0" collapsed="false">
      <c r="A56" s="76"/>
      <c r="B56" s="196"/>
      <c r="C56" s="196"/>
      <c r="D56" s="196"/>
      <c r="E56" s="196"/>
      <c r="F56" s="197"/>
      <c r="G56" s="198"/>
      <c r="H56" s="198"/>
      <c r="I56" s="198"/>
      <c r="J56" s="198"/>
      <c r="K56" s="198"/>
      <c r="L56" s="198"/>
      <c r="M56" s="198"/>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4"/>
      <c r="AX56" s="144"/>
    </row>
    <row r="57" customFormat="false" ht="7.5" hidden="false" customHeight="true" outlineLevel="0" collapsed="false">
      <c r="A57" s="76"/>
      <c r="B57" s="200"/>
      <c r="C57" s="200"/>
      <c r="D57" s="200"/>
      <c r="E57" s="200"/>
      <c r="F57" s="193"/>
      <c r="G57" s="194"/>
      <c r="H57" s="194"/>
      <c r="I57" s="194"/>
      <c r="J57" s="194"/>
      <c r="K57" s="194"/>
      <c r="L57" s="194"/>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88"/>
      <c r="AM57" s="91"/>
      <c r="AW57" s="144"/>
    </row>
    <row r="58" customFormat="false" ht="21" hidden="false" customHeight="true" outlineLevel="0" collapsed="false">
      <c r="A58" s="76"/>
      <c r="B58" s="201" t="s">
        <v>119</v>
      </c>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76"/>
    </row>
    <row r="59" customFormat="false" ht="33" hidden="false" customHeight="true" outlineLevel="0" collapsed="false">
      <c r="A59" s="76"/>
      <c r="B59" s="202" t="s">
        <v>120</v>
      </c>
      <c r="C59" s="202"/>
      <c r="D59" s="202"/>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76"/>
      <c r="AS59" s="144"/>
    </row>
    <row r="60" customFormat="false" ht="18.75" hidden="false" customHeight="true" outlineLevel="0" collapsed="false">
      <c r="A60" s="76"/>
      <c r="B60" s="203" t="s">
        <v>50</v>
      </c>
      <c r="C60" s="204" t="s">
        <v>121</v>
      </c>
      <c r="D60" s="204"/>
      <c r="E60" s="204"/>
      <c r="F60" s="204"/>
      <c r="G60" s="204"/>
      <c r="H60" s="204"/>
      <c r="I60" s="204"/>
      <c r="J60" s="204"/>
      <c r="K60" s="204"/>
      <c r="L60" s="204"/>
      <c r="M60" s="204"/>
      <c r="N60" s="204"/>
      <c r="O60" s="204"/>
      <c r="P60" s="204"/>
      <c r="Q60" s="204"/>
      <c r="R60" s="204"/>
      <c r="S60" s="204"/>
      <c r="T60" s="205" t="n">
        <f aca="false">SUM('別紙様式2-3（６月以降分）'!L6,'別紙様式2-4（年度内の区分変更がある場合に記入）'!L6)</f>
        <v>0</v>
      </c>
      <c r="U60" s="205"/>
      <c r="V60" s="205"/>
      <c r="W60" s="205"/>
      <c r="X60" s="205"/>
      <c r="Y60" s="205"/>
      <c r="Z60" s="130" t="s">
        <v>52</v>
      </c>
      <c r="AA60" s="111" t="s">
        <v>57</v>
      </c>
      <c r="AB60" s="134" t="str">
        <f aca="false">IFERROR(IF(T61&gt;=T60,"○","×"),"")</f>
        <v>○</v>
      </c>
      <c r="AC60" s="206"/>
      <c r="AD60" s="207"/>
      <c r="AE60" s="207"/>
      <c r="AF60" s="207"/>
      <c r="AG60" s="207"/>
      <c r="AH60" s="207"/>
      <c r="AI60" s="207"/>
      <c r="AJ60" s="207"/>
      <c r="AK60" s="207"/>
      <c r="AL60" s="76"/>
      <c r="AM60" s="135" t="s">
        <v>122</v>
      </c>
      <c r="AN60" s="135"/>
      <c r="AO60" s="135"/>
      <c r="AP60" s="135"/>
      <c r="AQ60" s="135"/>
      <c r="AR60" s="135"/>
      <c r="AS60" s="135"/>
      <c r="AT60" s="135"/>
      <c r="AU60" s="135"/>
      <c r="AV60" s="135"/>
      <c r="AW60" s="135"/>
      <c r="AX60" s="135"/>
      <c r="AY60" s="135"/>
    </row>
    <row r="61" customFormat="false" ht="27" hidden="false" customHeight="true" outlineLevel="0" collapsed="false">
      <c r="A61" s="76"/>
      <c r="B61" s="203" t="s">
        <v>59</v>
      </c>
      <c r="C61" s="208" t="s">
        <v>123</v>
      </c>
      <c r="D61" s="208"/>
      <c r="E61" s="208"/>
      <c r="F61" s="208"/>
      <c r="G61" s="208"/>
      <c r="H61" s="208"/>
      <c r="I61" s="208"/>
      <c r="J61" s="208"/>
      <c r="K61" s="208"/>
      <c r="L61" s="208"/>
      <c r="M61" s="208"/>
      <c r="N61" s="208"/>
      <c r="O61" s="208"/>
      <c r="P61" s="208"/>
      <c r="Q61" s="208"/>
      <c r="R61" s="208"/>
      <c r="S61" s="208"/>
      <c r="T61" s="209"/>
      <c r="U61" s="209"/>
      <c r="V61" s="209"/>
      <c r="W61" s="209"/>
      <c r="X61" s="209"/>
      <c r="Y61" s="209"/>
      <c r="Z61" s="116" t="s">
        <v>52</v>
      </c>
      <c r="AA61" s="111" t="s">
        <v>57</v>
      </c>
      <c r="AB61" s="134"/>
      <c r="AC61" s="206"/>
      <c r="AD61" s="207"/>
      <c r="AE61" s="207"/>
      <c r="AF61" s="207"/>
      <c r="AG61" s="207"/>
      <c r="AH61" s="207"/>
      <c r="AI61" s="207"/>
      <c r="AJ61" s="207"/>
      <c r="AK61" s="207"/>
      <c r="AL61" s="76"/>
      <c r="AM61" s="135"/>
      <c r="AN61" s="135"/>
      <c r="AO61" s="135"/>
      <c r="AP61" s="135"/>
      <c r="AQ61" s="135"/>
      <c r="AR61" s="135"/>
      <c r="AS61" s="135"/>
      <c r="AT61" s="135"/>
      <c r="AU61" s="135"/>
      <c r="AV61" s="135"/>
      <c r="AW61" s="135"/>
      <c r="AX61" s="135"/>
      <c r="AY61" s="135"/>
    </row>
    <row r="62" customFormat="false" ht="3.75" hidden="false" customHeight="true" outlineLevel="0" collapsed="false">
      <c r="A62" s="76"/>
      <c r="B62" s="139"/>
      <c r="C62" s="210"/>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211"/>
      <c r="AN62" s="211"/>
      <c r="AO62" s="211"/>
      <c r="AP62" s="211"/>
      <c r="AX62" s="144"/>
    </row>
    <row r="63" customFormat="false" ht="13.5" hidden="false" customHeight="false" outlineLevel="0" collapsed="false">
      <c r="A63" s="76"/>
      <c r="B63" s="139" t="s">
        <v>74</v>
      </c>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212"/>
      <c r="AM63" s="211"/>
      <c r="AN63" s="211"/>
      <c r="AO63" s="211"/>
      <c r="AP63" s="211"/>
      <c r="AX63" s="144"/>
    </row>
    <row r="64" customFormat="false" ht="33.75" hidden="false" customHeight="true" outlineLevel="0" collapsed="false">
      <c r="A64" s="76"/>
      <c r="B64" s="140" t="s">
        <v>75</v>
      </c>
      <c r="C64" s="148" t="s">
        <v>124</v>
      </c>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212"/>
      <c r="AM64" s="211"/>
      <c r="AN64" s="211"/>
      <c r="AO64" s="211"/>
      <c r="AP64" s="211"/>
      <c r="AX64" s="144"/>
    </row>
    <row r="65" customFormat="false" ht="7.5" hidden="false" customHeight="true" outlineLevel="0" collapsed="false">
      <c r="A65" s="76"/>
      <c r="B65" s="140"/>
      <c r="C65" s="213"/>
      <c r="D65" s="213"/>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3"/>
      <c r="AE65" s="213"/>
      <c r="AF65" s="213"/>
      <c r="AG65" s="213"/>
      <c r="AH65" s="213"/>
      <c r="AI65" s="213"/>
      <c r="AJ65" s="213"/>
      <c r="AK65" s="213"/>
      <c r="AL65" s="212"/>
      <c r="AM65" s="211"/>
      <c r="AN65" s="211"/>
      <c r="AO65" s="211"/>
      <c r="AP65" s="211"/>
      <c r="AX65" s="144"/>
    </row>
    <row r="66" customFormat="false" ht="30.75" hidden="false" customHeight="true" outlineLevel="0" collapsed="false">
      <c r="A66" s="76"/>
      <c r="B66" s="214" t="s">
        <v>125</v>
      </c>
      <c r="C66" s="214"/>
      <c r="D66" s="214"/>
      <c r="E66" s="214"/>
      <c r="F66" s="214"/>
      <c r="G66" s="214"/>
      <c r="H66" s="214"/>
      <c r="I66" s="214"/>
      <c r="J66" s="214"/>
      <c r="K66" s="214"/>
      <c r="L66" s="214"/>
      <c r="M66" s="214"/>
      <c r="N66" s="214"/>
      <c r="O66" s="214"/>
      <c r="P66" s="214"/>
      <c r="Q66" s="214"/>
      <c r="R66" s="214"/>
      <c r="S66" s="214"/>
      <c r="T66" s="214"/>
      <c r="U66" s="214"/>
      <c r="V66" s="214"/>
      <c r="W66" s="214"/>
      <c r="X66" s="214"/>
      <c r="Y66" s="214"/>
      <c r="Z66" s="214"/>
      <c r="AA66" s="214"/>
      <c r="AB66" s="214"/>
      <c r="AC66" s="214"/>
      <c r="AD66" s="214"/>
      <c r="AE66" s="214"/>
      <c r="AF66" s="214"/>
      <c r="AG66" s="214"/>
      <c r="AH66" s="214"/>
      <c r="AI66" s="214"/>
      <c r="AJ66" s="214"/>
      <c r="AK66" s="214"/>
      <c r="AL66" s="76"/>
    </row>
    <row r="67" customFormat="false" ht="23.25" hidden="false" customHeight="true" outlineLevel="0" collapsed="false">
      <c r="A67" s="76"/>
      <c r="B67" s="215" t="s">
        <v>126</v>
      </c>
      <c r="C67" s="215"/>
      <c r="D67" s="215"/>
      <c r="E67" s="215"/>
      <c r="F67" s="215"/>
      <c r="G67" s="215"/>
      <c r="H67" s="215"/>
      <c r="I67" s="215"/>
      <c r="J67" s="215"/>
      <c r="K67" s="215"/>
      <c r="L67" s="215"/>
      <c r="M67" s="215"/>
      <c r="N67" s="215"/>
      <c r="O67" s="215"/>
      <c r="P67" s="215"/>
      <c r="Q67" s="215"/>
      <c r="R67" s="215"/>
      <c r="S67" s="215"/>
      <c r="T67" s="216" t="n">
        <f aca="false">SUM('別紙様式2-3（６月以降分）'!L7,'別紙様式2-4（年度内の区分変更がある場合に記入）'!L7)</f>
        <v>0</v>
      </c>
      <c r="U67" s="216"/>
      <c r="V67" s="216"/>
      <c r="W67" s="216"/>
      <c r="X67" s="216"/>
      <c r="Y67" s="217" t="s">
        <v>52</v>
      </c>
      <c r="Z67" s="218" t="s">
        <v>57</v>
      </c>
      <c r="AA67" s="219"/>
      <c r="AB67" s="76"/>
      <c r="AC67" s="76"/>
      <c r="AD67" s="76"/>
      <c r="AE67" s="76"/>
      <c r="AF67" s="76"/>
      <c r="AG67" s="76" t="s">
        <v>57</v>
      </c>
      <c r="AH67" s="134" t="str">
        <f aca="false">IF(T68&lt;T67,"×","")</f>
        <v/>
      </c>
      <c r="AI67" s="76"/>
      <c r="AJ67" s="76"/>
      <c r="AK67" s="76"/>
      <c r="AL67" s="76"/>
      <c r="AM67" s="135" t="s">
        <v>127</v>
      </c>
      <c r="AN67" s="135"/>
      <c r="AO67" s="135"/>
      <c r="AP67" s="135"/>
      <c r="AQ67" s="135"/>
      <c r="AR67" s="135"/>
      <c r="AS67" s="135"/>
      <c r="AT67" s="135"/>
      <c r="AU67" s="135"/>
      <c r="AV67" s="135"/>
      <c r="AW67" s="135"/>
      <c r="AX67" s="135"/>
      <c r="AY67" s="135"/>
    </row>
    <row r="68" customFormat="false" ht="23.25" hidden="false" customHeight="true" outlineLevel="0" collapsed="false">
      <c r="A68" s="76"/>
      <c r="B68" s="220" t="s">
        <v>128</v>
      </c>
      <c r="C68" s="220"/>
      <c r="D68" s="220"/>
      <c r="E68" s="220"/>
      <c r="F68" s="220"/>
      <c r="G68" s="220"/>
      <c r="H68" s="220"/>
      <c r="I68" s="220"/>
      <c r="J68" s="220"/>
      <c r="K68" s="220"/>
      <c r="L68" s="220"/>
      <c r="M68" s="220"/>
      <c r="N68" s="220"/>
      <c r="O68" s="220"/>
      <c r="P68" s="220"/>
      <c r="Q68" s="220"/>
      <c r="R68" s="220"/>
      <c r="S68" s="220"/>
      <c r="T68" s="221"/>
      <c r="U68" s="221"/>
      <c r="V68" s="221"/>
      <c r="W68" s="221"/>
      <c r="X68" s="221"/>
      <c r="Y68" s="222" t="s">
        <v>52</v>
      </c>
      <c r="Z68" s="76"/>
      <c r="AA68" s="223" t="s">
        <v>101</v>
      </c>
      <c r="AB68" s="224" t="n">
        <f aca="false">IFERROR(T69/T67*100,0)</f>
        <v>0</v>
      </c>
      <c r="AC68" s="224"/>
      <c r="AD68" s="224"/>
      <c r="AE68" s="225" t="s">
        <v>129</v>
      </c>
      <c r="AF68" s="225" t="s">
        <v>102</v>
      </c>
      <c r="AG68" s="76" t="s">
        <v>57</v>
      </c>
      <c r="AH68" s="126" t="str">
        <f aca="false">IF(T67=0,"",(IF(AB68&gt;=200/3,"○","×")))</f>
        <v/>
      </c>
      <c r="AI68" s="193"/>
      <c r="AJ68" s="193"/>
      <c r="AK68" s="193"/>
      <c r="AL68" s="76"/>
      <c r="AM68" s="135" t="s">
        <v>130</v>
      </c>
      <c r="AN68" s="135"/>
      <c r="AO68" s="135"/>
      <c r="AP68" s="135"/>
      <c r="AQ68" s="135"/>
      <c r="AR68" s="135"/>
      <c r="AS68" s="135"/>
      <c r="AT68" s="135"/>
      <c r="AU68" s="135"/>
      <c r="AV68" s="135"/>
      <c r="AW68" s="135"/>
      <c r="AX68" s="135"/>
      <c r="AY68" s="135"/>
    </row>
    <row r="69" customFormat="false" ht="19.5" hidden="false" customHeight="true" outlineLevel="0" collapsed="false">
      <c r="A69" s="76"/>
      <c r="B69" s="226"/>
      <c r="C69" s="227" t="s">
        <v>131</v>
      </c>
      <c r="D69" s="227"/>
      <c r="E69" s="227"/>
      <c r="F69" s="227"/>
      <c r="G69" s="227"/>
      <c r="H69" s="227"/>
      <c r="I69" s="227"/>
      <c r="J69" s="227"/>
      <c r="K69" s="227"/>
      <c r="L69" s="227"/>
      <c r="M69" s="227"/>
      <c r="N69" s="227"/>
      <c r="O69" s="227"/>
      <c r="P69" s="227"/>
      <c r="Q69" s="227"/>
      <c r="R69" s="227"/>
      <c r="S69" s="227"/>
      <c r="T69" s="228"/>
      <c r="U69" s="228"/>
      <c r="V69" s="228"/>
      <c r="W69" s="228"/>
      <c r="X69" s="228"/>
      <c r="Y69" s="229" t="s">
        <v>52</v>
      </c>
      <c r="Z69" s="230" t="s">
        <v>57</v>
      </c>
      <c r="AA69" s="231"/>
      <c r="AB69" s="232"/>
      <c r="AC69" s="233"/>
      <c r="AD69" s="234"/>
      <c r="AE69" s="234"/>
      <c r="AF69" s="225"/>
      <c r="AG69" s="76"/>
      <c r="AH69" s="76"/>
      <c r="AI69" s="193"/>
      <c r="AJ69" s="76"/>
      <c r="AK69" s="193"/>
      <c r="AL69" s="193"/>
    </row>
    <row r="70" customFormat="false" ht="16.5" hidden="false" customHeight="true" outlineLevel="0" collapsed="false">
      <c r="A70" s="76"/>
      <c r="B70" s="235"/>
      <c r="C70" s="227"/>
      <c r="D70" s="227"/>
      <c r="E70" s="227"/>
      <c r="F70" s="227"/>
      <c r="G70" s="227"/>
      <c r="H70" s="227"/>
      <c r="I70" s="227"/>
      <c r="J70" s="227"/>
      <c r="K70" s="227"/>
      <c r="L70" s="227"/>
      <c r="M70" s="227"/>
      <c r="N70" s="227"/>
      <c r="O70" s="227"/>
      <c r="P70" s="227"/>
      <c r="Q70" s="227"/>
      <c r="R70" s="227"/>
      <c r="S70" s="227"/>
      <c r="T70" s="236" t="s">
        <v>101</v>
      </c>
      <c r="U70" s="237" t="n">
        <f aca="false">T69/10</f>
        <v>0</v>
      </c>
      <c r="V70" s="237"/>
      <c r="W70" s="237"/>
      <c r="X70" s="238" t="s">
        <v>52</v>
      </c>
      <c r="Y70" s="239" t="s">
        <v>102</v>
      </c>
      <c r="Z70" s="76"/>
      <c r="AA70" s="76"/>
      <c r="AB70" s="76"/>
      <c r="AC70" s="76"/>
      <c r="AD70" s="76"/>
      <c r="AE70" s="76"/>
      <c r="AF70" s="76"/>
      <c r="AG70" s="76"/>
      <c r="AH70" s="240"/>
      <c r="AI70" s="193"/>
      <c r="AJ70" s="193"/>
      <c r="AK70" s="193"/>
      <c r="AL70" s="193"/>
    </row>
    <row r="71" customFormat="false" ht="9.75" hidden="false" customHeight="true" outlineLevel="0" collapsed="false">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193"/>
      <c r="AK71" s="193"/>
      <c r="AL71" s="193"/>
    </row>
    <row r="72" customFormat="false" ht="20.25" hidden="false" customHeight="true" outlineLevel="0" collapsed="false">
      <c r="A72" s="76"/>
      <c r="B72" s="241" t="s">
        <v>132</v>
      </c>
      <c r="C72" s="241"/>
      <c r="D72" s="241"/>
      <c r="E72" s="241"/>
      <c r="F72" s="241"/>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c r="AD72" s="241"/>
      <c r="AE72" s="241"/>
      <c r="AF72" s="241"/>
      <c r="AG72" s="241"/>
      <c r="AH72" s="241"/>
      <c r="AI72" s="241"/>
      <c r="AJ72" s="241"/>
      <c r="AK72" s="241"/>
      <c r="AL72" s="76"/>
    </row>
    <row r="73" s="242" customFormat="true" ht="14.25" hidden="false" customHeight="true" outlineLevel="0" collapsed="false">
      <c r="A73" s="139"/>
      <c r="B73" s="139"/>
      <c r="C73" s="210" t="s">
        <v>133</v>
      </c>
      <c r="D73" s="174"/>
      <c r="E73" s="174"/>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c r="AE73" s="174"/>
      <c r="AF73" s="174"/>
      <c r="AG73" s="174"/>
      <c r="AH73" s="174"/>
      <c r="AI73" s="174"/>
      <c r="AJ73" s="174"/>
      <c r="AK73" s="174"/>
      <c r="AL73" s="174"/>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row>
    <row r="74" s="242" customFormat="true" ht="15" hidden="false" customHeight="true" outlineLevel="0" collapsed="false">
      <c r="A74" s="139"/>
      <c r="B74" s="139"/>
      <c r="C74" s="84" t="s">
        <v>134</v>
      </c>
      <c r="D74" s="244" t="s">
        <v>135</v>
      </c>
      <c r="E74" s="244"/>
      <c r="F74" s="244"/>
      <c r="G74" s="244"/>
      <c r="H74" s="244"/>
      <c r="I74" s="244"/>
      <c r="J74" s="244"/>
      <c r="K74" s="244"/>
      <c r="L74" s="244"/>
      <c r="M74" s="244"/>
      <c r="N74" s="244"/>
      <c r="O74" s="244"/>
      <c r="P74" s="244"/>
      <c r="Q74" s="244"/>
      <c r="R74" s="244"/>
      <c r="S74" s="244"/>
      <c r="T74" s="244"/>
      <c r="U74" s="244"/>
      <c r="V74" s="244"/>
      <c r="W74" s="244"/>
      <c r="X74" s="244"/>
      <c r="Y74" s="244"/>
      <c r="Z74" s="244"/>
      <c r="AA74" s="244"/>
      <c r="AB74" s="244"/>
      <c r="AC74" s="244"/>
      <c r="AD74" s="244"/>
      <c r="AE74" s="244"/>
      <c r="AF74" s="244"/>
      <c r="AG74" s="244"/>
      <c r="AH74" s="244"/>
      <c r="AI74" s="244"/>
      <c r="AJ74" s="244"/>
      <c r="AK74" s="244"/>
      <c r="AL74" s="212"/>
      <c r="AM74" s="143" t="n">
        <f aca="false">FALSE()</f>
        <v>0</v>
      </c>
      <c r="AN74" s="185" t="s">
        <v>136</v>
      </c>
      <c r="AO74" s="185"/>
      <c r="AP74" s="185"/>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row>
    <row r="75" s="242" customFormat="true" ht="21" hidden="false" customHeight="true" outlineLevel="0" collapsed="false">
      <c r="A75" s="139"/>
      <c r="B75" s="139"/>
      <c r="C75" s="245"/>
      <c r="D75" s="245"/>
      <c r="E75" s="146" t="s">
        <v>137</v>
      </c>
      <c r="F75" s="146"/>
      <c r="G75" s="146"/>
      <c r="H75" s="146"/>
      <c r="I75" s="146"/>
      <c r="J75" s="146"/>
      <c r="K75" s="146"/>
      <c r="L75" s="146"/>
      <c r="M75" s="146"/>
      <c r="N75" s="146"/>
      <c r="O75" s="146"/>
      <c r="P75" s="146"/>
      <c r="Q75" s="146"/>
      <c r="R75" s="146"/>
      <c r="S75" s="146"/>
      <c r="T75" s="146"/>
      <c r="U75" s="146"/>
      <c r="V75" s="146"/>
      <c r="W75" s="146"/>
      <c r="X75" s="146"/>
      <c r="Y75" s="78" t="s">
        <v>57</v>
      </c>
      <c r="Z75" s="126" t="str">
        <f aca="false">IF('別紙様式2-2（４・５月分）'!AV8="継続ベア加算なし","",IF(AM74=TRUE(),"○","×"))</f>
        <v/>
      </c>
      <c r="AA75" s="246"/>
      <c r="AB75" s="246"/>
      <c r="AC75" s="246"/>
      <c r="AD75" s="246"/>
      <c r="AE75" s="246"/>
      <c r="AF75" s="246"/>
      <c r="AG75" s="246"/>
      <c r="AH75" s="246"/>
      <c r="AI75" s="246"/>
      <c r="AJ75" s="246"/>
      <c r="AK75" s="246"/>
      <c r="AL75" s="246"/>
      <c r="AM75" s="135" t="s">
        <v>82</v>
      </c>
      <c r="AN75" s="135"/>
      <c r="AO75" s="135"/>
      <c r="AP75" s="135"/>
      <c r="AQ75" s="135"/>
      <c r="AR75" s="135"/>
      <c r="AS75" s="135"/>
      <c r="AT75" s="135"/>
      <c r="AU75" s="135"/>
      <c r="AV75" s="135"/>
      <c r="AW75" s="135"/>
      <c r="AX75" s="135"/>
      <c r="AY75" s="135"/>
      <c r="AZ75" s="243"/>
      <c r="BA75" s="243"/>
      <c r="BB75" s="243"/>
      <c r="BC75" s="243"/>
      <c r="BD75" s="243"/>
      <c r="BE75" s="243"/>
      <c r="BF75" s="243"/>
      <c r="BG75" s="243"/>
      <c r="BH75" s="243"/>
      <c r="BI75" s="243"/>
      <c r="BJ75" s="243"/>
      <c r="BK75" s="243"/>
      <c r="BL75" s="243"/>
      <c r="BM75" s="243"/>
    </row>
    <row r="76" s="242" customFormat="true" ht="5.25" hidden="false" customHeight="true" outlineLevel="0" collapsed="false">
      <c r="A76" s="139"/>
      <c r="B76" s="139"/>
      <c r="C76" s="139"/>
      <c r="D76" s="139"/>
      <c r="E76" s="139"/>
      <c r="F76" s="139"/>
      <c r="G76" s="139"/>
      <c r="H76" s="139"/>
      <c r="I76" s="139"/>
      <c r="J76" s="247"/>
      <c r="K76" s="247"/>
      <c r="L76" s="247"/>
      <c r="M76" s="247"/>
      <c r="N76" s="247"/>
      <c r="O76" s="247"/>
      <c r="P76" s="247"/>
      <c r="Q76" s="247"/>
      <c r="R76" s="247"/>
      <c r="S76" s="247"/>
      <c r="T76" s="247"/>
      <c r="U76" s="247"/>
      <c r="V76" s="247"/>
      <c r="W76" s="247"/>
      <c r="X76" s="247"/>
      <c r="Y76" s="246"/>
      <c r="Z76" s="246"/>
      <c r="AA76" s="246"/>
      <c r="AB76" s="246"/>
      <c r="AC76" s="246"/>
      <c r="AD76" s="246"/>
      <c r="AE76" s="246"/>
      <c r="AF76" s="246"/>
      <c r="AG76" s="246"/>
      <c r="AH76" s="246"/>
      <c r="AI76" s="246"/>
      <c r="AJ76" s="246"/>
      <c r="AK76" s="246"/>
      <c r="AL76" s="246"/>
      <c r="AN76" s="248"/>
      <c r="AO76" s="248"/>
      <c r="AP76" s="248"/>
      <c r="AQ76" s="248"/>
      <c r="AR76" s="248"/>
      <c r="AS76" s="248"/>
      <c r="AT76" s="248"/>
      <c r="AU76" s="248"/>
      <c r="AV76" s="248"/>
      <c r="AW76" s="248"/>
      <c r="AX76" s="248"/>
      <c r="AY76" s="248"/>
      <c r="AZ76" s="248"/>
      <c r="BA76" s="243"/>
      <c r="BB76" s="243"/>
      <c r="BC76" s="243"/>
      <c r="BD76" s="243"/>
      <c r="BE76" s="243"/>
      <c r="BF76" s="243"/>
      <c r="BG76" s="243"/>
      <c r="BH76" s="243"/>
      <c r="BI76" s="243"/>
      <c r="BJ76" s="243"/>
      <c r="BK76" s="243"/>
      <c r="BL76" s="243"/>
      <c r="BM76" s="243"/>
      <c r="BN76" s="243"/>
      <c r="BO76" s="243"/>
      <c r="BP76" s="243"/>
      <c r="BQ76" s="243"/>
      <c r="BR76" s="243"/>
      <c r="BS76" s="243"/>
      <c r="BT76" s="243"/>
      <c r="BU76" s="243"/>
      <c r="BV76" s="243"/>
    </row>
    <row r="77" s="242" customFormat="true" ht="14.25" hidden="false" customHeight="false" outlineLevel="0" collapsed="false">
      <c r="A77" s="139"/>
      <c r="B77" s="139"/>
      <c r="C77" s="210" t="s">
        <v>138</v>
      </c>
      <c r="D77" s="219"/>
      <c r="E77" s="219"/>
      <c r="F77" s="219"/>
      <c r="G77" s="219"/>
      <c r="H77" s="219"/>
      <c r="I77" s="219"/>
      <c r="J77" s="219"/>
      <c r="K77" s="219"/>
      <c r="L77" s="219"/>
      <c r="M77" s="219"/>
      <c r="N77" s="219"/>
      <c r="O77" s="219"/>
      <c r="P77" s="219"/>
      <c r="Q77" s="219"/>
      <c r="R77" s="219"/>
      <c r="S77" s="219"/>
      <c r="T77" s="219"/>
      <c r="U77" s="219"/>
      <c r="V77" s="219"/>
      <c r="W77" s="219"/>
      <c r="X77" s="219"/>
      <c r="Y77" s="219"/>
      <c r="Z77" s="219"/>
      <c r="AA77" s="219"/>
      <c r="AB77" s="219"/>
      <c r="AC77" s="219"/>
      <c r="AD77" s="219"/>
      <c r="AE77" s="219"/>
      <c r="AF77" s="219"/>
      <c r="AG77" s="219"/>
      <c r="AH77" s="219"/>
      <c r="AI77" s="219"/>
      <c r="AJ77" s="219"/>
      <c r="AK77" s="219"/>
      <c r="AL77" s="219"/>
      <c r="AN77" s="248"/>
      <c r="AO77" s="248"/>
      <c r="AP77" s="248"/>
      <c r="AQ77" s="248"/>
      <c r="AR77" s="248"/>
      <c r="AS77" s="248"/>
      <c r="AT77" s="248"/>
      <c r="AU77" s="248"/>
      <c r="AV77" s="248"/>
      <c r="AW77" s="248"/>
      <c r="AX77" s="248"/>
      <c r="AY77" s="248"/>
      <c r="AZ77" s="248"/>
      <c r="BA77" s="243"/>
      <c r="BB77" s="243"/>
      <c r="BC77" s="243"/>
      <c r="BD77" s="243"/>
      <c r="BE77" s="243"/>
      <c r="BF77" s="243"/>
      <c r="BG77" s="243"/>
      <c r="BH77" s="243"/>
      <c r="BI77" s="243"/>
      <c r="BJ77" s="243"/>
      <c r="BK77" s="243"/>
      <c r="BL77" s="243"/>
      <c r="BM77" s="243"/>
      <c r="BN77" s="243"/>
      <c r="BO77" s="243"/>
      <c r="BP77" s="243"/>
      <c r="BQ77" s="243"/>
      <c r="BR77" s="243"/>
      <c r="BS77" s="243"/>
      <c r="BT77" s="243"/>
      <c r="BU77" s="243"/>
      <c r="BV77" s="243"/>
    </row>
    <row r="78" s="242" customFormat="true" ht="24.75" hidden="false" customHeight="true" outlineLevel="0" collapsed="false">
      <c r="A78" s="139"/>
      <c r="B78" s="139"/>
      <c r="C78" s="249" t="s">
        <v>134</v>
      </c>
      <c r="D78" s="148" t="s">
        <v>139</v>
      </c>
      <c r="E78" s="148"/>
      <c r="F78" s="148"/>
      <c r="G78" s="148"/>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c r="AG78" s="148"/>
      <c r="AH78" s="148"/>
      <c r="AI78" s="148"/>
      <c r="AJ78" s="148"/>
      <c r="AK78" s="148"/>
      <c r="AL78" s="212"/>
      <c r="AN78" s="248"/>
      <c r="AO78" s="248"/>
      <c r="AP78" s="248"/>
      <c r="AQ78" s="248"/>
      <c r="AR78" s="248"/>
      <c r="AS78" s="248"/>
      <c r="AT78" s="248"/>
      <c r="AU78" s="248"/>
      <c r="AV78" s="248"/>
      <c r="AW78" s="248"/>
      <c r="AX78" s="248"/>
      <c r="AY78" s="248"/>
      <c r="AZ78" s="248"/>
      <c r="BA78" s="243"/>
      <c r="BB78" s="243"/>
      <c r="BC78" s="243"/>
      <c r="BD78" s="243"/>
      <c r="BE78" s="243"/>
      <c r="BF78" s="243"/>
      <c r="BG78" s="243"/>
      <c r="BH78" s="243"/>
      <c r="BI78" s="243"/>
      <c r="BJ78" s="243"/>
      <c r="BK78" s="243"/>
      <c r="BL78" s="243"/>
      <c r="BM78" s="243"/>
      <c r="BN78" s="243"/>
      <c r="BO78" s="243"/>
      <c r="BP78" s="243"/>
      <c r="BQ78" s="243"/>
      <c r="BR78" s="243"/>
      <c r="BS78" s="243"/>
      <c r="BT78" s="243"/>
      <c r="BU78" s="243"/>
      <c r="BV78" s="243"/>
    </row>
    <row r="79" customFormat="false" ht="18" hidden="false" customHeight="true" outlineLevel="0" collapsed="false">
      <c r="A79" s="76"/>
      <c r="B79" s="250"/>
      <c r="C79" s="251" t="s">
        <v>140</v>
      </c>
      <c r="D79" s="251"/>
      <c r="E79" s="251"/>
      <c r="F79" s="251"/>
      <c r="G79" s="251"/>
      <c r="H79" s="251"/>
      <c r="I79" s="251"/>
      <c r="J79" s="251"/>
      <c r="K79" s="251"/>
      <c r="L79" s="251"/>
      <c r="M79" s="251"/>
      <c r="N79" s="251"/>
      <c r="O79" s="251"/>
      <c r="P79" s="251"/>
      <c r="Q79" s="251"/>
      <c r="R79" s="251"/>
      <c r="S79" s="251"/>
      <c r="T79" s="251"/>
      <c r="U79" s="216" t="n">
        <f aca="false">'別紙様式2-2（４・５月分）'!K8</f>
        <v>0</v>
      </c>
      <c r="V79" s="216"/>
      <c r="W79" s="216"/>
      <c r="X79" s="216"/>
      <c r="Y79" s="216"/>
      <c r="Z79" s="252" t="s">
        <v>52</v>
      </c>
      <c r="AA79" s="111" t="s">
        <v>57</v>
      </c>
      <c r="AB79" s="126" t="str">
        <f aca="false">IF('別紙様式2-2（４・５月分）'!AV7="新規ベア加算なし","",IF(U80&gt;=U79,"○","×"))</f>
        <v/>
      </c>
      <c r="AC79" s="219"/>
      <c r="AD79" s="76"/>
      <c r="AE79" s="76"/>
      <c r="AF79" s="76"/>
      <c r="AG79" s="76"/>
      <c r="AH79" s="76"/>
      <c r="AI79" s="76"/>
      <c r="AJ79" s="76"/>
      <c r="AK79" s="76"/>
      <c r="AL79" s="76"/>
      <c r="AN79" s="248"/>
      <c r="AO79" s="248"/>
      <c r="AP79" s="248"/>
      <c r="AQ79" s="248"/>
      <c r="AR79" s="248"/>
      <c r="AS79" s="248"/>
      <c r="AT79" s="248"/>
      <c r="AU79" s="248"/>
      <c r="AV79" s="248"/>
      <c r="AW79" s="248"/>
      <c r="AX79" s="248"/>
      <c r="AY79" s="248"/>
      <c r="AZ79" s="248"/>
    </row>
    <row r="80" customFormat="false" ht="19.5" hidden="false" customHeight="true" outlineLevel="0" collapsed="false">
      <c r="A80" s="76"/>
      <c r="B80" s="250"/>
      <c r="C80" s="253" t="s">
        <v>141</v>
      </c>
      <c r="D80" s="253"/>
      <c r="E80" s="253"/>
      <c r="F80" s="253"/>
      <c r="G80" s="253"/>
      <c r="H80" s="253"/>
      <c r="I80" s="253"/>
      <c r="J80" s="253"/>
      <c r="K80" s="253"/>
      <c r="L80" s="253"/>
      <c r="M80" s="253"/>
      <c r="N80" s="253"/>
      <c r="O80" s="253"/>
      <c r="P80" s="253"/>
      <c r="Q80" s="253"/>
      <c r="R80" s="253"/>
      <c r="S80" s="253"/>
      <c r="T80" s="253"/>
      <c r="U80" s="216" t="n">
        <f aca="false">U81+U86</f>
        <v>0</v>
      </c>
      <c r="V80" s="216"/>
      <c r="W80" s="216"/>
      <c r="X80" s="216"/>
      <c r="Y80" s="216"/>
      <c r="Z80" s="217" t="s">
        <v>52</v>
      </c>
      <c r="AA80" s="111" t="s">
        <v>57</v>
      </c>
      <c r="AB80" s="126"/>
      <c r="AC80" s="111"/>
      <c r="AD80" s="111"/>
      <c r="AE80" s="111"/>
      <c r="AF80" s="111"/>
      <c r="AG80" s="111"/>
      <c r="AH80" s="193"/>
      <c r="AI80" s="193"/>
      <c r="AJ80" s="193"/>
      <c r="AK80" s="193"/>
      <c r="AL80" s="193"/>
      <c r="AM80" s="254"/>
    </row>
    <row r="81" customFormat="false" ht="9.75" hidden="false" customHeight="true" outlineLevel="0" collapsed="false">
      <c r="A81" s="76"/>
      <c r="B81" s="250"/>
      <c r="C81" s="255" t="s">
        <v>142</v>
      </c>
      <c r="D81" s="255"/>
      <c r="E81" s="256" t="s">
        <v>143</v>
      </c>
      <c r="F81" s="256"/>
      <c r="G81" s="256"/>
      <c r="H81" s="256"/>
      <c r="I81" s="256"/>
      <c r="J81" s="256"/>
      <c r="K81" s="256"/>
      <c r="L81" s="256"/>
      <c r="M81" s="256"/>
      <c r="N81" s="256"/>
      <c r="O81" s="256"/>
      <c r="P81" s="256"/>
      <c r="Q81" s="256"/>
      <c r="R81" s="256"/>
      <c r="S81" s="256"/>
      <c r="T81" s="256"/>
      <c r="U81" s="257"/>
      <c r="V81" s="257"/>
      <c r="W81" s="257"/>
      <c r="X81" s="257"/>
      <c r="Y81" s="257"/>
      <c r="Z81" s="258" t="s">
        <v>52</v>
      </c>
      <c r="AA81" s="259" t="s">
        <v>57</v>
      </c>
      <c r="AB81" s="76"/>
      <c r="AC81" s="225"/>
      <c r="AD81" s="260"/>
      <c r="AE81" s="260"/>
      <c r="AF81" s="225"/>
      <c r="AG81" s="76"/>
      <c r="AH81" s="193"/>
      <c r="AI81" s="76"/>
      <c r="AJ81" s="193"/>
      <c r="AK81" s="76"/>
      <c r="AL81" s="193"/>
      <c r="AM81" s="254"/>
    </row>
    <row r="82" customFormat="false" ht="9.75" hidden="false" customHeight="true" outlineLevel="0" collapsed="false">
      <c r="A82" s="76"/>
      <c r="B82" s="250"/>
      <c r="C82" s="255"/>
      <c r="D82" s="255"/>
      <c r="E82" s="256"/>
      <c r="F82" s="256"/>
      <c r="G82" s="256"/>
      <c r="H82" s="256"/>
      <c r="I82" s="256"/>
      <c r="J82" s="256"/>
      <c r="K82" s="256"/>
      <c r="L82" s="256"/>
      <c r="M82" s="256"/>
      <c r="N82" s="256"/>
      <c r="O82" s="256"/>
      <c r="P82" s="256"/>
      <c r="Q82" s="256"/>
      <c r="R82" s="256"/>
      <c r="S82" s="256"/>
      <c r="T82" s="256"/>
      <c r="U82" s="257"/>
      <c r="V82" s="257"/>
      <c r="W82" s="257"/>
      <c r="X82" s="257"/>
      <c r="Y82" s="257"/>
      <c r="Z82" s="258"/>
      <c r="AA82" s="259"/>
      <c r="AB82" s="261" t="s">
        <v>101</v>
      </c>
      <c r="AC82" s="224" t="n">
        <f aca="false">IFERROR(U83/U81*100,0)</f>
        <v>0</v>
      </c>
      <c r="AD82" s="224"/>
      <c r="AE82" s="224"/>
      <c r="AF82" s="262" t="s">
        <v>129</v>
      </c>
      <c r="AG82" s="262" t="s">
        <v>102</v>
      </c>
      <c r="AH82" s="263" t="s">
        <v>57</v>
      </c>
      <c r="AI82" s="126" t="str">
        <f aca="false">IF('別紙様式2-2（４・５月分）'!AV7="新規ベア加算なし","",IF(U81=0,"",IF(AND(AC82&gt;=200/3,AC82&lt;=100),"○","×")))</f>
        <v/>
      </c>
      <c r="AJ82" s="193"/>
      <c r="AK82" s="76"/>
      <c r="AL82" s="193"/>
      <c r="AM82" s="264" t="s">
        <v>144</v>
      </c>
      <c r="AN82" s="264"/>
      <c r="AO82" s="264"/>
      <c r="AP82" s="264"/>
      <c r="AQ82" s="264"/>
      <c r="AR82" s="264"/>
      <c r="AS82" s="264"/>
      <c r="AT82" s="264"/>
      <c r="AU82" s="264"/>
      <c r="AV82" s="264"/>
      <c r="AW82" s="264"/>
      <c r="AX82" s="264"/>
      <c r="AY82" s="264"/>
    </row>
    <row r="83" customFormat="false" ht="9.75" hidden="false" customHeight="true" outlineLevel="0" collapsed="false">
      <c r="A83" s="76"/>
      <c r="B83" s="250"/>
      <c r="C83" s="255"/>
      <c r="D83" s="255"/>
      <c r="E83" s="177"/>
      <c r="F83" s="265" t="s">
        <v>145</v>
      </c>
      <c r="G83" s="265"/>
      <c r="H83" s="265"/>
      <c r="I83" s="265"/>
      <c r="J83" s="265"/>
      <c r="K83" s="265"/>
      <c r="L83" s="265"/>
      <c r="M83" s="265"/>
      <c r="N83" s="265"/>
      <c r="O83" s="265"/>
      <c r="P83" s="265"/>
      <c r="Q83" s="265"/>
      <c r="R83" s="265"/>
      <c r="S83" s="265"/>
      <c r="T83" s="265"/>
      <c r="U83" s="266"/>
      <c r="V83" s="266"/>
      <c r="W83" s="266"/>
      <c r="X83" s="266"/>
      <c r="Y83" s="266"/>
      <c r="Z83" s="267" t="s">
        <v>52</v>
      </c>
      <c r="AA83" s="259" t="s">
        <v>57</v>
      </c>
      <c r="AB83" s="261"/>
      <c r="AC83" s="224"/>
      <c r="AD83" s="224"/>
      <c r="AE83" s="224"/>
      <c r="AF83" s="262"/>
      <c r="AG83" s="262"/>
      <c r="AH83" s="263"/>
      <c r="AI83" s="126"/>
      <c r="AJ83" s="193"/>
      <c r="AK83" s="76"/>
      <c r="AL83" s="193"/>
      <c r="AM83" s="264"/>
      <c r="AN83" s="264"/>
      <c r="AO83" s="264"/>
      <c r="AP83" s="264"/>
      <c r="AQ83" s="264"/>
      <c r="AR83" s="264"/>
      <c r="AS83" s="264"/>
      <c r="AT83" s="264"/>
      <c r="AU83" s="264"/>
      <c r="AV83" s="264"/>
      <c r="AW83" s="264"/>
      <c r="AX83" s="264"/>
      <c r="AY83" s="264"/>
    </row>
    <row r="84" customFormat="false" ht="9.75" hidden="false" customHeight="true" outlineLevel="0" collapsed="false">
      <c r="A84" s="76"/>
      <c r="B84" s="250"/>
      <c r="C84" s="255"/>
      <c r="D84" s="255"/>
      <c r="E84" s="268"/>
      <c r="F84" s="265"/>
      <c r="G84" s="265"/>
      <c r="H84" s="265"/>
      <c r="I84" s="265"/>
      <c r="J84" s="265"/>
      <c r="K84" s="265"/>
      <c r="L84" s="265"/>
      <c r="M84" s="265"/>
      <c r="N84" s="265"/>
      <c r="O84" s="265"/>
      <c r="P84" s="265"/>
      <c r="Q84" s="265"/>
      <c r="R84" s="265"/>
      <c r="S84" s="265"/>
      <c r="T84" s="265"/>
      <c r="U84" s="266"/>
      <c r="V84" s="266"/>
      <c r="W84" s="266"/>
      <c r="X84" s="266"/>
      <c r="Y84" s="266"/>
      <c r="Z84" s="267"/>
      <c r="AA84" s="259"/>
      <c r="AB84" s="76"/>
      <c r="AC84" s="76"/>
      <c r="AD84" s="76"/>
      <c r="AE84" s="76"/>
      <c r="AF84" s="76"/>
      <c r="AG84" s="76"/>
      <c r="AH84" s="76"/>
      <c r="AI84" s="76"/>
      <c r="AJ84" s="193"/>
      <c r="AK84" s="193"/>
      <c r="AL84" s="193"/>
    </row>
    <row r="85" customFormat="false" ht="15" hidden="false" customHeight="true" outlineLevel="0" collapsed="false">
      <c r="A85" s="76"/>
      <c r="B85" s="250"/>
      <c r="C85" s="255"/>
      <c r="D85" s="255"/>
      <c r="E85" s="269"/>
      <c r="F85" s="265"/>
      <c r="G85" s="265"/>
      <c r="H85" s="265"/>
      <c r="I85" s="265"/>
      <c r="J85" s="265"/>
      <c r="K85" s="265"/>
      <c r="L85" s="265"/>
      <c r="M85" s="265"/>
      <c r="N85" s="265"/>
      <c r="O85" s="265"/>
      <c r="P85" s="265"/>
      <c r="Q85" s="265"/>
      <c r="R85" s="265"/>
      <c r="S85" s="265"/>
      <c r="T85" s="265"/>
      <c r="U85" s="270" t="s">
        <v>101</v>
      </c>
      <c r="V85" s="271" t="n">
        <f aca="false">U83/2</f>
        <v>0</v>
      </c>
      <c r="W85" s="271"/>
      <c r="X85" s="271"/>
      <c r="Y85" s="272" t="s">
        <v>52</v>
      </c>
      <c r="Z85" s="239" t="s">
        <v>102</v>
      </c>
      <c r="AA85" s="273"/>
      <c r="AB85" s="232"/>
      <c r="AC85" s="232"/>
      <c r="AD85" s="233"/>
      <c r="AE85" s="274"/>
      <c r="AF85" s="274"/>
      <c r="AG85" s="225"/>
      <c r="AH85" s="76"/>
      <c r="AI85" s="240"/>
      <c r="AJ85" s="193"/>
      <c r="AK85" s="193"/>
      <c r="AL85" s="193"/>
      <c r="AM85" s="254"/>
    </row>
    <row r="86" customFormat="false" ht="9.75" hidden="false" customHeight="true" outlineLevel="0" collapsed="false">
      <c r="A86" s="76"/>
      <c r="B86" s="250"/>
      <c r="C86" s="275" t="s">
        <v>146</v>
      </c>
      <c r="D86" s="275"/>
      <c r="E86" s="256" t="s">
        <v>147</v>
      </c>
      <c r="F86" s="256"/>
      <c r="G86" s="256"/>
      <c r="H86" s="256"/>
      <c r="I86" s="256"/>
      <c r="J86" s="256"/>
      <c r="K86" s="256"/>
      <c r="L86" s="256"/>
      <c r="M86" s="256"/>
      <c r="N86" s="256"/>
      <c r="O86" s="256"/>
      <c r="P86" s="256"/>
      <c r="Q86" s="256"/>
      <c r="R86" s="256"/>
      <c r="S86" s="256"/>
      <c r="T86" s="256"/>
      <c r="U86" s="257"/>
      <c r="V86" s="257"/>
      <c r="W86" s="257"/>
      <c r="X86" s="257"/>
      <c r="Y86" s="257"/>
      <c r="Z86" s="276" t="s">
        <v>52</v>
      </c>
      <c r="AA86" s="259" t="s">
        <v>57</v>
      </c>
      <c r="AB86" s="232"/>
      <c r="AC86" s="76"/>
      <c r="AD86" s="225"/>
      <c r="AE86" s="260"/>
      <c r="AF86" s="260"/>
      <c r="AG86" s="225"/>
      <c r="AH86" s="76"/>
      <c r="AI86" s="76"/>
      <c r="AJ86" s="193"/>
      <c r="AK86" s="193"/>
      <c r="AL86" s="193"/>
      <c r="AM86" s="254"/>
    </row>
    <row r="87" customFormat="false" ht="9.75" hidden="false" customHeight="true" outlineLevel="0" collapsed="false">
      <c r="A87" s="76"/>
      <c r="B87" s="250"/>
      <c r="C87" s="275"/>
      <c r="D87" s="275"/>
      <c r="E87" s="256"/>
      <c r="F87" s="256"/>
      <c r="G87" s="256"/>
      <c r="H87" s="256"/>
      <c r="I87" s="256"/>
      <c r="J87" s="256"/>
      <c r="K87" s="256"/>
      <c r="L87" s="256"/>
      <c r="M87" s="256"/>
      <c r="N87" s="256"/>
      <c r="O87" s="256"/>
      <c r="P87" s="256"/>
      <c r="Q87" s="256"/>
      <c r="R87" s="256"/>
      <c r="S87" s="256"/>
      <c r="T87" s="256"/>
      <c r="U87" s="257"/>
      <c r="V87" s="257"/>
      <c r="W87" s="257"/>
      <c r="X87" s="257"/>
      <c r="Y87" s="257"/>
      <c r="Z87" s="276"/>
      <c r="AA87" s="259"/>
      <c r="AB87" s="261" t="s">
        <v>101</v>
      </c>
      <c r="AC87" s="224" t="n">
        <f aca="false">IFERROR(U88/U86*100,0)</f>
        <v>0</v>
      </c>
      <c r="AD87" s="224"/>
      <c r="AE87" s="224"/>
      <c r="AF87" s="262" t="s">
        <v>129</v>
      </c>
      <c r="AG87" s="262" t="s">
        <v>102</v>
      </c>
      <c r="AH87" s="263" t="s">
        <v>57</v>
      </c>
      <c r="AI87" s="126" t="str">
        <f aca="false">IF('別紙様式2-2（４・５月分）'!AV7="新規ベア加算なし","",IF(U86=0,"",IF(AND(AC87&gt;=200/3,AC87&lt;=100),"○","×")))</f>
        <v/>
      </c>
      <c r="AJ87" s="193"/>
      <c r="AK87" s="193"/>
      <c r="AL87" s="193"/>
      <c r="AM87" s="264" t="s">
        <v>148</v>
      </c>
      <c r="AN87" s="264"/>
      <c r="AO87" s="264"/>
      <c r="AP87" s="264"/>
      <c r="AQ87" s="264"/>
      <c r="AR87" s="264"/>
      <c r="AS87" s="264"/>
      <c r="AT87" s="264"/>
      <c r="AU87" s="264"/>
      <c r="AV87" s="264"/>
      <c r="AW87" s="264"/>
      <c r="AX87" s="264"/>
      <c r="AY87" s="264"/>
    </row>
    <row r="88" customFormat="false" ht="9.75" hidden="false" customHeight="true" outlineLevel="0" collapsed="false">
      <c r="A88" s="76"/>
      <c r="B88" s="250"/>
      <c r="C88" s="275"/>
      <c r="D88" s="275"/>
      <c r="E88" s="277"/>
      <c r="F88" s="265" t="s">
        <v>145</v>
      </c>
      <c r="G88" s="265"/>
      <c r="H88" s="265"/>
      <c r="I88" s="265"/>
      <c r="J88" s="265"/>
      <c r="K88" s="265"/>
      <c r="L88" s="265"/>
      <c r="M88" s="265"/>
      <c r="N88" s="265"/>
      <c r="O88" s="265"/>
      <c r="P88" s="265"/>
      <c r="Q88" s="265"/>
      <c r="R88" s="265"/>
      <c r="S88" s="265"/>
      <c r="T88" s="265"/>
      <c r="U88" s="266"/>
      <c r="V88" s="266"/>
      <c r="W88" s="266"/>
      <c r="X88" s="266"/>
      <c r="Y88" s="266"/>
      <c r="Z88" s="278" t="s">
        <v>52</v>
      </c>
      <c r="AA88" s="259" t="s">
        <v>57</v>
      </c>
      <c r="AB88" s="261"/>
      <c r="AC88" s="224"/>
      <c r="AD88" s="224"/>
      <c r="AE88" s="224"/>
      <c r="AF88" s="262"/>
      <c r="AG88" s="262"/>
      <c r="AH88" s="263"/>
      <c r="AI88" s="126"/>
      <c r="AJ88" s="193"/>
      <c r="AK88" s="193"/>
      <c r="AL88" s="193"/>
      <c r="AM88" s="264"/>
      <c r="AN88" s="264"/>
      <c r="AO88" s="264"/>
      <c r="AP88" s="264"/>
      <c r="AQ88" s="264"/>
      <c r="AR88" s="264"/>
      <c r="AS88" s="264"/>
      <c r="AT88" s="264"/>
      <c r="AU88" s="264"/>
      <c r="AV88" s="264"/>
      <c r="AW88" s="264"/>
      <c r="AX88" s="264"/>
      <c r="AY88" s="264"/>
    </row>
    <row r="89" customFormat="false" ht="9.75" hidden="false" customHeight="true" outlineLevel="0" collapsed="false">
      <c r="A89" s="76"/>
      <c r="B89" s="250"/>
      <c r="C89" s="275"/>
      <c r="D89" s="275"/>
      <c r="E89" s="279"/>
      <c r="F89" s="265"/>
      <c r="G89" s="265"/>
      <c r="H89" s="265"/>
      <c r="I89" s="265"/>
      <c r="J89" s="265"/>
      <c r="K89" s="265"/>
      <c r="L89" s="265"/>
      <c r="M89" s="265"/>
      <c r="N89" s="265"/>
      <c r="O89" s="265"/>
      <c r="P89" s="265"/>
      <c r="Q89" s="265"/>
      <c r="R89" s="265"/>
      <c r="S89" s="265"/>
      <c r="T89" s="265"/>
      <c r="U89" s="266"/>
      <c r="V89" s="266"/>
      <c r="W89" s="266"/>
      <c r="X89" s="266"/>
      <c r="Y89" s="266"/>
      <c r="Z89" s="278"/>
      <c r="AA89" s="259"/>
      <c r="AB89" s="76"/>
      <c r="AC89" s="76"/>
      <c r="AD89" s="76"/>
      <c r="AE89" s="76"/>
      <c r="AF89" s="76"/>
      <c r="AG89" s="76"/>
      <c r="AH89" s="76"/>
      <c r="AI89" s="76"/>
      <c r="AJ89" s="193"/>
      <c r="AK89" s="193"/>
      <c r="AL89" s="193"/>
    </row>
    <row r="90" customFormat="false" ht="16.5" hidden="false" customHeight="true" outlineLevel="0" collapsed="false">
      <c r="A90" s="76"/>
      <c r="B90" s="250"/>
      <c r="C90" s="275"/>
      <c r="D90" s="275"/>
      <c r="E90" s="280"/>
      <c r="F90" s="265"/>
      <c r="G90" s="265"/>
      <c r="H90" s="265"/>
      <c r="I90" s="265"/>
      <c r="J90" s="265"/>
      <c r="K90" s="265"/>
      <c r="L90" s="265"/>
      <c r="M90" s="265"/>
      <c r="N90" s="265"/>
      <c r="O90" s="265"/>
      <c r="P90" s="265"/>
      <c r="Q90" s="265"/>
      <c r="R90" s="265"/>
      <c r="S90" s="265"/>
      <c r="T90" s="265"/>
      <c r="U90" s="236" t="s">
        <v>101</v>
      </c>
      <c r="V90" s="237" t="n">
        <f aca="false">U88/2</f>
        <v>0</v>
      </c>
      <c r="W90" s="237"/>
      <c r="X90" s="237"/>
      <c r="Y90" s="238" t="s">
        <v>52</v>
      </c>
      <c r="Z90" s="281" t="s">
        <v>102</v>
      </c>
      <c r="AA90" s="273"/>
      <c r="AB90" s="232"/>
      <c r="AC90" s="233"/>
      <c r="AD90" s="274"/>
      <c r="AE90" s="274"/>
      <c r="AF90" s="225"/>
      <c r="AG90" s="76"/>
      <c r="AH90" s="76"/>
      <c r="AI90" s="282"/>
      <c r="AJ90" s="193"/>
      <c r="AK90" s="193"/>
      <c r="AL90" s="193"/>
      <c r="AM90" s="254"/>
    </row>
    <row r="91" customFormat="false" ht="6.75" hidden="false" customHeight="true" outlineLevel="0" collapsed="false">
      <c r="A91" s="76"/>
      <c r="B91" s="200" t="s">
        <v>149</v>
      </c>
      <c r="C91" s="200"/>
      <c r="D91" s="200"/>
      <c r="E91" s="200"/>
      <c r="F91" s="193"/>
      <c r="G91" s="194"/>
      <c r="H91" s="194"/>
      <c r="I91" s="194"/>
      <c r="J91" s="194"/>
      <c r="K91" s="194"/>
      <c r="L91" s="194"/>
      <c r="M91" s="283"/>
      <c r="N91" s="194"/>
      <c r="O91" s="194"/>
      <c r="P91" s="194"/>
      <c r="Q91" s="194"/>
      <c r="R91" s="194"/>
      <c r="S91" s="194"/>
      <c r="T91" s="194"/>
      <c r="U91" s="194"/>
      <c r="V91" s="194"/>
      <c r="W91" s="194"/>
      <c r="X91" s="194"/>
      <c r="Y91" s="194"/>
      <c r="Z91" s="194"/>
      <c r="AA91" s="194"/>
      <c r="AB91" s="194"/>
      <c r="AC91" s="194"/>
      <c r="AD91" s="194"/>
      <c r="AE91" s="194"/>
      <c r="AF91" s="194"/>
      <c r="AG91" s="194"/>
      <c r="AH91" s="194"/>
      <c r="AI91" s="194"/>
      <c r="AJ91" s="194"/>
      <c r="AK91" s="194"/>
      <c r="AL91" s="88"/>
      <c r="AM91" s="91"/>
      <c r="AR91" s="144"/>
    </row>
    <row r="92" s="287" customFormat="true" ht="21" hidden="false" customHeight="true" outlineLevel="0" collapsed="false">
      <c r="A92" s="284"/>
      <c r="B92" s="285" t="s">
        <v>150</v>
      </c>
      <c r="C92" s="285"/>
      <c r="D92" s="285"/>
      <c r="E92" s="285"/>
      <c r="F92" s="285"/>
      <c r="G92" s="285"/>
      <c r="H92" s="285"/>
      <c r="I92" s="285"/>
      <c r="J92" s="285"/>
      <c r="K92" s="285"/>
      <c r="L92" s="285"/>
      <c r="M92" s="285"/>
      <c r="N92" s="285"/>
      <c r="O92" s="285"/>
      <c r="P92" s="285"/>
      <c r="Q92" s="285"/>
      <c r="R92" s="285"/>
      <c r="S92" s="285"/>
      <c r="T92" s="285"/>
      <c r="U92" s="285"/>
      <c r="V92" s="285"/>
      <c r="W92" s="285"/>
      <c r="X92" s="285"/>
      <c r="Y92" s="285"/>
      <c r="Z92" s="285"/>
      <c r="AA92" s="285"/>
      <c r="AB92" s="285"/>
      <c r="AC92" s="285"/>
      <c r="AD92" s="285"/>
      <c r="AE92" s="285"/>
      <c r="AF92" s="285"/>
      <c r="AG92" s="285"/>
      <c r="AH92" s="285"/>
      <c r="AI92" s="285"/>
      <c r="AJ92" s="285"/>
      <c r="AK92" s="285"/>
      <c r="AL92" s="284"/>
      <c r="AM92" s="286"/>
    </row>
    <row r="93" s="91" customFormat="true" ht="14.25" hidden="false" customHeight="false" outlineLevel="0" collapsed="false">
      <c r="A93" s="88"/>
      <c r="B93" s="210" t="s">
        <v>151</v>
      </c>
      <c r="C93" s="174"/>
      <c r="D93" s="174"/>
      <c r="E93" s="174"/>
      <c r="F93" s="174"/>
      <c r="G93" s="174"/>
      <c r="H93" s="174"/>
      <c r="I93" s="174"/>
      <c r="J93" s="174"/>
      <c r="K93" s="174"/>
      <c r="L93" s="174"/>
      <c r="M93" s="174"/>
      <c r="N93" s="174"/>
      <c r="O93" s="174"/>
      <c r="P93" s="174"/>
      <c r="Q93" s="174"/>
      <c r="R93" s="288" t="s">
        <v>134</v>
      </c>
      <c r="S93" s="289" t="s">
        <v>152</v>
      </c>
      <c r="T93" s="88"/>
      <c r="U93" s="174"/>
      <c r="V93" s="174"/>
      <c r="W93" s="174"/>
      <c r="X93" s="174"/>
      <c r="Y93" s="174"/>
      <c r="Z93" s="174"/>
      <c r="AA93" s="174"/>
      <c r="AB93" s="174"/>
      <c r="AC93" s="174"/>
      <c r="AD93" s="174"/>
      <c r="AE93" s="174"/>
      <c r="AF93" s="174"/>
      <c r="AG93" s="174"/>
      <c r="AH93" s="174"/>
      <c r="AI93" s="290" t="str">
        <f aca="false">IF(OR('別紙様式2-2（４・５月分）'!AR8="処遇加算Ⅰ・Ⅱあり",'別紙様式2-3（６月以降分）'!BC6="旧処遇加算Ⅰ・Ⅱ相当あり"),"該当","")</f>
        <v/>
      </c>
      <c r="AJ93" s="290"/>
      <c r="AK93" s="290"/>
      <c r="AL93" s="88"/>
      <c r="AM93" s="1"/>
    </row>
    <row r="94" s="91" customFormat="true" ht="2.25" hidden="false" customHeight="true" outlineLevel="0" collapsed="false">
      <c r="A94" s="88"/>
      <c r="B94" s="88"/>
      <c r="C94" s="88"/>
      <c r="D94" s="291"/>
      <c r="E94" s="291"/>
      <c r="F94" s="291"/>
      <c r="G94" s="291"/>
      <c r="H94" s="291"/>
      <c r="I94" s="291"/>
      <c r="J94" s="291"/>
      <c r="K94" s="291"/>
      <c r="L94" s="291"/>
      <c r="M94" s="291"/>
      <c r="N94" s="291"/>
      <c r="O94" s="291"/>
      <c r="P94" s="291"/>
      <c r="Q94" s="291"/>
      <c r="R94" s="292"/>
      <c r="S94" s="292"/>
      <c r="T94" s="292"/>
      <c r="U94" s="291"/>
      <c r="V94" s="291"/>
      <c r="W94" s="291"/>
      <c r="X94" s="291"/>
      <c r="Y94" s="291"/>
      <c r="Z94" s="291"/>
      <c r="AA94" s="291"/>
      <c r="AB94" s="291"/>
      <c r="AC94" s="291"/>
      <c r="AD94" s="291"/>
      <c r="AE94" s="291"/>
      <c r="AF94" s="291"/>
      <c r="AG94" s="291"/>
      <c r="AH94" s="291"/>
      <c r="AI94" s="291"/>
      <c r="AJ94" s="291"/>
      <c r="AK94" s="291"/>
      <c r="AL94" s="88"/>
      <c r="AM94" s="1"/>
    </row>
    <row r="95" s="91" customFormat="true" ht="14.25" hidden="false" customHeight="false" outlineLevel="0" collapsed="false">
      <c r="A95" s="88"/>
      <c r="B95" s="210" t="s">
        <v>153</v>
      </c>
      <c r="C95" s="293"/>
      <c r="D95" s="293"/>
      <c r="E95" s="293"/>
      <c r="F95" s="293"/>
      <c r="G95" s="293"/>
      <c r="H95" s="293"/>
      <c r="I95" s="293"/>
      <c r="J95" s="293"/>
      <c r="K95" s="293"/>
      <c r="L95" s="293"/>
      <c r="M95" s="293"/>
      <c r="N95" s="293"/>
      <c r="O95" s="293"/>
      <c r="P95" s="293"/>
      <c r="Q95" s="293"/>
      <c r="R95" s="288" t="s">
        <v>134</v>
      </c>
      <c r="S95" s="289" t="s">
        <v>154</v>
      </c>
      <c r="T95" s="88"/>
      <c r="U95" s="293"/>
      <c r="V95" s="293"/>
      <c r="W95" s="293"/>
      <c r="X95" s="293"/>
      <c r="Y95" s="293"/>
      <c r="Z95" s="293"/>
      <c r="AA95" s="293"/>
      <c r="AB95" s="293"/>
      <c r="AC95" s="293"/>
      <c r="AD95" s="293"/>
      <c r="AE95" s="293"/>
      <c r="AF95" s="293"/>
      <c r="AG95" s="293"/>
      <c r="AH95" s="293"/>
      <c r="AI95" s="290" t="str">
        <f aca="false">IF(AND('別紙様式2-2（４・５月分）'!AR8="処遇加算Ⅰ・Ⅱなし",'別紙様式2-3（６月以降分）'!BC6="旧処遇加算Ⅰ・Ⅱ相当なし"),"該当","")</f>
        <v>該当</v>
      </c>
      <c r="AJ95" s="290"/>
      <c r="AK95" s="290"/>
      <c r="AL95" s="88"/>
      <c r="AM95" s="1"/>
    </row>
    <row r="96" s="91" customFormat="true" ht="5.25" hidden="false" customHeight="true" outlineLevel="0" collapsed="false">
      <c r="A96" s="88"/>
      <c r="B96" s="249"/>
      <c r="C96" s="294"/>
      <c r="D96" s="294"/>
      <c r="E96" s="294"/>
      <c r="F96" s="294"/>
      <c r="G96" s="294"/>
      <c r="H96" s="294"/>
      <c r="I96" s="294"/>
      <c r="J96" s="294"/>
      <c r="K96" s="294"/>
      <c r="L96" s="294"/>
      <c r="M96" s="294"/>
      <c r="N96" s="294"/>
      <c r="O96" s="294"/>
      <c r="P96" s="294"/>
      <c r="Q96" s="294"/>
      <c r="R96" s="294"/>
      <c r="S96" s="294"/>
      <c r="T96" s="294"/>
      <c r="U96" s="294"/>
      <c r="V96" s="294"/>
      <c r="W96" s="294"/>
      <c r="X96" s="294"/>
      <c r="Y96" s="294"/>
      <c r="Z96" s="294"/>
      <c r="AA96" s="88"/>
      <c r="AB96" s="294"/>
      <c r="AC96" s="294"/>
      <c r="AD96" s="294"/>
      <c r="AE96" s="294"/>
      <c r="AF96" s="294"/>
      <c r="AG96" s="294"/>
      <c r="AH96" s="294"/>
      <c r="AI96" s="294"/>
      <c r="AJ96" s="294"/>
      <c r="AK96" s="294"/>
      <c r="AL96" s="88"/>
      <c r="AM96" s="1"/>
    </row>
    <row r="97" s="242" customFormat="true" ht="12.75" hidden="false" customHeight="true" outlineLevel="0" collapsed="false">
      <c r="A97" s="139"/>
      <c r="B97" s="139"/>
      <c r="C97" s="295" t="s">
        <v>155</v>
      </c>
      <c r="D97" s="295"/>
      <c r="E97" s="295"/>
      <c r="F97" s="295"/>
      <c r="G97" s="295"/>
      <c r="H97" s="295"/>
      <c r="I97" s="295"/>
      <c r="J97" s="295"/>
      <c r="K97" s="295"/>
      <c r="L97" s="295"/>
      <c r="M97" s="295"/>
      <c r="N97" s="295"/>
      <c r="O97" s="295"/>
      <c r="P97" s="295"/>
      <c r="Q97" s="295"/>
      <c r="R97" s="295"/>
      <c r="S97" s="295"/>
      <c r="T97" s="295"/>
      <c r="U97" s="139"/>
      <c r="V97" s="139"/>
      <c r="W97" s="139"/>
      <c r="X97" s="139"/>
      <c r="Y97" s="139"/>
      <c r="Z97" s="139"/>
      <c r="AA97" s="139"/>
      <c r="AB97" s="139"/>
      <c r="AC97" s="139"/>
      <c r="AD97" s="213"/>
      <c r="AE97" s="213"/>
      <c r="AF97" s="213"/>
      <c r="AG97" s="213"/>
      <c r="AH97" s="213"/>
      <c r="AI97" s="213"/>
      <c r="AJ97" s="213"/>
      <c r="AK97" s="213"/>
      <c r="AL97" s="139"/>
      <c r="AM97" s="296"/>
    </row>
    <row r="98" s="91" customFormat="true" ht="18" hidden="false" customHeight="true" outlineLevel="0" collapsed="false">
      <c r="A98" s="88"/>
      <c r="B98" s="88"/>
      <c r="C98" s="297"/>
      <c r="D98" s="297"/>
      <c r="E98" s="298" t="s">
        <v>156</v>
      </c>
      <c r="F98" s="298"/>
      <c r="G98" s="298"/>
      <c r="H98" s="298"/>
      <c r="I98" s="298"/>
      <c r="J98" s="298"/>
      <c r="K98" s="298"/>
      <c r="L98" s="298"/>
      <c r="M98" s="298"/>
      <c r="N98" s="298"/>
      <c r="O98" s="298"/>
      <c r="P98" s="298"/>
      <c r="Q98" s="298"/>
      <c r="R98" s="298"/>
      <c r="S98" s="299" t="s">
        <v>57</v>
      </c>
      <c r="T98" s="134" t="str">
        <f aca="false">IFERROR(IF(AM99=TRUE(),"○",IF(AND(AI95="該当",OR(AM107=TRUE(),AM108=TRUE())),"","×")),"")</f>
        <v>×</v>
      </c>
      <c r="U98" s="88"/>
      <c r="V98" s="300"/>
      <c r="W98" s="300"/>
      <c r="X98" s="300"/>
      <c r="Y98" s="300"/>
      <c r="Z98" s="300"/>
      <c r="AA98" s="300"/>
      <c r="AB98" s="300"/>
      <c r="AC98" s="300"/>
      <c r="AD98" s="300"/>
      <c r="AE98" s="300"/>
      <c r="AF98" s="300"/>
      <c r="AG98" s="300"/>
      <c r="AH98" s="300"/>
      <c r="AI98" s="300"/>
      <c r="AJ98" s="300"/>
      <c r="AK98" s="300"/>
      <c r="AL98" s="139"/>
      <c r="AM98" s="184" t="s">
        <v>109</v>
      </c>
    </row>
    <row r="99" s="91" customFormat="true" ht="16.5" hidden="false" customHeight="true" outlineLevel="0" collapsed="false">
      <c r="A99" s="88"/>
      <c r="B99" s="301"/>
      <c r="C99" s="302" t="s">
        <v>157</v>
      </c>
      <c r="D99" s="303" t="s">
        <v>158</v>
      </c>
      <c r="E99" s="177"/>
      <c r="F99" s="177"/>
      <c r="G99" s="177"/>
      <c r="H99" s="177"/>
      <c r="I99" s="177"/>
      <c r="J99" s="177"/>
      <c r="K99" s="177"/>
      <c r="L99" s="177"/>
      <c r="M99" s="177"/>
      <c r="N99" s="177"/>
      <c r="O99" s="177"/>
      <c r="P99" s="177"/>
      <c r="Q99" s="177"/>
      <c r="R99" s="177"/>
      <c r="S99" s="303"/>
      <c r="T99" s="303"/>
      <c r="U99" s="303"/>
      <c r="V99" s="177"/>
      <c r="W99" s="177"/>
      <c r="X99" s="177"/>
      <c r="Y99" s="177"/>
      <c r="Z99" s="304"/>
      <c r="AA99" s="304"/>
      <c r="AB99" s="304"/>
      <c r="AC99" s="304"/>
      <c r="AD99" s="111"/>
      <c r="AE99" s="111"/>
      <c r="AF99" s="111"/>
      <c r="AG99" s="111"/>
      <c r="AH99" s="174"/>
      <c r="AI99" s="174"/>
      <c r="AJ99" s="174"/>
      <c r="AK99" s="305"/>
      <c r="AL99" s="207"/>
      <c r="AM99" s="143" t="n">
        <f aca="false">FALSE()</f>
        <v>0</v>
      </c>
      <c r="AN99" s="185" t="s">
        <v>136</v>
      </c>
      <c r="AO99" s="185"/>
      <c r="AP99" s="185"/>
    </row>
    <row r="100" s="91" customFormat="true" ht="16.5" hidden="false" customHeight="true" outlineLevel="0" collapsed="false">
      <c r="A100" s="88"/>
      <c r="B100" s="301"/>
      <c r="C100" s="306" t="s">
        <v>159</v>
      </c>
      <c r="D100" s="307" t="s">
        <v>160</v>
      </c>
      <c r="E100" s="307"/>
      <c r="F100" s="307"/>
      <c r="G100" s="307"/>
      <c r="H100" s="307"/>
      <c r="I100" s="307"/>
      <c r="J100" s="307"/>
      <c r="K100" s="307"/>
      <c r="L100" s="307"/>
      <c r="M100" s="307"/>
      <c r="N100" s="307"/>
      <c r="O100" s="307"/>
      <c r="P100" s="307"/>
      <c r="Q100" s="307"/>
      <c r="R100" s="307"/>
      <c r="S100" s="307"/>
      <c r="T100" s="307"/>
      <c r="U100" s="307"/>
      <c r="V100" s="307"/>
      <c r="W100" s="307"/>
      <c r="X100" s="307"/>
      <c r="Y100" s="307"/>
      <c r="Z100" s="308"/>
      <c r="AA100" s="308"/>
      <c r="AB100" s="308"/>
      <c r="AC100" s="308"/>
      <c r="AD100" s="309"/>
      <c r="AE100" s="309"/>
      <c r="AF100" s="309"/>
      <c r="AG100" s="309"/>
      <c r="AH100" s="310"/>
      <c r="AI100" s="310"/>
      <c r="AJ100" s="310"/>
      <c r="AK100" s="311"/>
      <c r="AL100" s="207"/>
      <c r="AM100" s="143" t="n">
        <f aca="false">FALSE()</f>
        <v>0</v>
      </c>
      <c r="AN100" s="185" t="s">
        <v>161</v>
      </c>
      <c r="AO100" s="185"/>
      <c r="AP100" s="185"/>
    </row>
    <row r="101" s="91" customFormat="true" ht="16.5" hidden="false" customHeight="true" outlineLevel="0" collapsed="false">
      <c r="A101" s="88"/>
      <c r="B101" s="301"/>
      <c r="C101" s="312" t="s">
        <v>162</v>
      </c>
      <c r="D101" s="313" t="s">
        <v>163</v>
      </c>
      <c r="E101" s="314"/>
      <c r="F101" s="314"/>
      <c r="G101" s="314"/>
      <c r="H101" s="314"/>
      <c r="I101" s="314"/>
      <c r="J101" s="314"/>
      <c r="K101" s="314"/>
      <c r="L101" s="314"/>
      <c r="M101" s="314"/>
      <c r="N101" s="314"/>
      <c r="O101" s="314"/>
      <c r="P101" s="314"/>
      <c r="Q101" s="314"/>
      <c r="R101" s="314"/>
      <c r="S101" s="314"/>
      <c r="T101" s="314"/>
      <c r="U101" s="314"/>
      <c r="V101" s="314"/>
      <c r="W101" s="314"/>
      <c r="X101" s="314"/>
      <c r="Y101" s="314"/>
      <c r="Z101" s="315"/>
      <c r="AA101" s="315"/>
      <c r="AB101" s="315"/>
      <c r="AC101" s="315"/>
      <c r="AD101" s="167"/>
      <c r="AE101" s="167"/>
      <c r="AF101" s="167"/>
      <c r="AG101" s="167"/>
      <c r="AH101" s="316"/>
      <c r="AI101" s="316"/>
      <c r="AJ101" s="316"/>
      <c r="AK101" s="317"/>
      <c r="AL101" s="207"/>
      <c r="AM101" s="318"/>
    </row>
    <row r="102" s="91" customFormat="true" ht="6.75" hidden="false" customHeight="true" outlineLevel="0" collapsed="false">
      <c r="A102" s="88"/>
      <c r="B102" s="301"/>
      <c r="C102" s="182"/>
      <c r="D102" s="177"/>
      <c r="E102" s="200"/>
      <c r="F102" s="200"/>
      <c r="G102" s="200"/>
      <c r="H102" s="200"/>
      <c r="I102" s="200"/>
      <c r="J102" s="200"/>
      <c r="K102" s="200"/>
      <c r="L102" s="200"/>
      <c r="M102" s="200"/>
      <c r="N102" s="200"/>
      <c r="O102" s="200"/>
      <c r="P102" s="200"/>
      <c r="Q102" s="200"/>
      <c r="R102" s="200"/>
      <c r="S102" s="200"/>
      <c r="T102" s="200"/>
      <c r="U102" s="200"/>
      <c r="V102" s="200"/>
      <c r="W102" s="200"/>
      <c r="X102" s="200"/>
      <c r="Y102" s="200"/>
      <c r="Z102" s="304"/>
      <c r="AA102" s="304"/>
      <c r="AB102" s="304"/>
      <c r="AC102" s="304"/>
      <c r="AD102" s="111"/>
      <c r="AE102" s="111"/>
      <c r="AF102" s="111"/>
      <c r="AG102" s="111"/>
      <c r="AH102" s="174"/>
      <c r="AI102" s="174"/>
      <c r="AJ102" s="174"/>
      <c r="AK102" s="174"/>
      <c r="AL102" s="207"/>
      <c r="AM102" s="318"/>
      <c r="AN102" s="1"/>
      <c r="AO102" s="1"/>
      <c r="AP102" s="1"/>
      <c r="AQ102" s="1"/>
    </row>
    <row r="103" s="91" customFormat="true" ht="26.25" hidden="false" customHeight="true" outlineLevel="0" collapsed="false">
      <c r="A103" s="88"/>
      <c r="B103" s="301"/>
      <c r="C103" s="319" t="s">
        <v>164</v>
      </c>
      <c r="D103" s="319"/>
      <c r="E103" s="319"/>
      <c r="F103" s="319"/>
      <c r="G103" s="319"/>
      <c r="H103" s="319"/>
      <c r="I103" s="319"/>
      <c r="J103" s="319"/>
      <c r="K103" s="319"/>
      <c r="L103" s="200"/>
      <c r="M103" s="297"/>
      <c r="N103" s="297"/>
      <c r="O103" s="320" t="s">
        <v>165</v>
      </c>
      <c r="P103" s="320"/>
      <c r="Q103" s="320"/>
      <c r="R103" s="320"/>
      <c r="S103" s="320"/>
      <c r="T103" s="320"/>
      <c r="U103" s="320"/>
      <c r="V103" s="320"/>
      <c r="W103" s="320"/>
      <c r="X103" s="320"/>
      <c r="Y103" s="320"/>
      <c r="Z103" s="320"/>
      <c r="AA103" s="320"/>
      <c r="AB103" s="320"/>
      <c r="AC103" s="320"/>
      <c r="AD103" s="320"/>
      <c r="AE103" s="320"/>
      <c r="AF103" s="320"/>
      <c r="AG103" s="320"/>
      <c r="AH103" s="320"/>
      <c r="AI103" s="320"/>
      <c r="AJ103" s="320"/>
      <c r="AK103" s="126" t="str">
        <f aca="false">IF(T98="○","",(IF(AM100=TRUE(),"○","×")))</f>
        <v>×</v>
      </c>
      <c r="AL103" s="88"/>
      <c r="AM103" s="321" t="s">
        <v>166</v>
      </c>
      <c r="AN103" s="321"/>
      <c r="AO103" s="321"/>
      <c r="AP103" s="321"/>
      <c r="AQ103" s="321"/>
      <c r="AR103" s="321"/>
      <c r="AS103" s="321"/>
      <c r="AT103" s="321"/>
      <c r="AU103" s="321"/>
      <c r="AV103" s="321"/>
      <c r="AW103" s="321"/>
      <c r="AX103" s="321"/>
      <c r="AY103" s="321"/>
    </row>
    <row r="104" s="91" customFormat="true" ht="8.25" hidden="false" customHeight="true" outlineLevel="0" collapsed="false">
      <c r="A104" s="88"/>
      <c r="B104" s="301"/>
      <c r="C104" s="193"/>
      <c r="D104" s="177"/>
      <c r="E104" s="200"/>
      <c r="F104" s="200"/>
      <c r="G104" s="200"/>
      <c r="H104" s="200"/>
      <c r="I104" s="200"/>
      <c r="J104" s="200"/>
      <c r="K104" s="200"/>
      <c r="L104" s="200"/>
      <c r="M104" s="200"/>
      <c r="N104" s="200"/>
      <c r="O104" s="200"/>
      <c r="P104" s="200"/>
      <c r="Q104" s="200"/>
      <c r="R104" s="200"/>
      <c r="S104" s="200"/>
      <c r="T104" s="200"/>
      <c r="U104" s="200"/>
      <c r="V104" s="200"/>
      <c r="W104" s="200"/>
      <c r="X104" s="200"/>
      <c r="Y104" s="200"/>
      <c r="Z104" s="304"/>
      <c r="AA104" s="304"/>
      <c r="AB104" s="304"/>
      <c r="AC104" s="304"/>
      <c r="AD104" s="111"/>
      <c r="AE104" s="111"/>
      <c r="AF104" s="111"/>
      <c r="AG104" s="111"/>
      <c r="AH104" s="174"/>
      <c r="AI104" s="174"/>
      <c r="AJ104" s="174"/>
      <c r="AK104" s="174"/>
      <c r="AL104" s="207"/>
      <c r="AM104" s="318"/>
      <c r="AN104" s="1"/>
      <c r="AO104" s="1"/>
      <c r="AP104" s="1"/>
      <c r="AQ104" s="1"/>
    </row>
    <row r="105" s="91" customFormat="true" ht="16.5" hidden="false" customHeight="true" outlineLevel="0" collapsed="false">
      <c r="A105" s="88"/>
      <c r="B105" s="88"/>
      <c r="C105" s="295" t="s">
        <v>167</v>
      </c>
      <c r="D105" s="295"/>
      <c r="E105" s="295"/>
      <c r="F105" s="295"/>
      <c r="G105" s="295"/>
      <c r="H105" s="295"/>
      <c r="I105" s="295"/>
      <c r="J105" s="295"/>
      <c r="K105" s="295"/>
      <c r="L105" s="295"/>
      <c r="M105" s="295"/>
      <c r="N105" s="295"/>
      <c r="O105" s="295"/>
      <c r="P105" s="295"/>
      <c r="Q105" s="295"/>
      <c r="R105" s="295"/>
      <c r="S105" s="322"/>
      <c r="T105" s="322"/>
      <c r="U105" s="322"/>
      <c r="V105" s="322"/>
      <c r="W105" s="322"/>
      <c r="X105" s="322"/>
      <c r="Y105" s="200"/>
      <c r="Z105" s="322"/>
      <c r="AA105" s="322"/>
      <c r="AB105" s="322"/>
      <c r="AC105" s="322"/>
      <c r="AD105" s="322"/>
      <c r="AE105" s="322"/>
      <c r="AF105" s="322"/>
      <c r="AG105" s="322"/>
      <c r="AH105" s="322"/>
      <c r="AI105" s="322"/>
      <c r="AJ105" s="322"/>
      <c r="AK105" s="322"/>
      <c r="AL105" s="322"/>
    </row>
    <row r="106" s="91" customFormat="true" ht="16.5" hidden="false" customHeight="true" outlineLevel="0" collapsed="false">
      <c r="A106" s="88"/>
      <c r="B106" s="323"/>
      <c r="C106" s="297"/>
      <c r="D106" s="297"/>
      <c r="E106" s="298" t="s">
        <v>168</v>
      </c>
      <c r="F106" s="298"/>
      <c r="G106" s="298"/>
      <c r="H106" s="298"/>
      <c r="I106" s="298"/>
      <c r="J106" s="298"/>
      <c r="K106" s="298"/>
      <c r="L106" s="298"/>
      <c r="M106" s="298"/>
      <c r="N106" s="298"/>
      <c r="O106" s="298"/>
      <c r="P106" s="298"/>
      <c r="Q106" s="298"/>
      <c r="R106" s="298"/>
      <c r="S106" s="299" t="s">
        <v>57</v>
      </c>
      <c r="T106" s="134" t="str">
        <f aca="false">IFERROR(IF(AND(AM107=TRUE(),OR(AND(AR107=TRUE(),J109&lt;&gt;""),AND(AR108=TRUE(),J111&lt;&gt;""))),"○",IF(AND(AI95="該当",OR(AM99=TRUE(),AM100=TRUE())),"","×")),"")</f>
        <v>×</v>
      </c>
      <c r="U106" s="324"/>
      <c r="V106" s="325"/>
      <c r="W106" s="325"/>
      <c r="X106" s="325"/>
      <c r="Y106" s="325"/>
      <c r="Z106" s="325"/>
      <c r="AA106" s="325"/>
      <c r="AB106" s="325"/>
      <c r="AC106" s="325"/>
      <c r="AD106" s="325"/>
      <c r="AE106" s="325"/>
      <c r="AF106" s="325"/>
      <c r="AG106" s="325"/>
      <c r="AH106" s="325"/>
      <c r="AI106" s="325"/>
      <c r="AJ106" s="325"/>
      <c r="AK106" s="325"/>
      <c r="AL106" s="322"/>
      <c r="AM106" s="184" t="s">
        <v>109</v>
      </c>
    </row>
    <row r="107" s="91" customFormat="true" ht="26.25" hidden="false" customHeight="true" outlineLevel="0" collapsed="false">
      <c r="A107" s="88"/>
      <c r="B107" s="326"/>
      <c r="C107" s="302" t="s">
        <v>157</v>
      </c>
      <c r="D107" s="327" t="s">
        <v>169</v>
      </c>
      <c r="E107" s="327"/>
      <c r="F107" s="327"/>
      <c r="G107" s="327"/>
      <c r="H107" s="327"/>
      <c r="I107" s="327"/>
      <c r="J107" s="327"/>
      <c r="K107" s="327"/>
      <c r="L107" s="327"/>
      <c r="M107" s="327"/>
      <c r="N107" s="327"/>
      <c r="O107" s="327"/>
      <c r="P107" s="327"/>
      <c r="Q107" s="327"/>
      <c r="R107" s="327"/>
      <c r="S107" s="327"/>
      <c r="T107" s="327"/>
      <c r="U107" s="327"/>
      <c r="V107" s="327"/>
      <c r="W107" s="327"/>
      <c r="X107" s="327"/>
      <c r="Y107" s="327"/>
      <c r="Z107" s="327"/>
      <c r="AA107" s="327"/>
      <c r="AB107" s="327"/>
      <c r="AC107" s="327"/>
      <c r="AD107" s="327"/>
      <c r="AE107" s="327"/>
      <c r="AF107" s="327"/>
      <c r="AG107" s="327"/>
      <c r="AH107" s="327"/>
      <c r="AI107" s="327"/>
      <c r="AJ107" s="327"/>
      <c r="AK107" s="327"/>
      <c r="AL107" s="88"/>
      <c r="AM107" s="143" t="n">
        <f aca="false">FALSE()</f>
        <v>0</v>
      </c>
      <c r="AN107" s="185" t="s">
        <v>136</v>
      </c>
      <c r="AO107" s="185"/>
      <c r="AP107" s="185"/>
      <c r="AQ107" s="1"/>
      <c r="AR107" s="143" t="n">
        <f aca="false">FALSE()</f>
        <v>0</v>
      </c>
      <c r="AS107" s="185" t="s">
        <v>170</v>
      </c>
      <c r="AT107" s="185"/>
      <c r="AU107" s="185"/>
    </row>
    <row r="108" s="91" customFormat="true" ht="25.5" hidden="false" customHeight="true" outlineLevel="0" collapsed="false">
      <c r="A108" s="88"/>
      <c r="B108" s="326"/>
      <c r="C108" s="328"/>
      <c r="D108" s="329" t="s">
        <v>171</v>
      </c>
      <c r="E108" s="329"/>
      <c r="F108" s="329"/>
      <c r="G108" s="329"/>
      <c r="H108" s="330"/>
      <c r="I108" s="331" t="s">
        <v>50</v>
      </c>
      <c r="J108" s="332" t="s">
        <v>172</v>
      </c>
      <c r="K108" s="332"/>
      <c r="L108" s="332"/>
      <c r="M108" s="332"/>
      <c r="N108" s="332"/>
      <c r="O108" s="332"/>
      <c r="P108" s="332"/>
      <c r="Q108" s="332"/>
      <c r="R108" s="332"/>
      <c r="S108" s="332"/>
      <c r="T108" s="332"/>
      <c r="U108" s="332"/>
      <c r="V108" s="332"/>
      <c r="W108" s="332"/>
      <c r="X108" s="332"/>
      <c r="Y108" s="332"/>
      <c r="Z108" s="332"/>
      <c r="AA108" s="332"/>
      <c r="AB108" s="332"/>
      <c r="AC108" s="332"/>
      <c r="AD108" s="332"/>
      <c r="AE108" s="332"/>
      <c r="AF108" s="332"/>
      <c r="AG108" s="332"/>
      <c r="AH108" s="332"/>
      <c r="AI108" s="332"/>
      <c r="AJ108" s="332"/>
      <c r="AK108" s="332"/>
      <c r="AL108" s="88"/>
      <c r="AM108" s="143" t="n">
        <f aca="false">FALSE()</f>
        <v>0</v>
      </c>
      <c r="AN108" s="185" t="s">
        <v>161</v>
      </c>
      <c r="AO108" s="185"/>
      <c r="AP108" s="185"/>
      <c r="AQ108" s="333"/>
      <c r="AR108" s="143" t="n">
        <f aca="false">FALSE()</f>
        <v>0</v>
      </c>
      <c r="AS108" s="185" t="s">
        <v>173</v>
      </c>
      <c r="AT108" s="185"/>
      <c r="AU108" s="185"/>
      <c r="AV108" s="333"/>
      <c r="AW108" s="333"/>
      <c r="AX108" s="333"/>
      <c r="AY108" s="333"/>
    </row>
    <row r="109" s="91" customFormat="true" ht="33" hidden="false" customHeight="true" outlineLevel="0" collapsed="false">
      <c r="A109" s="88"/>
      <c r="B109" s="326"/>
      <c r="C109" s="328"/>
      <c r="D109" s="329"/>
      <c r="E109" s="329"/>
      <c r="F109" s="329"/>
      <c r="G109" s="329"/>
      <c r="H109" s="330"/>
      <c r="I109" s="331"/>
      <c r="J109" s="334"/>
      <c r="K109" s="334"/>
      <c r="L109" s="334"/>
      <c r="M109" s="334"/>
      <c r="N109" s="334"/>
      <c r="O109" s="334"/>
      <c r="P109" s="334"/>
      <c r="Q109" s="334"/>
      <c r="R109" s="334"/>
      <c r="S109" s="334"/>
      <c r="T109" s="334"/>
      <c r="U109" s="334"/>
      <c r="V109" s="334"/>
      <c r="W109" s="334"/>
      <c r="X109" s="334"/>
      <c r="Y109" s="334"/>
      <c r="Z109" s="334"/>
      <c r="AA109" s="334"/>
      <c r="AB109" s="334"/>
      <c r="AC109" s="334"/>
      <c r="AD109" s="334"/>
      <c r="AE109" s="334"/>
      <c r="AF109" s="334"/>
      <c r="AG109" s="334"/>
      <c r="AH109" s="334"/>
      <c r="AI109" s="334"/>
      <c r="AJ109" s="334"/>
      <c r="AK109" s="334"/>
      <c r="AL109" s="88"/>
      <c r="AM109" s="321" t="s">
        <v>174</v>
      </c>
      <c r="AN109" s="321"/>
      <c r="AO109" s="321"/>
      <c r="AP109" s="321"/>
      <c r="AQ109" s="321"/>
      <c r="AR109" s="321"/>
      <c r="AS109" s="321"/>
      <c r="AT109" s="321"/>
      <c r="AU109" s="321"/>
      <c r="AV109" s="321"/>
      <c r="AW109" s="321"/>
      <c r="AX109" s="321"/>
      <c r="AY109" s="321"/>
    </row>
    <row r="110" s="91" customFormat="true" ht="19.5" hidden="false" customHeight="true" outlineLevel="0" collapsed="false">
      <c r="A110" s="88"/>
      <c r="B110" s="326"/>
      <c r="C110" s="328"/>
      <c r="D110" s="329"/>
      <c r="E110" s="329"/>
      <c r="F110" s="329"/>
      <c r="G110" s="329"/>
      <c r="H110" s="335"/>
      <c r="I110" s="336" t="s">
        <v>59</v>
      </c>
      <c r="J110" s="337" t="s">
        <v>175</v>
      </c>
      <c r="K110" s="338"/>
      <c r="L110" s="338"/>
      <c r="M110" s="338"/>
      <c r="N110" s="338"/>
      <c r="O110" s="338"/>
      <c r="P110" s="338"/>
      <c r="Q110" s="338"/>
      <c r="R110" s="338"/>
      <c r="S110" s="339" t="s">
        <v>176</v>
      </c>
      <c r="T110" s="339"/>
      <c r="U110" s="339"/>
      <c r="V110" s="339"/>
      <c r="W110" s="339"/>
      <c r="X110" s="339"/>
      <c r="Y110" s="339"/>
      <c r="Z110" s="339"/>
      <c r="AA110" s="339"/>
      <c r="AB110" s="339"/>
      <c r="AC110" s="339"/>
      <c r="AD110" s="339"/>
      <c r="AE110" s="339"/>
      <c r="AF110" s="339"/>
      <c r="AG110" s="339"/>
      <c r="AH110" s="339"/>
      <c r="AI110" s="339"/>
      <c r="AJ110" s="339"/>
      <c r="AK110" s="339"/>
      <c r="AL110" s="88"/>
      <c r="AM110" s="333"/>
      <c r="AN110" s="333"/>
      <c r="AO110" s="333"/>
      <c r="AP110" s="333"/>
      <c r="AQ110" s="333"/>
      <c r="AR110" s="333"/>
      <c r="AS110" s="333"/>
      <c r="AT110" s="333"/>
      <c r="AU110" s="333"/>
      <c r="AV110" s="333"/>
      <c r="AW110" s="333"/>
      <c r="AX110" s="333"/>
      <c r="AY110" s="333"/>
    </row>
    <row r="111" s="91" customFormat="true" ht="35.25" hidden="false" customHeight="true" outlineLevel="0" collapsed="false">
      <c r="A111" s="88"/>
      <c r="B111" s="326"/>
      <c r="C111" s="328"/>
      <c r="D111" s="329"/>
      <c r="E111" s="329"/>
      <c r="F111" s="329"/>
      <c r="G111" s="329"/>
      <c r="H111" s="335"/>
      <c r="I111" s="336"/>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88"/>
      <c r="AM111" s="321" t="s">
        <v>174</v>
      </c>
      <c r="AN111" s="321"/>
      <c r="AO111" s="321"/>
      <c r="AP111" s="321"/>
      <c r="AQ111" s="321"/>
      <c r="AR111" s="321"/>
      <c r="AS111" s="321"/>
      <c r="AT111" s="321"/>
      <c r="AU111" s="321"/>
      <c r="AV111" s="321"/>
      <c r="AW111" s="321"/>
      <c r="AX111" s="321"/>
      <c r="AY111" s="321"/>
    </row>
    <row r="112" s="91" customFormat="true" ht="18" hidden="false" customHeight="true" outlineLevel="0" collapsed="false">
      <c r="A112" s="88"/>
      <c r="B112" s="341"/>
      <c r="C112" s="342" t="s">
        <v>159</v>
      </c>
      <c r="D112" s="313" t="s">
        <v>177</v>
      </c>
      <c r="E112" s="343"/>
      <c r="F112" s="343"/>
      <c r="G112" s="343"/>
      <c r="H112" s="314"/>
      <c r="I112" s="314"/>
      <c r="J112" s="314"/>
      <c r="K112" s="314"/>
      <c r="L112" s="314"/>
      <c r="M112" s="314"/>
      <c r="N112" s="314"/>
      <c r="O112" s="314"/>
      <c r="P112" s="314"/>
      <c r="Q112" s="314"/>
      <c r="R112" s="314"/>
      <c r="S112" s="314"/>
      <c r="T112" s="314"/>
      <c r="U112" s="314"/>
      <c r="V112" s="314"/>
      <c r="W112" s="314"/>
      <c r="X112" s="314"/>
      <c r="Y112" s="314"/>
      <c r="Z112" s="315"/>
      <c r="AA112" s="315"/>
      <c r="AB112" s="315"/>
      <c r="AC112" s="315"/>
      <c r="AD112" s="167"/>
      <c r="AE112" s="167"/>
      <c r="AF112" s="167"/>
      <c r="AG112" s="167"/>
      <c r="AH112" s="316"/>
      <c r="AI112" s="316"/>
      <c r="AJ112" s="316"/>
      <c r="AK112" s="344"/>
      <c r="AL112" s="207"/>
      <c r="AM112" s="318"/>
    </row>
    <row r="113" s="91" customFormat="true" ht="6.75" hidden="false" customHeight="true" outlineLevel="0" collapsed="false">
      <c r="A113" s="88"/>
      <c r="B113" s="345"/>
      <c r="C113" s="345"/>
      <c r="D113" s="345"/>
      <c r="E113" s="345"/>
      <c r="F113" s="345"/>
      <c r="G113" s="345"/>
      <c r="H113" s="345"/>
      <c r="I113" s="345"/>
      <c r="J113" s="345"/>
      <c r="K113" s="345"/>
      <c r="L113" s="194"/>
      <c r="M113" s="194"/>
      <c r="N113" s="194"/>
      <c r="O113" s="194"/>
      <c r="P113" s="194"/>
      <c r="Q113" s="194"/>
      <c r="R113" s="194"/>
      <c r="S113" s="194"/>
      <c r="T113" s="194"/>
      <c r="U113" s="194"/>
      <c r="V113" s="194"/>
      <c r="W113" s="194"/>
      <c r="X113" s="194"/>
      <c r="Y113" s="194"/>
      <c r="Z113" s="194"/>
      <c r="AA113" s="194"/>
      <c r="AB113" s="194"/>
      <c r="AC113" s="194"/>
      <c r="AD113" s="194"/>
      <c r="AE113" s="194"/>
      <c r="AF113" s="194"/>
      <c r="AG113" s="194"/>
      <c r="AH113" s="194"/>
      <c r="AI113" s="194"/>
      <c r="AJ113" s="194"/>
      <c r="AK113" s="194"/>
      <c r="AL113" s="88"/>
      <c r="AM113" s="346"/>
    </row>
    <row r="114" s="91" customFormat="true" ht="25.5" hidden="false" customHeight="true" outlineLevel="0" collapsed="false">
      <c r="A114" s="88"/>
      <c r="B114" s="301"/>
      <c r="C114" s="319" t="s">
        <v>178</v>
      </c>
      <c r="D114" s="319"/>
      <c r="E114" s="319"/>
      <c r="F114" s="319"/>
      <c r="G114" s="319"/>
      <c r="H114" s="319"/>
      <c r="I114" s="319"/>
      <c r="J114" s="319"/>
      <c r="K114" s="319"/>
      <c r="L114" s="200"/>
      <c r="M114" s="297"/>
      <c r="N114" s="297"/>
      <c r="O114" s="347" t="s">
        <v>179</v>
      </c>
      <c r="P114" s="347"/>
      <c r="Q114" s="347"/>
      <c r="R114" s="347"/>
      <c r="S114" s="347"/>
      <c r="T114" s="347"/>
      <c r="U114" s="347"/>
      <c r="V114" s="347"/>
      <c r="W114" s="347"/>
      <c r="X114" s="347"/>
      <c r="Y114" s="347"/>
      <c r="Z114" s="347"/>
      <c r="AA114" s="347"/>
      <c r="AB114" s="347"/>
      <c r="AC114" s="347"/>
      <c r="AD114" s="347"/>
      <c r="AE114" s="347"/>
      <c r="AF114" s="347"/>
      <c r="AG114" s="347"/>
      <c r="AH114" s="347"/>
      <c r="AI114" s="347"/>
      <c r="AJ114" s="347"/>
      <c r="AK114" s="126" t="str">
        <f aca="false">IF(T106="○","",(IF(AM108=TRUE(),"○","×")))</f>
        <v>×</v>
      </c>
      <c r="AL114" s="88"/>
      <c r="AM114" s="321" t="s">
        <v>180</v>
      </c>
      <c r="AN114" s="321"/>
      <c r="AO114" s="321"/>
      <c r="AP114" s="321"/>
      <c r="AQ114" s="321"/>
      <c r="AR114" s="321"/>
      <c r="AS114" s="321"/>
      <c r="AT114" s="321"/>
      <c r="AU114" s="321"/>
      <c r="AV114" s="321"/>
      <c r="AW114" s="321"/>
      <c r="AX114" s="321"/>
      <c r="AY114" s="321"/>
    </row>
    <row r="115" s="91" customFormat="true" ht="12" hidden="false" customHeight="true" outlineLevel="0" collapsed="false">
      <c r="A115" s="88"/>
      <c r="B115" s="345"/>
      <c r="C115" s="345"/>
      <c r="D115" s="345"/>
      <c r="E115" s="345"/>
      <c r="F115" s="345"/>
      <c r="G115" s="345"/>
      <c r="H115" s="345"/>
      <c r="I115" s="345"/>
      <c r="J115" s="345"/>
      <c r="K115" s="345"/>
      <c r="L115" s="194"/>
      <c r="M115" s="194"/>
      <c r="N115" s="194"/>
      <c r="O115" s="194"/>
      <c r="P115" s="194"/>
      <c r="Q115" s="194"/>
      <c r="R115" s="194"/>
      <c r="S115" s="194"/>
      <c r="T115" s="194"/>
      <c r="U115" s="194"/>
      <c r="V115" s="194"/>
      <c r="W115" s="194"/>
      <c r="X115" s="194"/>
      <c r="Y115" s="194"/>
      <c r="Z115" s="194"/>
      <c r="AA115" s="194"/>
      <c r="AB115" s="194"/>
      <c r="AC115" s="194"/>
      <c r="AD115" s="194"/>
      <c r="AE115" s="194"/>
      <c r="AF115" s="194"/>
      <c r="AG115" s="194"/>
      <c r="AH115" s="194"/>
      <c r="AI115" s="194"/>
      <c r="AJ115" s="194"/>
      <c r="AK115" s="194"/>
      <c r="AL115" s="88"/>
      <c r="AM115" s="346"/>
    </row>
    <row r="116" s="91" customFormat="true" ht="21" hidden="false" customHeight="true" outlineLevel="0" collapsed="false">
      <c r="A116" s="88"/>
      <c r="B116" s="285" t="s">
        <v>181</v>
      </c>
      <c r="C116" s="285"/>
      <c r="D116" s="285"/>
      <c r="E116" s="285"/>
      <c r="F116" s="285"/>
      <c r="G116" s="285"/>
      <c r="H116" s="285"/>
      <c r="I116" s="285"/>
      <c r="J116" s="285"/>
      <c r="K116" s="285"/>
      <c r="L116" s="285"/>
      <c r="M116" s="285"/>
      <c r="N116" s="285"/>
      <c r="O116" s="285"/>
      <c r="P116" s="285"/>
      <c r="Q116" s="285"/>
      <c r="R116" s="285"/>
      <c r="S116" s="285"/>
      <c r="T116" s="285"/>
      <c r="U116" s="285"/>
      <c r="V116" s="285"/>
      <c r="W116" s="285"/>
      <c r="X116" s="285"/>
      <c r="Y116" s="285"/>
      <c r="Z116" s="285"/>
      <c r="AA116" s="285"/>
      <c r="AB116" s="285"/>
      <c r="AC116" s="285"/>
      <c r="AD116" s="285"/>
      <c r="AE116" s="285"/>
      <c r="AF116" s="285"/>
      <c r="AG116" s="285"/>
      <c r="AH116" s="285"/>
      <c r="AI116" s="285"/>
      <c r="AJ116" s="285"/>
      <c r="AK116" s="285"/>
      <c r="AL116" s="88"/>
      <c r="AM116" s="348" t="str">
        <f aca="false">IF(AND('別紙様式2-2（４・５月分）'!AR7="処遇加算Ⅰなし",'別紙様式2-3（６月以降分）'!AZ6="旧処遇加算Ⅰ相当なし"),"記入不要","要記入")</f>
        <v>記入不要</v>
      </c>
    </row>
    <row r="117" s="91" customFormat="true" ht="17.25" hidden="false" customHeight="true" outlineLevel="0" collapsed="false">
      <c r="A117" s="88"/>
      <c r="B117" s="349" t="s">
        <v>182</v>
      </c>
      <c r="C117" s="350"/>
      <c r="D117" s="351"/>
      <c r="E117" s="350"/>
      <c r="F117" s="350"/>
      <c r="G117" s="350"/>
      <c r="H117" s="350"/>
      <c r="I117" s="350"/>
      <c r="J117" s="350"/>
      <c r="K117" s="350"/>
      <c r="L117" s="350"/>
      <c r="M117" s="350"/>
      <c r="N117" s="350"/>
      <c r="O117" s="350"/>
      <c r="P117" s="350"/>
      <c r="Q117" s="350"/>
      <c r="R117" s="350"/>
      <c r="S117" s="350"/>
      <c r="T117" s="350"/>
      <c r="U117" s="350"/>
      <c r="V117" s="350"/>
      <c r="W117" s="350"/>
      <c r="X117" s="350"/>
      <c r="Y117" s="350"/>
      <c r="Z117" s="350"/>
      <c r="AA117" s="350"/>
      <c r="AB117" s="350"/>
      <c r="AC117" s="350"/>
      <c r="AD117" s="350"/>
      <c r="AE117" s="350"/>
      <c r="AF117" s="350"/>
      <c r="AG117" s="350"/>
      <c r="AH117" s="350"/>
      <c r="AI117" s="350"/>
      <c r="AJ117" s="350"/>
      <c r="AK117" s="350"/>
      <c r="AL117" s="350"/>
      <c r="AM117" s="184" t="s">
        <v>109</v>
      </c>
      <c r="AR117" s="143" t="n">
        <f aca="false">FALSE()</f>
        <v>0</v>
      </c>
      <c r="AS117" s="185" t="s">
        <v>170</v>
      </c>
      <c r="AT117" s="185"/>
      <c r="AU117" s="185"/>
    </row>
    <row r="118" s="91" customFormat="true" ht="20.25" hidden="false" customHeight="true" outlineLevel="0" collapsed="false">
      <c r="A118" s="88"/>
      <c r="B118" s="297"/>
      <c r="C118" s="297"/>
      <c r="D118" s="352" t="s">
        <v>168</v>
      </c>
      <c r="E118" s="352"/>
      <c r="F118" s="352"/>
      <c r="G118" s="352"/>
      <c r="H118" s="352"/>
      <c r="I118" s="352"/>
      <c r="J118" s="352"/>
      <c r="K118" s="352"/>
      <c r="L118" s="352"/>
      <c r="M118" s="352"/>
      <c r="N118" s="352"/>
      <c r="O118" s="352"/>
      <c r="P118" s="352"/>
      <c r="Q118" s="352"/>
      <c r="R118" s="353" t="s">
        <v>57</v>
      </c>
      <c r="S118" s="134" t="str">
        <f aca="false">IF(AM116="記入不要","",IF(AND(AM118=TRUE(),OR(AR117=TRUE(),AR118=TRUE(),AR119=TRUE())),"○","×"))</f>
        <v/>
      </c>
      <c r="T118" s="354"/>
      <c r="U118" s="350"/>
      <c r="V118" s="350"/>
      <c r="W118" s="350"/>
      <c r="X118" s="350"/>
      <c r="Y118" s="350"/>
      <c r="Z118" s="350"/>
      <c r="AA118" s="350"/>
      <c r="AB118" s="350"/>
      <c r="AC118" s="350"/>
      <c r="AD118" s="350"/>
      <c r="AE118" s="350"/>
      <c r="AF118" s="350"/>
      <c r="AG118" s="350"/>
      <c r="AH118" s="350"/>
      <c r="AI118" s="350"/>
      <c r="AJ118" s="350"/>
      <c r="AK118" s="350"/>
      <c r="AL118" s="350"/>
      <c r="AM118" s="143" t="n">
        <f aca="false">FALSE()</f>
        <v>0</v>
      </c>
      <c r="AN118" s="185" t="s">
        <v>136</v>
      </c>
      <c r="AO118" s="185"/>
      <c r="AP118" s="185"/>
      <c r="AR118" s="143" t="n">
        <f aca="false">FALSE()</f>
        <v>0</v>
      </c>
      <c r="AS118" s="185" t="s">
        <v>173</v>
      </c>
      <c r="AT118" s="185"/>
      <c r="AU118" s="185"/>
    </row>
    <row r="119" s="91" customFormat="true" ht="28.5" hidden="false" customHeight="true" outlineLevel="0" collapsed="false">
      <c r="A119" s="88"/>
      <c r="B119" s="302" t="s">
        <v>157</v>
      </c>
      <c r="C119" s="355" t="s">
        <v>183</v>
      </c>
      <c r="D119" s="355"/>
      <c r="E119" s="355"/>
      <c r="F119" s="355"/>
      <c r="G119" s="355"/>
      <c r="H119" s="355"/>
      <c r="I119" s="355"/>
      <c r="J119" s="355"/>
      <c r="K119" s="355"/>
      <c r="L119" s="355"/>
      <c r="M119" s="355"/>
      <c r="N119" s="355"/>
      <c r="O119" s="355"/>
      <c r="P119" s="355"/>
      <c r="Q119" s="355"/>
      <c r="R119" s="355"/>
      <c r="S119" s="355"/>
      <c r="T119" s="355"/>
      <c r="U119" s="355"/>
      <c r="V119" s="355"/>
      <c r="W119" s="355"/>
      <c r="X119" s="355"/>
      <c r="Y119" s="355"/>
      <c r="Z119" s="355"/>
      <c r="AA119" s="355"/>
      <c r="AB119" s="355"/>
      <c r="AC119" s="355"/>
      <c r="AD119" s="355"/>
      <c r="AE119" s="355"/>
      <c r="AF119" s="355"/>
      <c r="AG119" s="355"/>
      <c r="AH119" s="355"/>
      <c r="AI119" s="355"/>
      <c r="AJ119" s="355"/>
      <c r="AK119" s="355"/>
      <c r="AL119" s="88"/>
      <c r="AM119" s="143" t="n">
        <f aca="false">FALSE()</f>
        <v>0</v>
      </c>
      <c r="AN119" s="185" t="s">
        <v>161</v>
      </c>
      <c r="AO119" s="185"/>
      <c r="AP119" s="185"/>
      <c r="AR119" s="143" t="n">
        <f aca="false">FALSE()</f>
        <v>0</v>
      </c>
      <c r="AS119" s="185" t="s">
        <v>184</v>
      </c>
      <c r="AT119" s="185"/>
      <c r="AU119" s="185"/>
    </row>
    <row r="120" s="91" customFormat="true" ht="25.5" hidden="false" customHeight="true" outlineLevel="0" collapsed="false">
      <c r="A120" s="88"/>
      <c r="B120" s="328"/>
      <c r="C120" s="329" t="s">
        <v>185</v>
      </c>
      <c r="D120" s="329"/>
      <c r="E120" s="329"/>
      <c r="F120" s="329"/>
      <c r="G120" s="330"/>
      <c r="H120" s="356" t="s">
        <v>50</v>
      </c>
      <c r="I120" s="357" t="s">
        <v>186</v>
      </c>
      <c r="J120" s="357"/>
      <c r="K120" s="357"/>
      <c r="L120" s="357"/>
      <c r="M120" s="357"/>
      <c r="N120" s="357"/>
      <c r="O120" s="357"/>
      <c r="P120" s="357"/>
      <c r="Q120" s="357"/>
      <c r="R120" s="357"/>
      <c r="S120" s="357"/>
      <c r="T120" s="357"/>
      <c r="U120" s="357"/>
      <c r="V120" s="357"/>
      <c r="W120" s="357"/>
      <c r="X120" s="357"/>
      <c r="Y120" s="357"/>
      <c r="Z120" s="357"/>
      <c r="AA120" s="357"/>
      <c r="AB120" s="357"/>
      <c r="AC120" s="357"/>
      <c r="AD120" s="357"/>
      <c r="AE120" s="357"/>
      <c r="AF120" s="357"/>
      <c r="AG120" s="357"/>
      <c r="AH120" s="357"/>
      <c r="AI120" s="357"/>
      <c r="AJ120" s="357"/>
      <c r="AK120" s="357"/>
      <c r="AL120" s="88"/>
      <c r="AM120" s="135" t="s">
        <v>187</v>
      </c>
      <c r="AN120" s="135"/>
      <c r="AO120" s="135"/>
      <c r="AP120" s="135"/>
      <c r="AQ120" s="135"/>
      <c r="AR120" s="135"/>
      <c r="AS120" s="135"/>
      <c r="AT120" s="135"/>
      <c r="AU120" s="135"/>
      <c r="AV120" s="135"/>
      <c r="AW120" s="135"/>
      <c r="AX120" s="135"/>
      <c r="AY120" s="135"/>
    </row>
    <row r="121" s="91" customFormat="true" ht="33.75" hidden="false" customHeight="true" outlineLevel="0" collapsed="false">
      <c r="A121" s="88"/>
      <c r="B121" s="328"/>
      <c r="C121" s="329"/>
      <c r="D121" s="329"/>
      <c r="E121" s="329"/>
      <c r="F121" s="329"/>
      <c r="G121" s="358"/>
      <c r="H121" s="359" t="s">
        <v>59</v>
      </c>
      <c r="I121" s="360" t="s">
        <v>188</v>
      </c>
      <c r="J121" s="360"/>
      <c r="K121" s="360"/>
      <c r="L121" s="360"/>
      <c r="M121" s="360"/>
      <c r="N121" s="360"/>
      <c r="O121" s="360"/>
      <c r="P121" s="360"/>
      <c r="Q121" s="360"/>
      <c r="R121" s="360"/>
      <c r="S121" s="360"/>
      <c r="T121" s="360"/>
      <c r="U121" s="360"/>
      <c r="V121" s="360"/>
      <c r="W121" s="360"/>
      <c r="X121" s="360"/>
      <c r="Y121" s="360"/>
      <c r="Z121" s="360"/>
      <c r="AA121" s="360"/>
      <c r="AB121" s="360"/>
      <c r="AC121" s="360"/>
      <c r="AD121" s="360"/>
      <c r="AE121" s="360"/>
      <c r="AF121" s="360"/>
      <c r="AG121" s="360"/>
      <c r="AH121" s="360"/>
      <c r="AI121" s="360"/>
      <c r="AJ121" s="360"/>
      <c r="AK121" s="360"/>
      <c r="AL121" s="88"/>
      <c r="AM121" s="135"/>
      <c r="AN121" s="135"/>
      <c r="AO121" s="135"/>
      <c r="AP121" s="135"/>
      <c r="AQ121" s="135"/>
      <c r="AR121" s="135"/>
      <c r="AS121" s="135"/>
      <c r="AT121" s="135"/>
      <c r="AU121" s="135"/>
      <c r="AV121" s="135"/>
      <c r="AW121" s="135"/>
      <c r="AX121" s="135"/>
      <c r="AY121" s="135"/>
    </row>
    <row r="122" s="91" customFormat="true" ht="37.5" hidden="false" customHeight="true" outlineLevel="0" collapsed="false">
      <c r="A122" s="88"/>
      <c r="B122" s="328"/>
      <c r="C122" s="329"/>
      <c r="D122" s="329"/>
      <c r="E122" s="329"/>
      <c r="F122" s="329"/>
      <c r="G122" s="361"/>
      <c r="H122" s="362" t="s">
        <v>62</v>
      </c>
      <c r="I122" s="363" t="s">
        <v>189</v>
      </c>
      <c r="J122" s="363"/>
      <c r="K122" s="363"/>
      <c r="L122" s="363"/>
      <c r="M122" s="363"/>
      <c r="N122" s="363"/>
      <c r="O122" s="363"/>
      <c r="P122" s="363"/>
      <c r="Q122" s="363"/>
      <c r="R122" s="363"/>
      <c r="S122" s="363"/>
      <c r="T122" s="363"/>
      <c r="U122" s="363"/>
      <c r="V122" s="363"/>
      <c r="W122" s="363"/>
      <c r="X122" s="363"/>
      <c r="Y122" s="363"/>
      <c r="Z122" s="363"/>
      <c r="AA122" s="363"/>
      <c r="AB122" s="363"/>
      <c r="AC122" s="363"/>
      <c r="AD122" s="363"/>
      <c r="AE122" s="363"/>
      <c r="AF122" s="363"/>
      <c r="AG122" s="363"/>
      <c r="AH122" s="363"/>
      <c r="AI122" s="363"/>
      <c r="AJ122" s="363"/>
      <c r="AK122" s="363"/>
      <c r="AL122" s="88"/>
      <c r="AM122" s="135"/>
      <c r="AN122" s="135"/>
      <c r="AO122" s="135"/>
      <c r="AP122" s="135"/>
      <c r="AQ122" s="135"/>
      <c r="AR122" s="135"/>
      <c r="AS122" s="135"/>
      <c r="AT122" s="135"/>
      <c r="AU122" s="135"/>
      <c r="AV122" s="135"/>
      <c r="AW122" s="135"/>
      <c r="AX122" s="135"/>
      <c r="AY122" s="135"/>
    </row>
    <row r="123" s="91" customFormat="true" ht="13.5" hidden="false" customHeight="true" outlineLevel="0" collapsed="false">
      <c r="A123" s="88"/>
      <c r="B123" s="364" t="s">
        <v>159</v>
      </c>
      <c r="C123" s="365" t="s">
        <v>177</v>
      </c>
      <c r="D123" s="365"/>
      <c r="E123" s="365"/>
      <c r="F123" s="365"/>
      <c r="G123" s="365"/>
      <c r="H123" s="365"/>
      <c r="I123" s="365"/>
      <c r="J123" s="365"/>
      <c r="K123" s="365"/>
      <c r="L123" s="365"/>
      <c r="M123" s="365"/>
      <c r="N123" s="365"/>
      <c r="O123" s="365"/>
      <c r="P123" s="365"/>
      <c r="Q123" s="365"/>
      <c r="R123" s="365"/>
      <c r="S123" s="365"/>
      <c r="T123" s="365"/>
      <c r="U123" s="365"/>
      <c r="V123" s="365"/>
      <c r="W123" s="365"/>
      <c r="X123" s="365"/>
      <c r="Y123" s="365"/>
      <c r="Z123" s="365"/>
      <c r="AA123" s="365"/>
      <c r="AB123" s="365"/>
      <c r="AC123" s="365"/>
      <c r="AD123" s="365"/>
      <c r="AE123" s="365"/>
      <c r="AF123" s="365"/>
      <c r="AG123" s="365"/>
      <c r="AH123" s="365"/>
      <c r="AI123" s="365"/>
      <c r="AJ123" s="365"/>
      <c r="AK123" s="365"/>
      <c r="AL123" s="207"/>
    </row>
    <row r="124" s="91" customFormat="true" ht="8.25" hidden="false" customHeight="true" outlineLevel="0" collapsed="false">
      <c r="A124" s="88"/>
      <c r="B124" s="366"/>
      <c r="C124" s="366"/>
      <c r="D124" s="366"/>
      <c r="E124" s="366"/>
      <c r="F124" s="366"/>
      <c r="G124" s="366"/>
      <c r="H124" s="366"/>
      <c r="I124" s="366"/>
      <c r="J124" s="366"/>
      <c r="K124" s="366"/>
      <c r="L124" s="366"/>
      <c r="M124" s="366"/>
      <c r="N124" s="366"/>
      <c r="O124" s="366"/>
      <c r="P124" s="366"/>
      <c r="Q124" s="366"/>
      <c r="R124" s="366"/>
      <c r="S124" s="366"/>
      <c r="T124" s="366"/>
      <c r="U124" s="366"/>
      <c r="V124" s="366"/>
      <c r="W124" s="366"/>
      <c r="X124" s="366"/>
      <c r="Y124" s="366"/>
      <c r="Z124" s="366"/>
      <c r="AA124" s="366"/>
      <c r="AB124" s="366"/>
      <c r="AC124" s="366"/>
      <c r="AD124" s="366"/>
      <c r="AE124" s="366"/>
      <c r="AF124" s="366"/>
      <c r="AG124" s="366"/>
      <c r="AH124" s="366"/>
      <c r="AI124" s="366"/>
      <c r="AJ124" s="366"/>
      <c r="AK124" s="366"/>
      <c r="AL124" s="88"/>
      <c r="AM124" s="367"/>
    </row>
    <row r="125" s="91" customFormat="true" ht="27.75" hidden="false" customHeight="true" outlineLevel="0" collapsed="false">
      <c r="A125" s="88"/>
      <c r="B125" s="368" t="s">
        <v>164</v>
      </c>
      <c r="C125" s="368"/>
      <c r="D125" s="368"/>
      <c r="E125" s="368"/>
      <c r="F125" s="368"/>
      <c r="G125" s="368"/>
      <c r="H125" s="368"/>
      <c r="I125" s="368"/>
      <c r="J125" s="368"/>
      <c r="K125" s="368"/>
      <c r="L125" s="200"/>
      <c r="M125" s="297"/>
      <c r="N125" s="297"/>
      <c r="O125" s="369" t="s">
        <v>190</v>
      </c>
      <c r="P125" s="369"/>
      <c r="Q125" s="369"/>
      <c r="R125" s="369"/>
      <c r="S125" s="369"/>
      <c r="T125" s="369"/>
      <c r="U125" s="369"/>
      <c r="V125" s="369"/>
      <c r="W125" s="369"/>
      <c r="X125" s="369"/>
      <c r="Y125" s="369"/>
      <c r="Z125" s="369"/>
      <c r="AA125" s="369"/>
      <c r="AB125" s="369"/>
      <c r="AC125" s="369"/>
      <c r="AD125" s="369"/>
      <c r="AE125" s="369"/>
      <c r="AF125" s="369"/>
      <c r="AG125" s="369"/>
      <c r="AH125" s="369"/>
      <c r="AI125" s="369"/>
      <c r="AJ125" s="369"/>
      <c r="AK125" s="126" t="str">
        <f aca="false">IF(S118="","",IF(S118="○","",IF(AM119=TRUE(),"○","×")))</f>
        <v/>
      </c>
      <c r="AL125" s="88"/>
      <c r="AM125" s="135" t="s">
        <v>180</v>
      </c>
      <c r="AN125" s="135"/>
      <c r="AO125" s="135"/>
      <c r="AP125" s="135"/>
      <c r="AQ125" s="135"/>
      <c r="AR125" s="135"/>
      <c r="AS125" s="135"/>
      <c r="AT125" s="135"/>
      <c r="AU125" s="135"/>
      <c r="AV125" s="135"/>
      <c r="AW125" s="135"/>
      <c r="AX125" s="135"/>
      <c r="AY125" s="135"/>
    </row>
    <row r="126" s="91" customFormat="true" ht="8.25" hidden="false" customHeight="true" outlineLevel="0" collapsed="false">
      <c r="A126" s="88"/>
      <c r="B126" s="212"/>
      <c r="C126" s="212"/>
      <c r="D126" s="212"/>
      <c r="E126" s="212"/>
      <c r="F126" s="212"/>
      <c r="G126" s="212"/>
      <c r="H126" s="212"/>
      <c r="I126" s="212"/>
      <c r="J126" s="212"/>
      <c r="K126" s="212"/>
      <c r="L126" s="212"/>
      <c r="M126" s="212"/>
      <c r="N126" s="212"/>
      <c r="O126" s="212"/>
      <c r="P126" s="212"/>
      <c r="Q126" s="212"/>
      <c r="R126" s="212"/>
      <c r="S126" s="212"/>
      <c r="T126" s="212"/>
      <c r="U126" s="212"/>
      <c r="V126" s="212"/>
      <c r="W126" s="212"/>
      <c r="X126" s="212"/>
      <c r="Y126" s="212"/>
      <c r="Z126" s="212"/>
      <c r="AA126" s="212"/>
      <c r="AB126" s="212"/>
      <c r="AC126" s="212"/>
      <c r="AD126" s="212"/>
      <c r="AE126" s="212"/>
      <c r="AF126" s="212"/>
      <c r="AG126" s="212"/>
      <c r="AH126" s="212"/>
      <c r="AI126" s="212"/>
      <c r="AJ126" s="212"/>
      <c r="AK126" s="212"/>
      <c r="AL126" s="88"/>
      <c r="AM126" s="367"/>
    </row>
    <row r="127" s="91" customFormat="true" ht="21.75" hidden="false" customHeight="true" outlineLevel="0" collapsed="false">
      <c r="A127" s="88"/>
      <c r="B127" s="370" t="s">
        <v>191</v>
      </c>
      <c r="C127" s="370"/>
      <c r="D127" s="370"/>
      <c r="E127" s="370"/>
      <c r="F127" s="370"/>
      <c r="G127" s="370"/>
      <c r="H127" s="370"/>
      <c r="I127" s="370"/>
      <c r="J127" s="370"/>
      <c r="K127" s="370"/>
      <c r="L127" s="370"/>
      <c r="M127" s="370"/>
      <c r="N127" s="370"/>
      <c r="O127" s="370"/>
      <c r="P127" s="370"/>
      <c r="Q127" s="370"/>
      <c r="R127" s="370"/>
      <c r="S127" s="370"/>
      <c r="T127" s="370"/>
      <c r="U127" s="370"/>
      <c r="V127" s="370"/>
      <c r="W127" s="370"/>
      <c r="X127" s="370"/>
      <c r="Y127" s="370"/>
      <c r="Z127" s="370"/>
      <c r="AA127" s="370"/>
      <c r="AB127" s="370"/>
      <c r="AC127" s="370"/>
      <c r="AD127" s="370"/>
      <c r="AE127" s="370"/>
      <c r="AF127" s="370"/>
      <c r="AG127" s="370"/>
      <c r="AH127" s="370"/>
      <c r="AI127" s="370"/>
      <c r="AJ127" s="370"/>
      <c r="AK127" s="370"/>
      <c r="AL127" s="88"/>
      <c r="AM127" s="367"/>
    </row>
    <row r="128" customFormat="false" ht="15.75" hidden="false" customHeight="true" outlineLevel="0" collapsed="false">
      <c r="A128" s="76"/>
      <c r="B128" s="301" t="s">
        <v>192</v>
      </c>
      <c r="C128" s="76"/>
      <c r="D128" s="213"/>
      <c r="E128" s="213"/>
      <c r="F128" s="213"/>
      <c r="G128" s="213"/>
      <c r="H128" s="213"/>
      <c r="I128" s="213"/>
      <c r="J128" s="213"/>
      <c r="K128" s="213"/>
      <c r="L128" s="213"/>
      <c r="M128" s="213"/>
      <c r="N128" s="213"/>
      <c r="O128" s="213"/>
      <c r="P128" s="213"/>
      <c r="Q128" s="213"/>
      <c r="R128" s="213"/>
      <c r="S128" s="213"/>
      <c r="T128" s="213"/>
      <c r="U128" s="213"/>
      <c r="V128" s="213"/>
      <c r="W128" s="213"/>
      <c r="X128" s="213"/>
      <c r="Y128" s="213"/>
      <c r="Z128" s="213"/>
      <c r="AA128" s="213"/>
      <c r="AB128" s="213"/>
      <c r="AC128" s="213"/>
      <c r="AD128" s="213"/>
      <c r="AE128" s="213"/>
      <c r="AF128" s="213"/>
      <c r="AG128" s="213"/>
      <c r="AH128" s="213"/>
      <c r="AI128" s="213"/>
      <c r="AJ128" s="213"/>
      <c r="AK128" s="76"/>
      <c r="AL128" s="76"/>
      <c r="AX128" s="144"/>
    </row>
    <row r="129" customFormat="false" ht="17.25" hidden="false" customHeight="true" outlineLevel="0" collapsed="false">
      <c r="A129" s="76"/>
      <c r="B129" s="371" t="s">
        <v>193</v>
      </c>
      <c r="C129" s="371"/>
      <c r="D129" s="371"/>
      <c r="E129" s="371"/>
      <c r="F129" s="371"/>
      <c r="G129" s="371"/>
      <c r="H129" s="371"/>
      <c r="I129" s="371"/>
      <c r="J129" s="371"/>
      <c r="K129" s="371"/>
      <c r="L129" s="371"/>
      <c r="M129" s="371"/>
      <c r="N129" s="371"/>
      <c r="O129" s="371"/>
      <c r="P129" s="371"/>
      <c r="Q129" s="371"/>
      <c r="R129" s="372" t="s">
        <v>134</v>
      </c>
      <c r="S129" s="373" t="str">
        <f aca="false">'別紙様式2-2（４・５月分）'!AL11</f>
        <v/>
      </c>
      <c r="T129" s="374" t="s">
        <v>194</v>
      </c>
      <c r="U129" s="374"/>
      <c r="V129" s="374"/>
      <c r="W129" s="374"/>
      <c r="X129" s="374"/>
      <c r="Y129" s="374"/>
      <c r="Z129" s="374"/>
      <c r="AA129" s="374"/>
      <c r="AB129" s="374"/>
      <c r="AC129" s="374"/>
      <c r="AD129" s="374"/>
      <c r="AE129" s="374"/>
      <c r="AF129" s="374"/>
      <c r="AG129" s="374"/>
      <c r="AH129" s="374"/>
      <c r="AI129" s="374"/>
      <c r="AJ129" s="374"/>
      <c r="AK129" s="374"/>
      <c r="AL129" s="76"/>
      <c r="AM129" s="375" t="str">
        <f aca="false">IF(OR(S129="×",S130="×",S131="×"),"×","")</f>
        <v/>
      </c>
      <c r="AX129" s="144"/>
    </row>
    <row r="130" customFormat="false" ht="17.25" hidden="false" customHeight="true" outlineLevel="0" collapsed="false">
      <c r="A130" s="76"/>
      <c r="B130" s="376" t="s">
        <v>195</v>
      </c>
      <c r="C130" s="376"/>
      <c r="D130" s="376"/>
      <c r="E130" s="376"/>
      <c r="F130" s="376"/>
      <c r="G130" s="376"/>
      <c r="H130" s="376"/>
      <c r="I130" s="376"/>
      <c r="J130" s="376"/>
      <c r="K130" s="376"/>
      <c r="L130" s="376"/>
      <c r="M130" s="376"/>
      <c r="N130" s="376"/>
      <c r="O130" s="376"/>
      <c r="P130" s="376"/>
      <c r="Q130" s="376"/>
      <c r="R130" s="372" t="s">
        <v>134</v>
      </c>
      <c r="S130" s="373" t="str">
        <f aca="false">'別紙様式2-3（６月以降分）'!AR11</f>
        <v/>
      </c>
      <c r="T130" s="374" t="s">
        <v>196</v>
      </c>
      <c r="U130" s="374"/>
      <c r="V130" s="374"/>
      <c r="W130" s="374"/>
      <c r="X130" s="374"/>
      <c r="Y130" s="374"/>
      <c r="Z130" s="374"/>
      <c r="AA130" s="374"/>
      <c r="AB130" s="374"/>
      <c r="AC130" s="374"/>
      <c r="AD130" s="374"/>
      <c r="AE130" s="374"/>
      <c r="AF130" s="374"/>
      <c r="AG130" s="374"/>
      <c r="AH130" s="374"/>
      <c r="AI130" s="374"/>
      <c r="AJ130" s="374"/>
      <c r="AK130" s="374"/>
      <c r="AL130" s="76"/>
      <c r="AM130" s="377"/>
      <c r="AX130" s="144"/>
    </row>
    <row r="131" customFormat="false" ht="17.25" hidden="false" customHeight="true" outlineLevel="0" collapsed="false">
      <c r="A131" s="76"/>
      <c r="B131" s="376" t="s">
        <v>197</v>
      </c>
      <c r="C131" s="376"/>
      <c r="D131" s="376"/>
      <c r="E131" s="376"/>
      <c r="F131" s="376"/>
      <c r="G131" s="376"/>
      <c r="H131" s="376"/>
      <c r="I131" s="376"/>
      <c r="J131" s="376"/>
      <c r="K131" s="376"/>
      <c r="L131" s="376"/>
      <c r="M131" s="376"/>
      <c r="N131" s="376"/>
      <c r="O131" s="376"/>
      <c r="P131" s="376"/>
      <c r="Q131" s="376"/>
      <c r="R131" s="372" t="s">
        <v>134</v>
      </c>
      <c r="S131" s="373" t="str">
        <f aca="false">'別紙様式2-4（年度内の区分変更がある場合に記入）'!AR11</f>
        <v/>
      </c>
      <c r="T131" s="374" t="s">
        <v>198</v>
      </c>
      <c r="U131" s="374"/>
      <c r="V131" s="374"/>
      <c r="W131" s="374"/>
      <c r="X131" s="374"/>
      <c r="Y131" s="374"/>
      <c r="Z131" s="374"/>
      <c r="AA131" s="374"/>
      <c r="AB131" s="374"/>
      <c r="AC131" s="374"/>
      <c r="AD131" s="374"/>
      <c r="AE131" s="374"/>
      <c r="AF131" s="374"/>
      <c r="AG131" s="374"/>
      <c r="AH131" s="374"/>
      <c r="AI131" s="374"/>
      <c r="AJ131" s="374"/>
      <c r="AK131" s="374"/>
      <c r="AL131" s="76"/>
      <c r="AW131" s="144"/>
    </row>
    <row r="132" customFormat="false" ht="6" hidden="false" customHeight="true" outlineLevel="0" collapsed="false">
      <c r="A132" s="76"/>
      <c r="B132" s="301"/>
      <c r="C132" s="76"/>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76"/>
      <c r="AL132" s="76"/>
      <c r="AM132" s="377"/>
      <c r="AX132" s="144"/>
    </row>
    <row r="133" customFormat="false" ht="14.25" hidden="false" customHeight="true" outlineLevel="0" collapsed="false">
      <c r="A133" s="76"/>
      <c r="B133" s="378" t="s">
        <v>199</v>
      </c>
      <c r="D133" s="379"/>
      <c r="E133" s="379"/>
      <c r="F133" s="379"/>
      <c r="G133" s="379"/>
      <c r="H133" s="379"/>
      <c r="I133" s="379"/>
      <c r="J133" s="379"/>
      <c r="K133" s="379"/>
      <c r="L133" s="379"/>
      <c r="M133" s="379"/>
      <c r="N133" s="379"/>
      <c r="O133" s="379"/>
      <c r="P133" s="379"/>
      <c r="Q133" s="379"/>
      <c r="R133" s="379"/>
      <c r="S133" s="379"/>
      <c r="T133" s="379"/>
      <c r="U133" s="379"/>
      <c r="V133" s="213"/>
      <c r="W133" s="213"/>
      <c r="X133" s="213"/>
      <c r="Y133" s="213"/>
      <c r="Z133" s="213"/>
      <c r="AA133" s="213"/>
      <c r="AB133" s="213"/>
      <c r="AC133" s="213"/>
      <c r="AD133" s="213"/>
      <c r="AE133" s="213"/>
      <c r="AF133" s="213"/>
      <c r="AG133" s="213"/>
      <c r="AH133" s="213"/>
      <c r="AI133" s="213"/>
      <c r="AJ133" s="213"/>
      <c r="AK133" s="126" t="str">
        <f aca="false">IF(AM129="","",IF(AM129="○","",IF(OR(AM135=TRUE(),AM136=TRUE(),AM137=TRUE(),AND(AM138=TRUE(),F138&lt;&gt;"")),"○","×")))</f>
        <v/>
      </c>
      <c r="AL133" s="76"/>
      <c r="AM133" s="135" t="s">
        <v>200</v>
      </c>
      <c r="AN133" s="135"/>
      <c r="AO133" s="135"/>
      <c r="AP133" s="135"/>
      <c r="AQ133" s="135"/>
      <c r="AR133" s="135"/>
      <c r="AS133" s="135"/>
      <c r="AT133" s="135"/>
      <c r="AU133" s="135"/>
      <c r="AV133" s="135"/>
      <c r="AW133" s="135"/>
      <c r="AX133" s="135"/>
      <c r="AY133" s="135"/>
    </row>
    <row r="134" s="91" customFormat="true" ht="14.25" hidden="false" customHeight="true" outlineLevel="0" collapsed="false">
      <c r="A134" s="88"/>
      <c r="B134" s="380" t="s">
        <v>201</v>
      </c>
      <c r="C134" s="381"/>
      <c r="D134" s="382"/>
      <c r="E134" s="383"/>
      <c r="F134" s="384"/>
      <c r="G134" s="384"/>
      <c r="H134" s="384"/>
      <c r="I134" s="384"/>
      <c r="J134" s="384"/>
      <c r="K134" s="384"/>
      <c r="L134" s="384"/>
      <c r="M134" s="384"/>
      <c r="N134" s="384"/>
      <c r="O134" s="384"/>
      <c r="P134" s="384"/>
      <c r="Q134" s="384"/>
      <c r="R134" s="384"/>
      <c r="S134" s="384"/>
      <c r="T134" s="384"/>
      <c r="U134" s="384"/>
      <c r="V134" s="384"/>
      <c r="W134" s="384"/>
      <c r="X134" s="384"/>
      <c r="Y134" s="384"/>
      <c r="Z134" s="384"/>
      <c r="AA134" s="384"/>
      <c r="AB134" s="384"/>
      <c r="AC134" s="384"/>
      <c r="AD134" s="384"/>
      <c r="AE134" s="384"/>
      <c r="AF134" s="384"/>
      <c r="AG134" s="384"/>
      <c r="AH134" s="384"/>
      <c r="AI134" s="384"/>
      <c r="AJ134" s="384"/>
      <c r="AK134" s="385"/>
      <c r="AL134" s="88"/>
      <c r="AN134" s="386"/>
      <c r="AO134" s="386"/>
      <c r="AP134" s="386"/>
      <c r="AQ134" s="386"/>
      <c r="AR134" s="386"/>
      <c r="AS134" s="386"/>
      <c r="AT134" s="386"/>
      <c r="AU134" s="386"/>
      <c r="AV134" s="387"/>
      <c r="AW134" s="388"/>
    </row>
    <row r="135" s="91" customFormat="true" ht="16.5" hidden="false" customHeight="true" outlineLevel="0" collapsed="false">
      <c r="A135" s="88"/>
      <c r="B135" s="181"/>
      <c r="C135" s="389"/>
      <c r="D135" s="174" t="s">
        <v>202</v>
      </c>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11"/>
      <c r="AF135" s="111"/>
      <c r="AG135" s="111"/>
      <c r="AH135" s="111"/>
      <c r="AI135" s="194"/>
      <c r="AJ135" s="88"/>
      <c r="AK135" s="195"/>
      <c r="AL135" s="88"/>
      <c r="AM135" s="143" t="n">
        <f aca="false">FALSE()</f>
        <v>0</v>
      </c>
      <c r="AN135" s="386"/>
      <c r="AO135" s="386"/>
      <c r="AP135" s="386"/>
      <c r="AQ135" s="386"/>
      <c r="AR135" s="386"/>
      <c r="AS135" s="386"/>
      <c r="AT135" s="386"/>
      <c r="AU135" s="387"/>
      <c r="AV135" s="388"/>
    </row>
    <row r="136" s="91" customFormat="true" ht="16.5" hidden="false" customHeight="true" outlineLevel="0" collapsed="false">
      <c r="A136" s="88"/>
      <c r="B136" s="181"/>
      <c r="C136" s="390"/>
      <c r="D136" s="174" t="s">
        <v>203</v>
      </c>
      <c r="E136" s="391"/>
      <c r="F136" s="391"/>
      <c r="G136" s="391"/>
      <c r="H136" s="391"/>
      <c r="I136" s="391"/>
      <c r="J136" s="391"/>
      <c r="K136" s="391"/>
      <c r="L136" s="391"/>
      <c r="M136" s="391"/>
      <c r="N136" s="391"/>
      <c r="O136" s="391"/>
      <c r="P136" s="391"/>
      <c r="Q136" s="391"/>
      <c r="R136" s="391"/>
      <c r="S136" s="391"/>
      <c r="T136" s="111"/>
      <c r="U136" s="111"/>
      <c r="V136" s="111"/>
      <c r="W136" s="111"/>
      <c r="X136" s="111"/>
      <c r="Y136" s="111"/>
      <c r="Z136" s="111"/>
      <c r="AA136" s="111"/>
      <c r="AB136" s="111"/>
      <c r="AC136" s="111"/>
      <c r="AD136" s="111"/>
      <c r="AE136" s="111"/>
      <c r="AF136" s="111"/>
      <c r="AG136" s="111"/>
      <c r="AH136" s="111"/>
      <c r="AI136" s="194"/>
      <c r="AJ136" s="88"/>
      <c r="AK136" s="195"/>
      <c r="AL136" s="88"/>
      <c r="AM136" s="143" t="n">
        <f aca="false">FALSE()</f>
        <v>0</v>
      </c>
      <c r="AN136" s="386"/>
      <c r="AO136" s="386"/>
      <c r="AP136" s="386"/>
      <c r="AQ136" s="386"/>
      <c r="AR136" s="386"/>
      <c r="AS136" s="386"/>
      <c r="AT136" s="386"/>
      <c r="AU136" s="387"/>
      <c r="AV136" s="388"/>
    </row>
    <row r="137" s="91" customFormat="true" ht="25.5" hidden="false" customHeight="true" outlineLevel="0" collapsed="false">
      <c r="A137" s="88"/>
      <c r="B137" s="181"/>
      <c r="C137" s="390"/>
      <c r="D137" s="392" t="s">
        <v>204</v>
      </c>
      <c r="E137" s="392"/>
      <c r="F137" s="392"/>
      <c r="G137" s="392"/>
      <c r="H137" s="392"/>
      <c r="I137" s="392"/>
      <c r="J137" s="392"/>
      <c r="K137" s="392"/>
      <c r="L137" s="392"/>
      <c r="M137" s="392"/>
      <c r="N137" s="392"/>
      <c r="O137" s="392"/>
      <c r="P137" s="392"/>
      <c r="Q137" s="392"/>
      <c r="R137" s="392"/>
      <c r="S137" s="392"/>
      <c r="T137" s="392"/>
      <c r="U137" s="392"/>
      <c r="V137" s="392"/>
      <c r="W137" s="392"/>
      <c r="X137" s="392"/>
      <c r="Y137" s="392"/>
      <c r="Z137" s="392"/>
      <c r="AA137" s="392"/>
      <c r="AB137" s="392"/>
      <c r="AC137" s="392"/>
      <c r="AD137" s="392"/>
      <c r="AE137" s="392"/>
      <c r="AF137" s="392"/>
      <c r="AG137" s="392"/>
      <c r="AH137" s="392"/>
      <c r="AI137" s="392"/>
      <c r="AJ137" s="88"/>
      <c r="AK137" s="195"/>
      <c r="AL137" s="393"/>
      <c r="AM137" s="143" t="n">
        <f aca="false">FALSE()</f>
        <v>0</v>
      </c>
      <c r="AN137" s="387"/>
      <c r="AO137" s="387"/>
      <c r="AP137" s="387"/>
      <c r="AS137" s="388"/>
      <c r="AT137" s="388"/>
    </row>
    <row r="138" s="91" customFormat="true" ht="18" hidden="false" customHeight="true" outlineLevel="0" collapsed="false">
      <c r="A138" s="88"/>
      <c r="B138" s="394"/>
      <c r="C138" s="395"/>
      <c r="D138" s="396" t="s">
        <v>205</v>
      </c>
      <c r="E138" s="397"/>
      <c r="F138" s="398"/>
      <c r="G138" s="398"/>
      <c r="H138" s="398"/>
      <c r="I138" s="398"/>
      <c r="J138" s="398"/>
      <c r="K138" s="398"/>
      <c r="L138" s="398"/>
      <c r="M138" s="398"/>
      <c r="N138" s="398"/>
      <c r="O138" s="398"/>
      <c r="P138" s="398"/>
      <c r="Q138" s="398"/>
      <c r="R138" s="398"/>
      <c r="S138" s="398"/>
      <c r="T138" s="398"/>
      <c r="U138" s="398"/>
      <c r="V138" s="398"/>
      <c r="W138" s="398"/>
      <c r="X138" s="398"/>
      <c r="Y138" s="398"/>
      <c r="Z138" s="398"/>
      <c r="AA138" s="398"/>
      <c r="AB138" s="398"/>
      <c r="AC138" s="398"/>
      <c r="AD138" s="398"/>
      <c r="AE138" s="398"/>
      <c r="AF138" s="398"/>
      <c r="AG138" s="398"/>
      <c r="AH138" s="398"/>
      <c r="AI138" s="398"/>
      <c r="AJ138" s="398"/>
      <c r="AK138" s="399" t="s">
        <v>102</v>
      </c>
      <c r="AL138" s="88"/>
      <c r="AM138" s="143" t="n">
        <f aca="false">FALSE()</f>
        <v>0</v>
      </c>
      <c r="AN138" s="321" t="s">
        <v>206</v>
      </c>
      <c r="AO138" s="321"/>
      <c r="AP138" s="321"/>
      <c r="AQ138" s="321"/>
      <c r="AR138" s="321"/>
      <c r="AS138" s="321"/>
      <c r="AT138" s="321"/>
      <c r="AU138" s="321"/>
      <c r="AV138" s="321"/>
      <c r="AW138" s="321"/>
      <c r="AX138" s="321"/>
      <c r="AY138" s="321"/>
    </row>
    <row r="139" customFormat="false" ht="7.5" hidden="false" customHeight="true" outlineLevel="0" collapsed="false">
      <c r="A139" s="76"/>
      <c r="B139" s="400"/>
      <c r="C139" s="401"/>
      <c r="D139" s="401"/>
      <c r="E139" s="401"/>
      <c r="F139" s="401"/>
      <c r="G139" s="401"/>
      <c r="H139" s="401"/>
      <c r="I139" s="401"/>
      <c r="J139" s="401"/>
      <c r="K139" s="401"/>
      <c r="L139" s="401"/>
      <c r="M139" s="401"/>
      <c r="N139" s="401"/>
      <c r="O139" s="401"/>
      <c r="P139" s="401"/>
      <c r="Q139" s="401"/>
      <c r="R139" s="401"/>
      <c r="S139" s="401"/>
      <c r="T139" s="401"/>
      <c r="U139" s="401"/>
      <c r="V139" s="401"/>
      <c r="W139" s="401"/>
      <c r="X139" s="401"/>
      <c r="Y139" s="401"/>
      <c r="Z139" s="401"/>
      <c r="AA139" s="401"/>
      <c r="AB139" s="401"/>
      <c r="AC139" s="401"/>
      <c r="AD139" s="401"/>
      <c r="AE139" s="401"/>
      <c r="AF139" s="401"/>
      <c r="AG139" s="401"/>
      <c r="AH139" s="401"/>
      <c r="AI139" s="401"/>
      <c r="AJ139" s="401"/>
      <c r="AK139" s="401"/>
      <c r="AL139" s="76"/>
      <c r="AZ139" s="91"/>
    </row>
    <row r="140" customFormat="false" ht="18" hidden="false" customHeight="true" outlineLevel="0" collapsed="false">
      <c r="A140" s="76"/>
      <c r="B140" s="370" t="s">
        <v>207</v>
      </c>
      <c r="C140" s="370"/>
      <c r="D140" s="370"/>
      <c r="E140" s="370"/>
      <c r="F140" s="370"/>
      <c r="G140" s="370"/>
      <c r="H140" s="370"/>
      <c r="I140" s="370"/>
      <c r="J140" s="370"/>
      <c r="K140" s="370"/>
      <c r="L140" s="370"/>
      <c r="M140" s="370"/>
      <c r="N140" s="370"/>
      <c r="O140" s="370"/>
      <c r="P140" s="370"/>
      <c r="Q140" s="370"/>
      <c r="R140" s="370"/>
      <c r="S140" s="370"/>
      <c r="T140" s="370"/>
      <c r="U140" s="370"/>
      <c r="V140" s="370"/>
      <c r="W140" s="370"/>
      <c r="X140" s="370"/>
      <c r="Y140" s="370"/>
      <c r="Z140" s="370"/>
      <c r="AA140" s="370"/>
      <c r="AB140" s="370"/>
      <c r="AC140" s="370"/>
      <c r="AD140" s="370"/>
      <c r="AE140" s="370"/>
      <c r="AF140" s="370"/>
      <c r="AG140" s="370"/>
      <c r="AH140" s="370"/>
      <c r="AI140" s="370"/>
      <c r="AJ140" s="370"/>
      <c r="AK140" s="370"/>
      <c r="AL140" s="76"/>
      <c r="AM140" s="402" t="str">
        <f aca="false">IF(AND('別紙様式2-2（４・５月分）'!AS8="特定加算Ⅰなし",'別紙様式2-3（６月以降分）'!BI6="旧特定加算Ⅰ相当なし",'別紙様式2-4（年度内の区分変更がある場合に記入）'!BC7="旧特定加算Ⅰ相当なし"),"記入不要","要記入")</f>
        <v>記入不要</v>
      </c>
    </row>
    <row r="141" customFormat="false" ht="14.25" hidden="false" customHeight="false" outlineLevel="0" collapsed="false">
      <c r="A141" s="76"/>
      <c r="B141" s="301" t="s">
        <v>208</v>
      </c>
      <c r="C141" s="76"/>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76"/>
    </row>
    <row r="142" customFormat="false" ht="16.5" hidden="false" customHeight="true" outlineLevel="0" collapsed="false">
      <c r="A142" s="76"/>
      <c r="B142" s="403" t="s">
        <v>209</v>
      </c>
      <c r="C142" s="403"/>
      <c r="D142" s="403"/>
      <c r="E142" s="403"/>
      <c r="F142" s="403"/>
      <c r="G142" s="403"/>
      <c r="H142" s="403"/>
      <c r="I142" s="403"/>
      <c r="J142" s="403"/>
      <c r="K142" s="403"/>
      <c r="L142" s="403"/>
      <c r="M142" s="403"/>
      <c r="N142" s="403"/>
      <c r="O142" s="403"/>
      <c r="P142" s="403"/>
      <c r="Q142" s="403"/>
      <c r="R142" s="372" t="s">
        <v>134</v>
      </c>
      <c r="S142" s="404" t="str">
        <f aca="false">IF('別紙様式2-2（４・５月分）'!AM11="未入力あり","×",'別紙様式2-2（４・５月分）'!AM11)</f>
        <v/>
      </c>
      <c r="T142" s="374" t="s">
        <v>210</v>
      </c>
      <c r="U142" s="374"/>
      <c r="V142" s="374"/>
      <c r="W142" s="374"/>
      <c r="X142" s="374"/>
      <c r="Y142" s="374"/>
      <c r="Z142" s="374"/>
      <c r="AA142" s="374"/>
      <c r="AB142" s="374"/>
      <c r="AC142" s="374"/>
      <c r="AD142" s="374"/>
      <c r="AE142" s="374"/>
      <c r="AF142" s="374"/>
      <c r="AG142" s="374"/>
      <c r="AH142" s="374"/>
      <c r="AI142" s="374"/>
      <c r="AJ142" s="374"/>
      <c r="AK142" s="374"/>
      <c r="AL142" s="76"/>
      <c r="AM142" s="377"/>
    </row>
    <row r="143" customFormat="false" ht="16.5" hidden="false" customHeight="true" outlineLevel="0" collapsed="false">
      <c r="A143" s="76"/>
      <c r="B143" s="405" t="s">
        <v>211</v>
      </c>
      <c r="C143" s="405"/>
      <c r="D143" s="405"/>
      <c r="E143" s="405"/>
      <c r="F143" s="405"/>
      <c r="G143" s="405"/>
      <c r="H143" s="405"/>
      <c r="I143" s="405"/>
      <c r="J143" s="405"/>
      <c r="K143" s="405"/>
      <c r="L143" s="405"/>
      <c r="M143" s="405"/>
      <c r="N143" s="405"/>
      <c r="O143" s="405"/>
      <c r="P143" s="405"/>
      <c r="Q143" s="405"/>
      <c r="R143" s="372" t="s">
        <v>134</v>
      </c>
      <c r="S143" s="406" t="str">
        <f aca="false">IF('別紙様式2-3（６月以降分）'!AS11="未入力あり","×",'別紙様式2-3（６月以降分）'!AS11)</f>
        <v/>
      </c>
      <c r="T143" s="407" t="s">
        <v>212</v>
      </c>
      <c r="U143" s="407"/>
      <c r="V143" s="407"/>
      <c r="W143" s="407"/>
      <c r="X143" s="407"/>
      <c r="Y143" s="407"/>
      <c r="Z143" s="407"/>
      <c r="AA143" s="407"/>
      <c r="AB143" s="407"/>
      <c r="AC143" s="407"/>
      <c r="AD143" s="407"/>
      <c r="AE143" s="407"/>
      <c r="AF143" s="407"/>
      <c r="AG143" s="407"/>
      <c r="AH143" s="407"/>
      <c r="AI143" s="407"/>
      <c r="AJ143" s="407"/>
      <c r="AK143" s="407"/>
      <c r="AL143" s="76"/>
      <c r="AM143" s="377"/>
    </row>
    <row r="144" customFormat="false" ht="16.5" hidden="false" customHeight="true" outlineLevel="0" collapsed="false">
      <c r="A144" s="76"/>
      <c r="B144" s="405" t="s">
        <v>213</v>
      </c>
      <c r="C144" s="405"/>
      <c r="D144" s="405"/>
      <c r="E144" s="405"/>
      <c r="F144" s="405"/>
      <c r="G144" s="405"/>
      <c r="H144" s="405"/>
      <c r="I144" s="405"/>
      <c r="J144" s="405"/>
      <c r="K144" s="405"/>
      <c r="L144" s="405"/>
      <c r="M144" s="405"/>
      <c r="N144" s="405"/>
      <c r="O144" s="405"/>
      <c r="P144" s="405"/>
      <c r="Q144" s="405"/>
      <c r="R144" s="372" t="s">
        <v>134</v>
      </c>
      <c r="S144" s="406" t="str">
        <f aca="false">IF('別紙様式2-4（年度内の区分変更がある場合に記入）'!AS11="未入力あり","×",'別紙様式2-4（年度内の区分変更がある場合に記入）'!AS11)</f>
        <v/>
      </c>
      <c r="T144" s="407" t="s">
        <v>214</v>
      </c>
      <c r="U144" s="407"/>
      <c r="V144" s="407"/>
      <c r="W144" s="407"/>
      <c r="X144" s="407"/>
      <c r="Y144" s="407"/>
      <c r="Z144" s="407"/>
      <c r="AA144" s="407"/>
      <c r="AB144" s="407"/>
      <c r="AC144" s="407"/>
      <c r="AD144" s="407"/>
      <c r="AE144" s="407"/>
      <c r="AF144" s="407"/>
      <c r="AG144" s="407"/>
      <c r="AH144" s="407"/>
      <c r="AI144" s="407"/>
      <c r="AJ144" s="407"/>
      <c r="AK144" s="407"/>
      <c r="AL144" s="76"/>
      <c r="AM144" s="377"/>
    </row>
    <row r="145" s="91" customFormat="true" ht="9" hidden="false" customHeight="true" outlineLevel="0" collapsed="false">
      <c r="A145" s="88"/>
      <c r="B145" s="200"/>
      <c r="C145" s="200"/>
      <c r="D145" s="200"/>
      <c r="E145" s="200"/>
      <c r="F145" s="193"/>
      <c r="G145" s="194"/>
      <c r="H145" s="194"/>
      <c r="I145" s="194"/>
      <c r="J145" s="194"/>
      <c r="K145" s="194"/>
      <c r="L145" s="194"/>
      <c r="M145" s="283"/>
      <c r="N145" s="283"/>
      <c r="O145" s="283"/>
      <c r="P145" s="283"/>
      <c r="Q145" s="283"/>
      <c r="R145" s="283"/>
      <c r="S145" s="283"/>
      <c r="T145" s="283"/>
      <c r="U145" s="194"/>
      <c r="V145" s="194"/>
      <c r="W145" s="219"/>
      <c r="X145" s="194"/>
      <c r="Y145" s="194"/>
      <c r="Z145" s="194"/>
      <c r="AA145" s="283"/>
      <c r="AB145" s="194"/>
      <c r="AC145" s="194"/>
      <c r="AD145" s="194"/>
      <c r="AE145" s="194"/>
      <c r="AF145" s="194"/>
      <c r="AG145" s="194"/>
      <c r="AH145" s="194"/>
      <c r="AI145" s="194"/>
      <c r="AJ145" s="194"/>
      <c r="AK145" s="194"/>
      <c r="AL145" s="88"/>
    </row>
    <row r="146" s="287" customFormat="true" ht="18" hidden="false" customHeight="true" outlineLevel="0" collapsed="false">
      <c r="A146" s="284"/>
      <c r="B146" s="408" t="s">
        <v>215</v>
      </c>
      <c r="C146" s="408"/>
      <c r="D146" s="408"/>
      <c r="E146" s="408"/>
      <c r="F146" s="408"/>
      <c r="G146" s="408"/>
      <c r="H146" s="408"/>
      <c r="I146" s="408"/>
      <c r="J146" s="408"/>
      <c r="K146" s="408"/>
      <c r="L146" s="408"/>
      <c r="M146" s="408"/>
      <c r="N146" s="408"/>
      <c r="O146" s="408"/>
      <c r="P146" s="408"/>
      <c r="Q146" s="408"/>
      <c r="R146" s="408"/>
      <c r="S146" s="408"/>
      <c r="T146" s="408"/>
      <c r="U146" s="408"/>
      <c r="V146" s="408"/>
      <c r="W146" s="408"/>
      <c r="X146" s="408"/>
      <c r="Y146" s="408"/>
      <c r="Z146" s="408"/>
      <c r="AA146" s="408"/>
      <c r="AB146" s="408"/>
      <c r="AC146" s="408"/>
      <c r="AD146" s="408"/>
      <c r="AE146" s="408"/>
      <c r="AF146" s="408"/>
      <c r="AG146" s="408"/>
      <c r="AH146" s="408"/>
      <c r="AI146" s="408"/>
      <c r="AJ146" s="408"/>
      <c r="AK146" s="408"/>
      <c r="AL146" s="409"/>
    </row>
    <row r="147" s="91" customFormat="true" ht="18.75" hidden="false" customHeight="true" outlineLevel="0" collapsed="false">
      <c r="A147" s="88"/>
      <c r="B147" s="210" t="s">
        <v>216</v>
      </c>
      <c r="C147" s="174"/>
      <c r="D147" s="174"/>
      <c r="E147" s="174"/>
      <c r="F147" s="174"/>
      <c r="G147" s="174"/>
      <c r="H147" s="174"/>
      <c r="I147" s="174"/>
      <c r="J147" s="174"/>
      <c r="K147" s="174"/>
      <c r="L147" s="174"/>
      <c r="M147" s="174"/>
      <c r="N147" s="174"/>
      <c r="O147" s="174"/>
      <c r="P147" s="174"/>
      <c r="Q147" s="174"/>
      <c r="R147" s="174"/>
      <c r="S147" s="174"/>
      <c r="T147" s="174"/>
      <c r="U147" s="174"/>
      <c r="V147" s="88"/>
      <c r="W147" s="174"/>
      <c r="X147" s="174"/>
      <c r="Y147" s="174"/>
      <c r="Z147" s="174"/>
      <c r="AA147" s="174"/>
      <c r="AB147" s="174"/>
      <c r="AC147" s="174"/>
      <c r="AD147" s="174"/>
      <c r="AE147" s="174"/>
      <c r="AF147" s="174"/>
      <c r="AG147" s="174"/>
      <c r="AH147" s="88"/>
      <c r="AI147" s="290" t="str">
        <f aca="false">IF(AND('別紙様式2-2（４・５月分）'!AS7="特定加算なし",'別紙様式2-3（６月以降分）'!BF6="旧特定加算相当なし",'別紙様式2-4（年度内の区分変更がある場合に記入）'!AZ7="旧特定加算相当なし"),"該当","")</f>
        <v>該当</v>
      </c>
      <c r="AJ147" s="290"/>
      <c r="AK147" s="290"/>
      <c r="AL147" s="88"/>
    </row>
    <row r="148" s="91" customFormat="true" ht="28.5" hidden="false" customHeight="true" outlineLevel="0" collapsed="false">
      <c r="A148" s="88"/>
      <c r="B148" s="249" t="s">
        <v>134</v>
      </c>
      <c r="C148" s="410" t="s">
        <v>217</v>
      </c>
      <c r="D148" s="410"/>
      <c r="E148" s="410"/>
      <c r="F148" s="410"/>
      <c r="G148" s="410"/>
      <c r="H148" s="410"/>
      <c r="I148" s="410"/>
      <c r="J148" s="410"/>
      <c r="K148" s="410"/>
      <c r="L148" s="410"/>
      <c r="M148" s="410"/>
      <c r="N148" s="410"/>
      <c r="O148" s="410"/>
      <c r="P148" s="410"/>
      <c r="Q148" s="410"/>
      <c r="R148" s="410"/>
      <c r="S148" s="410"/>
      <c r="T148" s="410"/>
      <c r="U148" s="410"/>
      <c r="V148" s="410"/>
      <c r="W148" s="410"/>
      <c r="X148" s="410"/>
      <c r="Y148" s="410"/>
      <c r="Z148" s="410"/>
      <c r="AA148" s="410"/>
      <c r="AB148" s="410"/>
      <c r="AC148" s="410"/>
      <c r="AD148" s="410"/>
      <c r="AE148" s="410"/>
      <c r="AF148" s="410"/>
      <c r="AG148" s="410"/>
      <c r="AH148" s="410"/>
      <c r="AI148" s="410"/>
      <c r="AJ148" s="410"/>
      <c r="AK148" s="410"/>
      <c r="AL148" s="88"/>
    </row>
    <row r="149" s="91" customFormat="true" ht="3.75" hidden="false" customHeight="true" outlineLevel="0" collapsed="false">
      <c r="A149" s="88"/>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row>
    <row r="150" s="91" customFormat="true" ht="14.25" hidden="false" customHeight="true" outlineLevel="0" collapsed="false">
      <c r="A150" s="88"/>
      <c r="B150" s="210" t="s">
        <v>218</v>
      </c>
      <c r="C150" s="219"/>
      <c r="D150" s="219"/>
      <c r="E150" s="219"/>
      <c r="F150" s="219"/>
      <c r="G150" s="219"/>
      <c r="H150" s="219"/>
      <c r="I150" s="219"/>
      <c r="J150" s="219"/>
      <c r="K150" s="219"/>
      <c r="L150" s="219"/>
      <c r="M150" s="219"/>
      <c r="N150" s="219"/>
      <c r="O150" s="219"/>
      <c r="P150" s="219"/>
      <c r="Q150" s="219"/>
      <c r="R150" s="219"/>
      <c r="S150" s="219"/>
      <c r="T150" s="219"/>
      <c r="U150" s="219"/>
      <c r="V150" s="219"/>
      <c r="W150" s="219"/>
      <c r="X150" s="219"/>
      <c r="Y150" s="219"/>
      <c r="Z150" s="219"/>
      <c r="AA150" s="219"/>
      <c r="AB150" s="219"/>
      <c r="AC150" s="219"/>
      <c r="AD150" s="219"/>
      <c r="AE150" s="219"/>
      <c r="AF150" s="219"/>
      <c r="AG150" s="219"/>
      <c r="AH150" s="174"/>
      <c r="AI150" s="411" t="str">
        <f aca="false">IF(OR('別紙様式2-2（４・５月分）'!AS7="特定加算あり",'別紙様式2-3（６月以降分）'!BF6="旧特定加算相当あり",'別紙様式2-4（年度内の区分変更がある場合に記入）'!AZ7="旧特定加算相当あり"),"該当","")</f>
        <v/>
      </c>
      <c r="AJ150" s="411"/>
      <c r="AK150" s="411"/>
      <c r="AL150" s="88"/>
    </row>
    <row r="151" s="91" customFormat="true" ht="39" hidden="false" customHeight="true" outlineLevel="0" collapsed="false">
      <c r="A151" s="88"/>
      <c r="B151" s="249" t="s">
        <v>134</v>
      </c>
      <c r="C151" s="410" t="s">
        <v>219</v>
      </c>
      <c r="D151" s="410"/>
      <c r="E151" s="410"/>
      <c r="F151" s="410"/>
      <c r="G151" s="410"/>
      <c r="H151" s="410"/>
      <c r="I151" s="410"/>
      <c r="J151" s="410"/>
      <c r="K151" s="410"/>
      <c r="L151" s="410"/>
      <c r="M151" s="410"/>
      <c r="N151" s="410"/>
      <c r="O151" s="410"/>
      <c r="P151" s="410"/>
      <c r="Q151" s="410"/>
      <c r="R151" s="410"/>
      <c r="S151" s="410"/>
      <c r="T151" s="410"/>
      <c r="U151" s="410"/>
      <c r="V151" s="410"/>
      <c r="W151" s="410"/>
      <c r="X151" s="410"/>
      <c r="Y151" s="410"/>
      <c r="Z151" s="410"/>
      <c r="AA151" s="410"/>
      <c r="AB151" s="410"/>
      <c r="AC151" s="410"/>
      <c r="AD151" s="410"/>
      <c r="AE151" s="410"/>
      <c r="AF151" s="410"/>
      <c r="AG151" s="410"/>
      <c r="AH151" s="410"/>
      <c r="AI151" s="410"/>
      <c r="AJ151" s="410"/>
      <c r="AK151" s="410"/>
      <c r="AL151" s="88"/>
    </row>
    <row r="152" s="91" customFormat="true" ht="4.5" hidden="false" customHeight="true" outlineLevel="0" collapsed="false">
      <c r="A152" s="88"/>
      <c r="B152" s="412"/>
      <c r="C152" s="412"/>
      <c r="D152" s="412"/>
      <c r="E152" s="412"/>
      <c r="F152" s="412"/>
      <c r="G152" s="412"/>
      <c r="H152" s="412"/>
      <c r="I152" s="412"/>
      <c r="J152" s="412"/>
      <c r="K152" s="412"/>
      <c r="L152" s="412"/>
      <c r="M152" s="412"/>
      <c r="N152" s="412"/>
      <c r="O152" s="412"/>
      <c r="P152" s="412"/>
      <c r="Q152" s="412"/>
      <c r="R152" s="412"/>
      <c r="S152" s="412"/>
      <c r="T152" s="412"/>
      <c r="U152" s="412"/>
      <c r="V152" s="412"/>
      <c r="W152" s="412"/>
      <c r="X152" s="412"/>
      <c r="Y152" s="412"/>
      <c r="Z152" s="412"/>
      <c r="AA152" s="412"/>
      <c r="AB152" s="412"/>
      <c r="AC152" s="412"/>
      <c r="AD152" s="412"/>
      <c r="AE152" s="412"/>
      <c r="AF152" s="412"/>
      <c r="AG152" s="412"/>
      <c r="AH152" s="412"/>
      <c r="AI152" s="412"/>
      <c r="AJ152" s="412"/>
      <c r="AK152" s="412"/>
      <c r="AL152" s="88"/>
      <c r="AM152" s="1"/>
    </row>
    <row r="153" s="91" customFormat="true" ht="13.5" hidden="false" customHeight="true" outlineLevel="0" collapsed="false">
      <c r="A153" s="88"/>
      <c r="B153" s="413" t="s">
        <v>220</v>
      </c>
      <c r="C153" s="413"/>
      <c r="D153" s="413"/>
      <c r="E153" s="413"/>
      <c r="F153" s="414" t="s">
        <v>221</v>
      </c>
      <c r="G153" s="414"/>
      <c r="H153" s="414"/>
      <c r="I153" s="414"/>
      <c r="J153" s="414"/>
      <c r="K153" s="414"/>
      <c r="L153" s="414"/>
      <c r="M153" s="414"/>
      <c r="N153" s="414"/>
      <c r="O153" s="414"/>
      <c r="P153" s="414"/>
      <c r="Q153" s="414"/>
      <c r="R153" s="414"/>
      <c r="S153" s="414"/>
      <c r="T153" s="414"/>
      <c r="U153" s="414"/>
      <c r="V153" s="414"/>
      <c r="W153" s="414"/>
      <c r="X153" s="414"/>
      <c r="Y153" s="414"/>
      <c r="Z153" s="414"/>
      <c r="AA153" s="414"/>
      <c r="AB153" s="414"/>
      <c r="AC153" s="414"/>
      <c r="AD153" s="414"/>
      <c r="AE153" s="414"/>
      <c r="AF153" s="414"/>
      <c r="AG153" s="414"/>
      <c r="AH153" s="414"/>
      <c r="AI153" s="414"/>
      <c r="AJ153" s="414"/>
      <c r="AK153" s="415" t="str">
        <f aca="false">IF(AI150="該当",IF(AND(COUNTIF(AM154:AM157,TRUE())&gt;=1,COUNTIF(AM158:AM161,TRUE())&gt;=1,COUNTIF(AM162:AM165,TRUE())&gt;=1,COUNTIF(AM166:AM169,TRUE())&gt;=1,COUNTIF(AM170:AM173,TRUE())&gt;=1,COUNTIF(AM174:AM177,TRUE())&gt;=1),"○","×"),IF(COUNTIF(AM154:AM177,TRUE())&gt;=1,"○","×"))</f>
        <v>×</v>
      </c>
      <c r="AL153" s="88"/>
      <c r="AM153" s="416" t="s">
        <v>222</v>
      </c>
      <c r="AN153" s="135" t="s">
        <v>223</v>
      </c>
      <c r="AO153" s="135"/>
      <c r="AP153" s="135"/>
      <c r="AQ153" s="135"/>
      <c r="AR153" s="135"/>
      <c r="AS153" s="135"/>
      <c r="AT153" s="135"/>
      <c r="AU153" s="135"/>
      <c r="AV153" s="135"/>
      <c r="AW153" s="135"/>
      <c r="AX153" s="135"/>
      <c r="AY153" s="135"/>
    </row>
    <row r="154" s="91" customFormat="true" ht="14.25" hidden="false" customHeight="true" outlineLevel="0" collapsed="false">
      <c r="A154" s="88"/>
      <c r="B154" s="417" t="s">
        <v>224</v>
      </c>
      <c r="C154" s="417"/>
      <c r="D154" s="417"/>
      <c r="E154" s="417"/>
      <c r="F154" s="418"/>
      <c r="G154" s="419" t="s">
        <v>225</v>
      </c>
      <c r="H154" s="419"/>
      <c r="I154" s="419"/>
      <c r="J154" s="419"/>
      <c r="K154" s="419"/>
      <c r="L154" s="419"/>
      <c r="M154" s="419"/>
      <c r="N154" s="419"/>
      <c r="O154" s="419"/>
      <c r="P154" s="419"/>
      <c r="Q154" s="419"/>
      <c r="R154" s="419"/>
      <c r="S154" s="419"/>
      <c r="T154" s="419"/>
      <c r="U154" s="419"/>
      <c r="V154" s="419"/>
      <c r="W154" s="419"/>
      <c r="X154" s="419"/>
      <c r="Y154" s="419"/>
      <c r="Z154" s="419"/>
      <c r="AA154" s="419"/>
      <c r="AB154" s="419"/>
      <c r="AC154" s="419"/>
      <c r="AD154" s="419"/>
      <c r="AE154" s="419"/>
      <c r="AF154" s="419"/>
      <c r="AG154" s="419"/>
      <c r="AH154" s="419"/>
      <c r="AI154" s="419"/>
      <c r="AJ154" s="419"/>
      <c r="AK154" s="419"/>
      <c r="AL154" s="88"/>
      <c r="AM154" s="143" t="n">
        <f aca="false">FALSE()</f>
        <v>0</v>
      </c>
    </row>
    <row r="155" s="91" customFormat="true" ht="13.5" hidden="false" customHeight="true" outlineLevel="0" collapsed="false">
      <c r="A155" s="88"/>
      <c r="B155" s="417"/>
      <c r="C155" s="417"/>
      <c r="D155" s="417"/>
      <c r="E155" s="417"/>
      <c r="F155" s="420"/>
      <c r="G155" s="421" t="s">
        <v>226</v>
      </c>
      <c r="H155" s="421"/>
      <c r="I155" s="421"/>
      <c r="J155" s="421"/>
      <c r="K155" s="421"/>
      <c r="L155" s="421"/>
      <c r="M155" s="421"/>
      <c r="N155" s="421"/>
      <c r="O155" s="421"/>
      <c r="P155" s="421"/>
      <c r="Q155" s="421"/>
      <c r="R155" s="421"/>
      <c r="S155" s="421"/>
      <c r="T155" s="421"/>
      <c r="U155" s="421"/>
      <c r="V155" s="421"/>
      <c r="W155" s="421"/>
      <c r="X155" s="421"/>
      <c r="Y155" s="421"/>
      <c r="Z155" s="421"/>
      <c r="AA155" s="421"/>
      <c r="AB155" s="421"/>
      <c r="AC155" s="421"/>
      <c r="AD155" s="421"/>
      <c r="AE155" s="421"/>
      <c r="AF155" s="421"/>
      <c r="AG155" s="421"/>
      <c r="AH155" s="421"/>
      <c r="AI155" s="421"/>
      <c r="AJ155" s="421"/>
      <c r="AK155" s="422"/>
      <c r="AL155" s="88"/>
      <c r="AM155" s="143" t="n">
        <f aca="false">FALSE()</f>
        <v>0</v>
      </c>
      <c r="AN155" s="135" t="s">
        <v>227</v>
      </c>
      <c r="AO155" s="135"/>
      <c r="AP155" s="135"/>
      <c r="AQ155" s="135"/>
      <c r="AR155" s="135"/>
      <c r="AS155" s="135"/>
      <c r="AT155" s="135"/>
      <c r="AU155" s="135"/>
      <c r="AV155" s="135"/>
      <c r="AW155" s="135"/>
      <c r="AX155" s="135"/>
      <c r="AY155" s="135"/>
    </row>
    <row r="156" s="91" customFormat="true" ht="13.5" hidden="false" customHeight="true" outlineLevel="0" collapsed="false">
      <c r="A156" s="88"/>
      <c r="B156" s="417"/>
      <c r="C156" s="417"/>
      <c r="D156" s="417"/>
      <c r="E156" s="417"/>
      <c r="F156" s="420"/>
      <c r="G156" s="421" t="s">
        <v>228</v>
      </c>
      <c r="H156" s="421"/>
      <c r="I156" s="421"/>
      <c r="J156" s="421"/>
      <c r="K156" s="421"/>
      <c r="L156" s="421"/>
      <c r="M156" s="421"/>
      <c r="N156" s="421"/>
      <c r="O156" s="421"/>
      <c r="P156" s="421"/>
      <c r="Q156" s="421"/>
      <c r="R156" s="421"/>
      <c r="S156" s="421"/>
      <c r="T156" s="421"/>
      <c r="U156" s="421"/>
      <c r="V156" s="421"/>
      <c r="W156" s="421"/>
      <c r="X156" s="421"/>
      <c r="Y156" s="421"/>
      <c r="Z156" s="421"/>
      <c r="AA156" s="421"/>
      <c r="AB156" s="421"/>
      <c r="AC156" s="421"/>
      <c r="AD156" s="421"/>
      <c r="AE156" s="421"/>
      <c r="AF156" s="421"/>
      <c r="AG156" s="421"/>
      <c r="AH156" s="421"/>
      <c r="AI156" s="421"/>
      <c r="AJ156" s="421"/>
      <c r="AK156" s="422"/>
      <c r="AL156" s="88"/>
      <c r="AM156" s="143" t="n">
        <f aca="false">FALSE()</f>
        <v>0</v>
      </c>
      <c r="AN156" s="135"/>
      <c r="AO156" s="135"/>
      <c r="AP156" s="135"/>
      <c r="AQ156" s="135"/>
      <c r="AR156" s="135"/>
      <c r="AS156" s="135"/>
      <c r="AT156" s="135"/>
      <c r="AU156" s="135"/>
      <c r="AV156" s="135"/>
      <c r="AW156" s="135"/>
      <c r="AX156" s="135"/>
      <c r="AY156" s="135"/>
    </row>
    <row r="157" s="91" customFormat="true" ht="13.5" hidden="false" customHeight="true" outlineLevel="0" collapsed="false">
      <c r="A157" s="88"/>
      <c r="B157" s="417"/>
      <c r="C157" s="417"/>
      <c r="D157" s="417"/>
      <c r="E157" s="417"/>
      <c r="F157" s="423"/>
      <c r="G157" s="424" t="s">
        <v>229</v>
      </c>
      <c r="H157" s="424"/>
      <c r="I157" s="424"/>
      <c r="J157" s="424"/>
      <c r="K157" s="424"/>
      <c r="L157" s="424"/>
      <c r="M157" s="424"/>
      <c r="N157" s="424"/>
      <c r="O157" s="424"/>
      <c r="P157" s="424"/>
      <c r="Q157" s="424"/>
      <c r="R157" s="424"/>
      <c r="S157" s="424"/>
      <c r="T157" s="424"/>
      <c r="U157" s="424"/>
      <c r="V157" s="424"/>
      <c r="W157" s="424"/>
      <c r="X157" s="424"/>
      <c r="Y157" s="424"/>
      <c r="Z157" s="424"/>
      <c r="AA157" s="424"/>
      <c r="AB157" s="424"/>
      <c r="AC157" s="424"/>
      <c r="AD157" s="424"/>
      <c r="AE157" s="424"/>
      <c r="AF157" s="424"/>
      <c r="AG157" s="424"/>
      <c r="AH157" s="424"/>
      <c r="AI157" s="424"/>
      <c r="AJ157" s="424"/>
      <c r="AK157" s="425"/>
      <c r="AL157" s="88"/>
      <c r="AM157" s="143" t="n">
        <f aca="false">FALSE()</f>
        <v>0</v>
      </c>
    </row>
    <row r="158" s="91" customFormat="true" ht="24.75" hidden="false" customHeight="true" outlineLevel="0" collapsed="false">
      <c r="A158" s="88"/>
      <c r="B158" s="417" t="s">
        <v>230</v>
      </c>
      <c r="C158" s="417"/>
      <c r="D158" s="417"/>
      <c r="E158" s="417"/>
      <c r="F158" s="426"/>
      <c r="G158" s="427" t="s">
        <v>231</v>
      </c>
      <c r="H158" s="427"/>
      <c r="I158" s="427"/>
      <c r="J158" s="427"/>
      <c r="K158" s="427"/>
      <c r="L158" s="427"/>
      <c r="M158" s="427"/>
      <c r="N158" s="427"/>
      <c r="O158" s="427"/>
      <c r="P158" s="427"/>
      <c r="Q158" s="427"/>
      <c r="R158" s="427"/>
      <c r="S158" s="427"/>
      <c r="T158" s="427"/>
      <c r="U158" s="427"/>
      <c r="V158" s="427"/>
      <c r="W158" s="427"/>
      <c r="X158" s="427"/>
      <c r="Y158" s="427"/>
      <c r="Z158" s="427"/>
      <c r="AA158" s="427"/>
      <c r="AB158" s="427"/>
      <c r="AC158" s="427"/>
      <c r="AD158" s="427"/>
      <c r="AE158" s="427"/>
      <c r="AF158" s="427"/>
      <c r="AG158" s="427"/>
      <c r="AH158" s="427"/>
      <c r="AI158" s="427"/>
      <c r="AJ158" s="427"/>
      <c r="AK158" s="428"/>
      <c r="AL158" s="88"/>
      <c r="AM158" s="143" t="n">
        <f aca="false">FALSE()</f>
        <v>0</v>
      </c>
    </row>
    <row r="159" s="91" customFormat="true" ht="13.5" hidden="false" customHeight="true" outlineLevel="0" collapsed="false">
      <c r="A159" s="88"/>
      <c r="B159" s="417"/>
      <c r="C159" s="417"/>
      <c r="D159" s="417"/>
      <c r="E159" s="417"/>
      <c r="F159" s="420"/>
      <c r="G159" s="421" t="s">
        <v>232</v>
      </c>
      <c r="H159" s="421"/>
      <c r="I159" s="421"/>
      <c r="J159" s="421"/>
      <c r="K159" s="421"/>
      <c r="L159" s="421"/>
      <c r="M159" s="421"/>
      <c r="N159" s="421"/>
      <c r="O159" s="421"/>
      <c r="P159" s="421"/>
      <c r="Q159" s="421"/>
      <c r="R159" s="421"/>
      <c r="S159" s="421"/>
      <c r="T159" s="421"/>
      <c r="U159" s="421"/>
      <c r="V159" s="421"/>
      <c r="W159" s="421"/>
      <c r="X159" s="421"/>
      <c r="Y159" s="421"/>
      <c r="Z159" s="421"/>
      <c r="AA159" s="421"/>
      <c r="AB159" s="421"/>
      <c r="AC159" s="421"/>
      <c r="AD159" s="421"/>
      <c r="AE159" s="421"/>
      <c r="AF159" s="421"/>
      <c r="AG159" s="421"/>
      <c r="AH159" s="421"/>
      <c r="AI159" s="421"/>
      <c r="AJ159" s="421"/>
      <c r="AK159" s="429"/>
      <c r="AL159" s="88"/>
      <c r="AM159" s="143" t="n">
        <f aca="false">FALSE()</f>
        <v>0</v>
      </c>
      <c r="AN159" s="135" t="s">
        <v>227</v>
      </c>
      <c r="AO159" s="135"/>
      <c r="AP159" s="135"/>
      <c r="AQ159" s="135"/>
      <c r="AR159" s="135"/>
      <c r="AS159" s="135"/>
      <c r="AT159" s="135"/>
      <c r="AU159" s="135"/>
      <c r="AV159" s="135"/>
      <c r="AW159" s="135"/>
      <c r="AX159" s="135"/>
      <c r="AY159" s="135"/>
    </row>
    <row r="160" s="91" customFormat="true" ht="13.5" hidden="false" customHeight="true" outlineLevel="0" collapsed="false">
      <c r="A160" s="88"/>
      <c r="B160" s="417"/>
      <c r="C160" s="417"/>
      <c r="D160" s="417"/>
      <c r="E160" s="417"/>
      <c r="F160" s="420"/>
      <c r="G160" s="421" t="s">
        <v>233</v>
      </c>
      <c r="H160" s="421"/>
      <c r="I160" s="421"/>
      <c r="J160" s="421"/>
      <c r="K160" s="421"/>
      <c r="L160" s="421"/>
      <c r="M160" s="421"/>
      <c r="N160" s="421"/>
      <c r="O160" s="421"/>
      <c r="P160" s="421"/>
      <c r="Q160" s="421"/>
      <c r="R160" s="421"/>
      <c r="S160" s="421"/>
      <c r="T160" s="421"/>
      <c r="U160" s="421"/>
      <c r="V160" s="421"/>
      <c r="W160" s="421"/>
      <c r="X160" s="421"/>
      <c r="Y160" s="421"/>
      <c r="Z160" s="421"/>
      <c r="AA160" s="421"/>
      <c r="AB160" s="421"/>
      <c r="AC160" s="421"/>
      <c r="AD160" s="421"/>
      <c r="AE160" s="421"/>
      <c r="AF160" s="421"/>
      <c r="AG160" s="421"/>
      <c r="AH160" s="421"/>
      <c r="AI160" s="421"/>
      <c r="AJ160" s="421"/>
      <c r="AK160" s="422"/>
      <c r="AL160" s="88"/>
      <c r="AM160" s="143" t="n">
        <f aca="false">FALSE()</f>
        <v>0</v>
      </c>
      <c r="AN160" s="135"/>
      <c r="AO160" s="135"/>
      <c r="AP160" s="135"/>
      <c r="AQ160" s="135"/>
      <c r="AR160" s="135"/>
      <c r="AS160" s="135"/>
      <c r="AT160" s="135"/>
      <c r="AU160" s="135"/>
      <c r="AV160" s="135"/>
      <c r="AW160" s="135"/>
      <c r="AX160" s="135"/>
      <c r="AY160" s="135"/>
    </row>
    <row r="161" s="91" customFormat="true" ht="13.5" hidden="false" customHeight="true" outlineLevel="0" collapsed="false">
      <c r="A161" s="88"/>
      <c r="B161" s="417"/>
      <c r="C161" s="417"/>
      <c r="D161" s="417"/>
      <c r="E161" s="417"/>
      <c r="F161" s="430"/>
      <c r="G161" s="431" t="s">
        <v>234</v>
      </c>
      <c r="H161" s="431"/>
      <c r="I161" s="431"/>
      <c r="J161" s="431"/>
      <c r="K161" s="431"/>
      <c r="L161" s="431"/>
      <c r="M161" s="431"/>
      <c r="N161" s="431"/>
      <c r="O161" s="431"/>
      <c r="P161" s="431"/>
      <c r="Q161" s="431"/>
      <c r="R161" s="431"/>
      <c r="S161" s="431"/>
      <c r="T161" s="431"/>
      <c r="U161" s="431"/>
      <c r="V161" s="431"/>
      <c r="W161" s="431"/>
      <c r="X161" s="431"/>
      <c r="Y161" s="431"/>
      <c r="Z161" s="431"/>
      <c r="AA161" s="431"/>
      <c r="AB161" s="431"/>
      <c r="AC161" s="431"/>
      <c r="AD161" s="431"/>
      <c r="AE161" s="431"/>
      <c r="AF161" s="431"/>
      <c r="AG161" s="431"/>
      <c r="AH161" s="431"/>
      <c r="AI161" s="431"/>
      <c r="AJ161" s="431"/>
      <c r="AK161" s="431"/>
      <c r="AL161" s="88"/>
      <c r="AM161" s="143" t="n">
        <f aca="false">FALSE()</f>
        <v>0</v>
      </c>
    </row>
    <row r="162" s="91" customFormat="true" ht="13.5" hidden="false" customHeight="true" outlineLevel="0" collapsed="false">
      <c r="A162" s="88"/>
      <c r="B162" s="417" t="s">
        <v>235</v>
      </c>
      <c r="C162" s="417"/>
      <c r="D162" s="417"/>
      <c r="E162" s="417"/>
      <c r="F162" s="432"/>
      <c r="G162" s="427" t="s">
        <v>236</v>
      </c>
      <c r="H162" s="427"/>
      <c r="I162" s="427"/>
      <c r="J162" s="427"/>
      <c r="K162" s="427"/>
      <c r="L162" s="427"/>
      <c r="M162" s="427"/>
      <c r="N162" s="427"/>
      <c r="O162" s="427"/>
      <c r="P162" s="427"/>
      <c r="Q162" s="427"/>
      <c r="R162" s="427"/>
      <c r="S162" s="427"/>
      <c r="T162" s="427"/>
      <c r="U162" s="427"/>
      <c r="V162" s="427"/>
      <c r="W162" s="427"/>
      <c r="X162" s="427"/>
      <c r="Y162" s="427"/>
      <c r="Z162" s="427"/>
      <c r="AA162" s="427"/>
      <c r="AB162" s="427"/>
      <c r="AC162" s="427"/>
      <c r="AD162" s="427"/>
      <c r="AE162" s="427"/>
      <c r="AF162" s="427"/>
      <c r="AG162" s="427"/>
      <c r="AH162" s="427"/>
      <c r="AI162" s="427"/>
      <c r="AJ162" s="427"/>
      <c r="AK162" s="429"/>
      <c r="AL162" s="88"/>
      <c r="AM162" s="143" t="n">
        <f aca="false">FALSE()</f>
        <v>0</v>
      </c>
    </row>
    <row r="163" s="91" customFormat="true" ht="22.5" hidden="false" customHeight="true" outlineLevel="0" collapsed="false">
      <c r="A163" s="88"/>
      <c r="B163" s="417"/>
      <c r="C163" s="417"/>
      <c r="D163" s="417"/>
      <c r="E163" s="417"/>
      <c r="F163" s="420"/>
      <c r="G163" s="421" t="s">
        <v>237</v>
      </c>
      <c r="H163" s="421"/>
      <c r="I163" s="421"/>
      <c r="J163" s="421"/>
      <c r="K163" s="421"/>
      <c r="L163" s="421"/>
      <c r="M163" s="421"/>
      <c r="N163" s="421"/>
      <c r="O163" s="421"/>
      <c r="P163" s="421"/>
      <c r="Q163" s="421"/>
      <c r="R163" s="421"/>
      <c r="S163" s="421"/>
      <c r="T163" s="421"/>
      <c r="U163" s="421"/>
      <c r="V163" s="421"/>
      <c r="W163" s="421"/>
      <c r="X163" s="421"/>
      <c r="Y163" s="421"/>
      <c r="Z163" s="421"/>
      <c r="AA163" s="421"/>
      <c r="AB163" s="421"/>
      <c r="AC163" s="421"/>
      <c r="AD163" s="421"/>
      <c r="AE163" s="421"/>
      <c r="AF163" s="421"/>
      <c r="AG163" s="421"/>
      <c r="AH163" s="421"/>
      <c r="AI163" s="421"/>
      <c r="AJ163" s="421"/>
      <c r="AK163" s="422"/>
      <c r="AL163" s="88"/>
      <c r="AM163" s="143" t="n">
        <f aca="false">FALSE()</f>
        <v>0</v>
      </c>
      <c r="AN163" s="135" t="s">
        <v>227</v>
      </c>
      <c r="AO163" s="135"/>
      <c r="AP163" s="135"/>
      <c r="AQ163" s="135"/>
      <c r="AR163" s="135"/>
      <c r="AS163" s="135"/>
      <c r="AT163" s="135"/>
      <c r="AU163" s="135"/>
      <c r="AV163" s="135"/>
      <c r="AW163" s="135"/>
      <c r="AX163" s="135"/>
      <c r="AY163" s="135"/>
    </row>
    <row r="164" s="91" customFormat="true" ht="13.5" hidden="false" customHeight="true" outlineLevel="0" collapsed="false">
      <c r="A164" s="88"/>
      <c r="B164" s="417"/>
      <c r="C164" s="417"/>
      <c r="D164" s="417"/>
      <c r="E164" s="417"/>
      <c r="F164" s="420"/>
      <c r="G164" s="421" t="s">
        <v>238</v>
      </c>
      <c r="H164" s="421"/>
      <c r="I164" s="421"/>
      <c r="J164" s="421"/>
      <c r="K164" s="421"/>
      <c r="L164" s="421"/>
      <c r="M164" s="421"/>
      <c r="N164" s="421"/>
      <c r="O164" s="421"/>
      <c r="P164" s="421"/>
      <c r="Q164" s="421"/>
      <c r="R164" s="421"/>
      <c r="S164" s="421"/>
      <c r="T164" s="421"/>
      <c r="U164" s="421"/>
      <c r="V164" s="421"/>
      <c r="W164" s="421"/>
      <c r="X164" s="421"/>
      <c r="Y164" s="421"/>
      <c r="Z164" s="421"/>
      <c r="AA164" s="421"/>
      <c r="AB164" s="421"/>
      <c r="AC164" s="421"/>
      <c r="AD164" s="421"/>
      <c r="AE164" s="421"/>
      <c r="AF164" s="421"/>
      <c r="AG164" s="421"/>
      <c r="AH164" s="421"/>
      <c r="AI164" s="421"/>
      <c r="AJ164" s="421"/>
      <c r="AK164" s="422"/>
      <c r="AL164" s="88"/>
      <c r="AM164" s="143" t="n">
        <f aca="false">FALSE()</f>
        <v>0</v>
      </c>
      <c r="AN164" s="135"/>
      <c r="AO164" s="135"/>
      <c r="AP164" s="135"/>
      <c r="AQ164" s="135"/>
      <c r="AR164" s="135"/>
      <c r="AS164" s="135"/>
      <c r="AT164" s="135"/>
      <c r="AU164" s="135"/>
      <c r="AV164" s="135"/>
      <c r="AW164" s="135"/>
      <c r="AX164" s="135"/>
      <c r="AY164" s="135"/>
    </row>
    <row r="165" s="91" customFormat="true" ht="13.5" hidden="false" customHeight="true" outlineLevel="0" collapsed="false">
      <c r="A165" s="88"/>
      <c r="B165" s="417"/>
      <c r="C165" s="417"/>
      <c r="D165" s="417"/>
      <c r="E165" s="417"/>
      <c r="F165" s="423"/>
      <c r="G165" s="433" t="s">
        <v>239</v>
      </c>
      <c r="H165" s="433"/>
      <c r="I165" s="433"/>
      <c r="J165" s="433"/>
      <c r="K165" s="433"/>
      <c r="L165" s="433"/>
      <c r="M165" s="433"/>
      <c r="N165" s="433"/>
      <c r="O165" s="433"/>
      <c r="P165" s="433"/>
      <c r="Q165" s="433"/>
      <c r="R165" s="433"/>
      <c r="S165" s="433"/>
      <c r="T165" s="433"/>
      <c r="U165" s="433"/>
      <c r="V165" s="433"/>
      <c r="W165" s="433"/>
      <c r="X165" s="433"/>
      <c r="Y165" s="433"/>
      <c r="Z165" s="433"/>
      <c r="AA165" s="433"/>
      <c r="AB165" s="433"/>
      <c r="AC165" s="433"/>
      <c r="AD165" s="433"/>
      <c r="AE165" s="433"/>
      <c r="AF165" s="433"/>
      <c r="AG165" s="433"/>
      <c r="AH165" s="433"/>
      <c r="AI165" s="433"/>
      <c r="AJ165" s="433"/>
      <c r="AK165" s="434"/>
      <c r="AL165" s="88"/>
      <c r="AM165" s="143" t="n">
        <f aca="false">FALSE()</f>
        <v>0</v>
      </c>
    </row>
    <row r="166" s="91" customFormat="true" ht="21" hidden="false" customHeight="true" outlineLevel="0" collapsed="false">
      <c r="A166" s="88"/>
      <c r="B166" s="417" t="s">
        <v>240</v>
      </c>
      <c r="C166" s="417"/>
      <c r="D166" s="417"/>
      <c r="E166" s="417"/>
      <c r="F166" s="426"/>
      <c r="G166" s="435" t="s">
        <v>241</v>
      </c>
      <c r="H166" s="435"/>
      <c r="I166" s="435"/>
      <c r="J166" s="435"/>
      <c r="K166" s="435"/>
      <c r="L166" s="435"/>
      <c r="M166" s="435"/>
      <c r="N166" s="435"/>
      <c r="O166" s="435"/>
      <c r="P166" s="435"/>
      <c r="Q166" s="435"/>
      <c r="R166" s="435"/>
      <c r="S166" s="435"/>
      <c r="T166" s="435"/>
      <c r="U166" s="435"/>
      <c r="V166" s="435"/>
      <c r="W166" s="435"/>
      <c r="X166" s="435"/>
      <c r="Y166" s="435"/>
      <c r="Z166" s="435"/>
      <c r="AA166" s="435"/>
      <c r="AB166" s="435"/>
      <c r="AC166" s="435"/>
      <c r="AD166" s="435"/>
      <c r="AE166" s="435"/>
      <c r="AF166" s="435"/>
      <c r="AG166" s="435"/>
      <c r="AH166" s="435"/>
      <c r="AI166" s="435"/>
      <c r="AJ166" s="435"/>
      <c r="AK166" s="429"/>
      <c r="AL166" s="88"/>
      <c r="AM166" s="143" t="n">
        <f aca="false">FALSE()</f>
        <v>0</v>
      </c>
    </row>
    <row r="167" s="91" customFormat="true" ht="13.5" hidden="false" customHeight="true" outlineLevel="0" collapsed="false">
      <c r="A167" s="88"/>
      <c r="B167" s="417"/>
      <c r="C167" s="417"/>
      <c r="D167" s="417"/>
      <c r="E167" s="417"/>
      <c r="F167" s="420"/>
      <c r="G167" s="436" t="s">
        <v>242</v>
      </c>
      <c r="H167" s="436"/>
      <c r="I167" s="436"/>
      <c r="J167" s="436"/>
      <c r="K167" s="436"/>
      <c r="L167" s="436"/>
      <c r="M167" s="436"/>
      <c r="N167" s="436"/>
      <c r="O167" s="436"/>
      <c r="P167" s="436"/>
      <c r="Q167" s="436"/>
      <c r="R167" s="436"/>
      <c r="S167" s="436"/>
      <c r="T167" s="436"/>
      <c r="U167" s="436"/>
      <c r="V167" s="436"/>
      <c r="W167" s="436"/>
      <c r="X167" s="436"/>
      <c r="Y167" s="436"/>
      <c r="Z167" s="436"/>
      <c r="AA167" s="436"/>
      <c r="AB167" s="436"/>
      <c r="AC167" s="436"/>
      <c r="AD167" s="436"/>
      <c r="AE167" s="436"/>
      <c r="AF167" s="436"/>
      <c r="AG167" s="436"/>
      <c r="AH167" s="436"/>
      <c r="AI167" s="436"/>
      <c r="AJ167" s="436"/>
      <c r="AK167" s="429"/>
      <c r="AL167" s="76"/>
      <c r="AM167" s="143" t="n">
        <f aca="false">FALSE()</f>
        <v>0</v>
      </c>
      <c r="AN167" s="135" t="s">
        <v>227</v>
      </c>
      <c r="AO167" s="135"/>
      <c r="AP167" s="135"/>
      <c r="AQ167" s="135"/>
      <c r="AR167" s="135"/>
      <c r="AS167" s="135"/>
      <c r="AT167" s="135"/>
      <c r="AU167" s="135"/>
      <c r="AV167" s="135"/>
      <c r="AW167" s="135"/>
      <c r="AX167" s="135"/>
      <c r="AY167" s="135"/>
    </row>
    <row r="168" s="91" customFormat="true" ht="13.5" hidden="false" customHeight="true" outlineLevel="0" collapsed="false">
      <c r="A168" s="88"/>
      <c r="B168" s="417"/>
      <c r="C168" s="417"/>
      <c r="D168" s="417"/>
      <c r="E168" s="417"/>
      <c r="F168" s="420"/>
      <c r="G168" s="436" t="s">
        <v>243</v>
      </c>
      <c r="H168" s="436"/>
      <c r="I168" s="436"/>
      <c r="J168" s="436"/>
      <c r="K168" s="436"/>
      <c r="L168" s="436"/>
      <c r="M168" s="436"/>
      <c r="N168" s="436"/>
      <c r="O168" s="436"/>
      <c r="P168" s="436"/>
      <c r="Q168" s="436"/>
      <c r="R168" s="436"/>
      <c r="S168" s="436"/>
      <c r="T168" s="436"/>
      <c r="U168" s="436"/>
      <c r="V168" s="436"/>
      <c r="W168" s="436"/>
      <c r="X168" s="436"/>
      <c r="Y168" s="436"/>
      <c r="Z168" s="436"/>
      <c r="AA168" s="436"/>
      <c r="AB168" s="436"/>
      <c r="AC168" s="436"/>
      <c r="AD168" s="436"/>
      <c r="AE168" s="436"/>
      <c r="AF168" s="436"/>
      <c r="AG168" s="436"/>
      <c r="AH168" s="436"/>
      <c r="AI168" s="436"/>
      <c r="AJ168" s="436"/>
      <c r="AK168" s="437"/>
      <c r="AL168" s="88"/>
      <c r="AM168" s="143" t="n">
        <f aca="false">FALSE()</f>
        <v>0</v>
      </c>
      <c r="AN168" s="135"/>
      <c r="AO168" s="135"/>
      <c r="AP168" s="135"/>
      <c r="AQ168" s="135"/>
      <c r="AR168" s="135"/>
      <c r="AS168" s="135"/>
      <c r="AT168" s="135"/>
      <c r="AU168" s="135"/>
      <c r="AV168" s="135"/>
      <c r="AW168" s="135"/>
      <c r="AX168" s="135"/>
      <c r="AY168" s="135"/>
    </row>
    <row r="169" s="91" customFormat="true" ht="13.5" hidden="false" customHeight="true" outlineLevel="0" collapsed="false">
      <c r="A169" s="88"/>
      <c r="B169" s="417"/>
      <c r="C169" s="417"/>
      <c r="D169" s="417"/>
      <c r="E169" s="417"/>
      <c r="F169" s="430"/>
      <c r="G169" s="438" t="s">
        <v>244</v>
      </c>
      <c r="H169" s="438"/>
      <c r="I169" s="438"/>
      <c r="J169" s="438"/>
      <c r="K169" s="438"/>
      <c r="L169" s="438"/>
      <c r="M169" s="438"/>
      <c r="N169" s="438"/>
      <c r="O169" s="438"/>
      <c r="P169" s="438"/>
      <c r="Q169" s="438"/>
      <c r="R169" s="438"/>
      <c r="S169" s="438"/>
      <c r="T169" s="438"/>
      <c r="U169" s="438"/>
      <c r="V169" s="438"/>
      <c r="W169" s="438"/>
      <c r="X169" s="438"/>
      <c r="Y169" s="438"/>
      <c r="Z169" s="438"/>
      <c r="AA169" s="438"/>
      <c r="AB169" s="438"/>
      <c r="AC169" s="438"/>
      <c r="AD169" s="438"/>
      <c r="AE169" s="438"/>
      <c r="AF169" s="438"/>
      <c r="AG169" s="438"/>
      <c r="AH169" s="438"/>
      <c r="AI169" s="438"/>
      <c r="AJ169" s="438"/>
      <c r="AK169" s="438"/>
      <c r="AL169" s="88"/>
      <c r="AM169" s="143" t="n">
        <f aca="false">FALSE()</f>
        <v>0</v>
      </c>
    </row>
    <row r="170" s="91" customFormat="true" ht="13.5" hidden="false" customHeight="true" outlineLevel="0" collapsed="false">
      <c r="A170" s="88"/>
      <c r="B170" s="417" t="s">
        <v>245</v>
      </c>
      <c r="C170" s="417"/>
      <c r="D170" s="417"/>
      <c r="E170" s="417"/>
      <c r="F170" s="432"/>
      <c r="G170" s="439" t="s">
        <v>246</v>
      </c>
      <c r="H170" s="439"/>
      <c r="I170" s="439"/>
      <c r="J170" s="439"/>
      <c r="K170" s="439"/>
      <c r="L170" s="439"/>
      <c r="M170" s="439"/>
      <c r="N170" s="439"/>
      <c r="O170" s="439"/>
      <c r="P170" s="439"/>
      <c r="Q170" s="439"/>
      <c r="R170" s="439"/>
      <c r="S170" s="439"/>
      <c r="T170" s="439"/>
      <c r="U170" s="439"/>
      <c r="V170" s="439"/>
      <c r="W170" s="439"/>
      <c r="X170" s="439"/>
      <c r="Y170" s="439"/>
      <c r="Z170" s="439"/>
      <c r="AA170" s="439"/>
      <c r="AB170" s="439"/>
      <c r="AC170" s="439"/>
      <c r="AD170" s="439"/>
      <c r="AE170" s="439"/>
      <c r="AF170" s="439"/>
      <c r="AG170" s="439"/>
      <c r="AH170" s="439"/>
      <c r="AI170" s="439"/>
      <c r="AJ170" s="439"/>
      <c r="AK170" s="429"/>
      <c r="AL170" s="88"/>
      <c r="AM170" s="143" t="n">
        <f aca="false">FALSE()</f>
        <v>0</v>
      </c>
    </row>
    <row r="171" s="91" customFormat="true" ht="21" hidden="false" customHeight="true" outlineLevel="0" collapsed="false">
      <c r="A171" s="88"/>
      <c r="B171" s="417"/>
      <c r="C171" s="417"/>
      <c r="D171" s="417"/>
      <c r="E171" s="417"/>
      <c r="F171" s="420"/>
      <c r="G171" s="436" t="s">
        <v>247</v>
      </c>
      <c r="H171" s="436"/>
      <c r="I171" s="436"/>
      <c r="J171" s="436"/>
      <c r="K171" s="436"/>
      <c r="L171" s="436"/>
      <c r="M171" s="436"/>
      <c r="N171" s="436"/>
      <c r="O171" s="436"/>
      <c r="P171" s="436"/>
      <c r="Q171" s="436"/>
      <c r="R171" s="436"/>
      <c r="S171" s="436"/>
      <c r="T171" s="436"/>
      <c r="U171" s="436"/>
      <c r="V171" s="436"/>
      <c r="W171" s="436"/>
      <c r="X171" s="436"/>
      <c r="Y171" s="436"/>
      <c r="Z171" s="436"/>
      <c r="AA171" s="436"/>
      <c r="AB171" s="436"/>
      <c r="AC171" s="436"/>
      <c r="AD171" s="436"/>
      <c r="AE171" s="436"/>
      <c r="AF171" s="436"/>
      <c r="AG171" s="436"/>
      <c r="AH171" s="436"/>
      <c r="AI171" s="436"/>
      <c r="AJ171" s="436"/>
      <c r="AK171" s="422"/>
      <c r="AL171" s="88"/>
      <c r="AM171" s="143" t="n">
        <f aca="false">FALSE()</f>
        <v>0</v>
      </c>
      <c r="AN171" s="135" t="s">
        <v>227</v>
      </c>
      <c r="AO171" s="135"/>
      <c r="AP171" s="135"/>
      <c r="AQ171" s="135"/>
      <c r="AR171" s="135"/>
      <c r="AS171" s="135"/>
      <c r="AT171" s="135"/>
      <c r="AU171" s="135"/>
      <c r="AV171" s="135"/>
      <c r="AW171" s="135"/>
      <c r="AX171" s="135"/>
      <c r="AY171" s="135"/>
    </row>
    <row r="172" s="91" customFormat="true" ht="13.5" hidden="false" customHeight="true" outlineLevel="0" collapsed="false">
      <c r="A172" s="88"/>
      <c r="B172" s="417"/>
      <c r="C172" s="417"/>
      <c r="D172" s="417"/>
      <c r="E172" s="417"/>
      <c r="F172" s="420"/>
      <c r="G172" s="436" t="s">
        <v>248</v>
      </c>
      <c r="H172" s="436"/>
      <c r="I172" s="436"/>
      <c r="J172" s="436"/>
      <c r="K172" s="436"/>
      <c r="L172" s="436"/>
      <c r="M172" s="436"/>
      <c r="N172" s="436"/>
      <c r="O172" s="436"/>
      <c r="P172" s="436"/>
      <c r="Q172" s="436"/>
      <c r="R172" s="436"/>
      <c r="S172" s="436"/>
      <c r="T172" s="436"/>
      <c r="U172" s="436"/>
      <c r="V172" s="436"/>
      <c r="W172" s="436"/>
      <c r="X172" s="436"/>
      <c r="Y172" s="436"/>
      <c r="Z172" s="436"/>
      <c r="AA172" s="436"/>
      <c r="AB172" s="436"/>
      <c r="AC172" s="436"/>
      <c r="AD172" s="436"/>
      <c r="AE172" s="436"/>
      <c r="AF172" s="436"/>
      <c r="AG172" s="436"/>
      <c r="AH172" s="436"/>
      <c r="AI172" s="436"/>
      <c r="AJ172" s="436"/>
      <c r="AK172" s="422"/>
      <c r="AL172" s="88"/>
      <c r="AM172" s="143" t="n">
        <f aca="false">FALSE()</f>
        <v>0</v>
      </c>
      <c r="AN172" s="135"/>
      <c r="AO172" s="135"/>
      <c r="AP172" s="135"/>
      <c r="AQ172" s="135"/>
      <c r="AR172" s="135"/>
      <c r="AS172" s="135"/>
      <c r="AT172" s="135"/>
      <c r="AU172" s="135"/>
      <c r="AV172" s="135"/>
      <c r="AW172" s="135"/>
      <c r="AX172" s="135"/>
      <c r="AY172" s="135"/>
    </row>
    <row r="173" s="91" customFormat="true" ht="13.5" hidden="false" customHeight="true" outlineLevel="0" collapsed="false">
      <c r="A173" s="88"/>
      <c r="B173" s="417"/>
      <c r="C173" s="417"/>
      <c r="D173" s="417"/>
      <c r="E173" s="417"/>
      <c r="F173" s="430"/>
      <c r="G173" s="433" t="s">
        <v>249</v>
      </c>
      <c r="H173" s="433"/>
      <c r="I173" s="433"/>
      <c r="J173" s="433"/>
      <c r="K173" s="433"/>
      <c r="L173" s="433"/>
      <c r="M173" s="433"/>
      <c r="N173" s="433"/>
      <c r="O173" s="433"/>
      <c r="P173" s="433"/>
      <c r="Q173" s="433"/>
      <c r="R173" s="433"/>
      <c r="S173" s="433"/>
      <c r="T173" s="433"/>
      <c r="U173" s="433"/>
      <c r="V173" s="433"/>
      <c r="W173" s="433"/>
      <c r="X173" s="433"/>
      <c r="Y173" s="433"/>
      <c r="Z173" s="433"/>
      <c r="AA173" s="433"/>
      <c r="AB173" s="433"/>
      <c r="AC173" s="433"/>
      <c r="AD173" s="433"/>
      <c r="AE173" s="433"/>
      <c r="AF173" s="433"/>
      <c r="AG173" s="433"/>
      <c r="AH173" s="433"/>
      <c r="AI173" s="433"/>
      <c r="AJ173" s="433"/>
      <c r="AK173" s="434"/>
      <c r="AL173" s="88"/>
      <c r="AM173" s="143" t="n">
        <f aca="false">FALSE()</f>
        <v>0</v>
      </c>
    </row>
    <row r="174" s="91" customFormat="true" ht="13.5" hidden="false" customHeight="true" outlineLevel="0" collapsed="false">
      <c r="A174" s="88"/>
      <c r="B174" s="417" t="s">
        <v>250</v>
      </c>
      <c r="C174" s="417"/>
      <c r="D174" s="417"/>
      <c r="E174" s="417"/>
      <c r="F174" s="432"/>
      <c r="G174" s="440" t="s">
        <v>251</v>
      </c>
      <c r="H174" s="440"/>
      <c r="I174" s="440"/>
      <c r="J174" s="440"/>
      <c r="K174" s="440"/>
      <c r="L174" s="440"/>
      <c r="M174" s="440"/>
      <c r="N174" s="440"/>
      <c r="O174" s="440"/>
      <c r="P174" s="440"/>
      <c r="Q174" s="440"/>
      <c r="R174" s="440"/>
      <c r="S174" s="440"/>
      <c r="T174" s="440"/>
      <c r="U174" s="440"/>
      <c r="V174" s="440"/>
      <c r="W174" s="440"/>
      <c r="X174" s="440"/>
      <c r="Y174" s="440"/>
      <c r="Z174" s="440"/>
      <c r="AA174" s="440"/>
      <c r="AB174" s="440"/>
      <c r="AC174" s="440"/>
      <c r="AD174" s="440"/>
      <c r="AE174" s="440"/>
      <c r="AF174" s="440"/>
      <c r="AG174" s="440"/>
      <c r="AH174" s="440"/>
      <c r="AI174" s="440"/>
      <c r="AJ174" s="440"/>
      <c r="AK174" s="440"/>
      <c r="AL174" s="441"/>
      <c r="AM174" s="143" t="n">
        <f aca="false">FALSE()</f>
        <v>0</v>
      </c>
      <c r="AN174" s="1"/>
      <c r="AO174" s="1"/>
      <c r="AP174" s="1"/>
    </row>
    <row r="175" customFormat="false" ht="13.5" hidden="false" customHeight="true" outlineLevel="0" collapsed="false">
      <c r="A175" s="76"/>
      <c r="B175" s="417"/>
      <c r="C175" s="417"/>
      <c r="D175" s="417"/>
      <c r="E175" s="417"/>
      <c r="F175" s="420"/>
      <c r="G175" s="436" t="s">
        <v>252</v>
      </c>
      <c r="H175" s="436"/>
      <c r="I175" s="436"/>
      <c r="J175" s="436"/>
      <c r="K175" s="436"/>
      <c r="L175" s="436"/>
      <c r="M175" s="436"/>
      <c r="N175" s="436"/>
      <c r="O175" s="436"/>
      <c r="P175" s="436"/>
      <c r="Q175" s="436"/>
      <c r="R175" s="436"/>
      <c r="S175" s="436"/>
      <c r="T175" s="436"/>
      <c r="U175" s="436"/>
      <c r="V175" s="436"/>
      <c r="W175" s="436"/>
      <c r="X175" s="436"/>
      <c r="Y175" s="436"/>
      <c r="Z175" s="436"/>
      <c r="AA175" s="436"/>
      <c r="AB175" s="436"/>
      <c r="AC175" s="436"/>
      <c r="AD175" s="436"/>
      <c r="AE175" s="436"/>
      <c r="AF175" s="436"/>
      <c r="AG175" s="436"/>
      <c r="AH175" s="436"/>
      <c r="AI175" s="436"/>
      <c r="AJ175" s="436"/>
      <c r="AK175" s="422"/>
      <c r="AL175" s="88"/>
      <c r="AM175" s="143" t="n">
        <f aca="false">FALSE()</f>
        <v>0</v>
      </c>
      <c r="AN175" s="135" t="s">
        <v>227</v>
      </c>
      <c r="AO175" s="135"/>
      <c r="AP175" s="135"/>
      <c r="AQ175" s="135"/>
      <c r="AR175" s="135"/>
      <c r="AS175" s="135"/>
      <c r="AT175" s="135"/>
      <c r="AU175" s="135"/>
      <c r="AV175" s="135"/>
      <c r="AW175" s="135"/>
      <c r="AX175" s="135"/>
      <c r="AY175" s="135"/>
    </row>
    <row r="176" customFormat="false" ht="13.5" hidden="false" customHeight="true" outlineLevel="0" collapsed="false">
      <c r="A176" s="76"/>
      <c r="B176" s="417"/>
      <c r="C176" s="417"/>
      <c r="D176" s="417"/>
      <c r="E176" s="417"/>
      <c r="F176" s="420"/>
      <c r="G176" s="436" t="s">
        <v>253</v>
      </c>
      <c r="H176" s="436"/>
      <c r="I176" s="436"/>
      <c r="J176" s="436"/>
      <c r="K176" s="436"/>
      <c r="L176" s="436"/>
      <c r="M176" s="436"/>
      <c r="N176" s="436"/>
      <c r="O176" s="436"/>
      <c r="P176" s="436"/>
      <c r="Q176" s="436"/>
      <c r="R176" s="436"/>
      <c r="S176" s="436"/>
      <c r="T176" s="436"/>
      <c r="U176" s="436"/>
      <c r="V176" s="436"/>
      <c r="W176" s="436"/>
      <c r="X176" s="436"/>
      <c r="Y176" s="436"/>
      <c r="Z176" s="436"/>
      <c r="AA176" s="436"/>
      <c r="AB176" s="436"/>
      <c r="AC176" s="436"/>
      <c r="AD176" s="436"/>
      <c r="AE176" s="436"/>
      <c r="AF176" s="436"/>
      <c r="AG176" s="436"/>
      <c r="AH176" s="436"/>
      <c r="AI176" s="436"/>
      <c r="AJ176" s="436"/>
      <c r="AK176" s="422"/>
      <c r="AL176" s="88"/>
      <c r="AM176" s="143" t="n">
        <f aca="false">FALSE()</f>
        <v>0</v>
      </c>
      <c r="AN176" s="135"/>
      <c r="AO176" s="135"/>
      <c r="AP176" s="135"/>
      <c r="AQ176" s="135"/>
      <c r="AR176" s="135"/>
      <c r="AS176" s="135"/>
      <c r="AT176" s="135"/>
      <c r="AU176" s="135"/>
      <c r="AV176" s="135"/>
      <c r="AW176" s="135"/>
      <c r="AX176" s="135"/>
      <c r="AY176" s="135"/>
    </row>
    <row r="177" customFormat="false" ht="13.5" hidden="false" customHeight="true" outlineLevel="0" collapsed="false">
      <c r="A177" s="76"/>
      <c r="B177" s="417"/>
      <c r="C177" s="417"/>
      <c r="D177" s="417"/>
      <c r="E177" s="417"/>
      <c r="F177" s="442"/>
      <c r="G177" s="443" t="s">
        <v>254</v>
      </c>
      <c r="H177" s="443"/>
      <c r="I177" s="443"/>
      <c r="J177" s="443"/>
      <c r="K177" s="443"/>
      <c r="L177" s="443"/>
      <c r="M177" s="443"/>
      <c r="N177" s="443"/>
      <c r="O177" s="443"/>
      <c r="P177" s="443"/>
      <c r="Q177" s="443"/>
      <c r="R177" s="443"/>
      <c r="S177" s="443"/>
      <c r="T177" s="443"/>
      <c r="U177" s="443"/>
      <c r="V177" s="443"/>
      <c r="W177" s="443"/>
      <c r="X177" s="443"/>
      <c r="Y177" s="443"/>
      <c r="Z177" s="443"/>
      <c r="AA177" s="443"/>
      <c r="AB177" s="443"/>
      <c r="AC177" s="443"/>
      <c r="AD177" s="443"/>
      <c r="AE177" s="443"/>
      <c r="AF177" s="443"/>
      <c r="AG177" s="443"/>
      <c r="AH177" s="443"/>
      <c r="AI177" s="443"/>
      <c r="AJ177" s="443"/>
      <c r="AK177" s="444"/>
      <c r="AL177" s="76"/>
      <c r="AM177" s="143" t="n">
        <f aca="false">FALSE()</f>
        <v>0</v>
      </c>
    </row>
    <row r="178" customFormat="false" ht="7.5" hidden="false" customHeight="true" outlineLevel="0" collapsed="false">
      <c r="A178" s="76"/>
      <c r="B178" s="445"/>
      <c r="C178" s="445"/>
      <c r="D178" s="445"/>
      <c r="E178" s="445"/>
      <c r="F178" s="445"/>
      <c r="G178" s="445"/>
      <c r="H178" s="445"/>
      <c r="I178" s="445"/>
      <c r="J178" s="445"/>
      <c r="K178" s="445"/>
      <c r="L178" s="445"/>
      <c r="M178" s="445"/>
      <c r="N178" s="445"/>
      <c r="O178" s="445"/>
      <c r="P178" s="445"/>
      <c r="Q178" s="445"/>
      <c r="R178" s="445"/>
      <c r="S178" s="445"/>
      <c r="T178" s="445"/>
      <c r="U178" s="445"/>
      <c r="V178" s="445"/>
      <c r="W178" s="445"/>
      <c r="X178" s="445"/>
      <c r="Y178" s="445"/>
      <c r="Z178" s="445"/>
      <c r="AA178" s="445"/>
      <c r="AB178" s="445"/>
      <c r="AC178" s="445"/>
      <c r="AD178" s="445"/>
      <c r="AE178" s="445"/>
      <c r="AF178" s="445"/>
      <c r="AG178" s="445"/>
      <c r="AH178" s="445"/>
      <c r="AI178" s="445"/>
      <c r="AJ178" s="445"/>
      <c r="AK178" s="445"/>
      <c r="AL178" s="76"/>
      <c r="AM178" s="446"/>
      <c r="AO178" s="446"/>
      <c r="AP178" s="446"/>
      <c r="AQ178" s="446"/>
      <c r="AR178" s="446"/>
      <c r="AS178" s="446"/>
      <c r="AT178" s="446"/>
      <c r="AU178" s="446"/>
      <c r="AV178" s="446"/>
      <c r="AW178" s="446"/>
      <c r="AX178" s="446"/>
      <c r="AY178" s="446"/>
      <c r="AZ178" s="446"/>
      <c r="BB178" s="446"/>
      <c r="BC178" s="446"/>
    </row>
    <row r="179" s="449" customFormat="true" ht="16.5" hidden="false" customHeight="true" outlineLevel="0" collapsed="false">
      <c r="A179" s="447"/>
      <c r="B179" s="448" t="s">
        <v>255</v>
      </c>
      <c r="C179" s="448"/>
      <c r="D179" s="448"/>
      <c r="E179" s="448"/>
      <c r="F179" s="448"/>
      <c r="G179" s="448"/>
      <c r="H179" s="448"/>
      <c r="I179" s="448"/>
      <c r="J179" s="448"/>
      <c r="K179" s="448"/>
      <c r="L179" s="448"/>
      <c r="M179" s="448"/>
      <c r="N179" s="448"/>
      <c r="O179" s="448"/>
      <c r="P179" s="448"/>
      <c r="Q179" s="448"/>
      <c r="R179" s="448"/>
      <c r="S179" s="448"/>
      <c r="T179" s="448"/>
      <c r="U179" s="448"/>
      <c r="V179" s="448"/>
      <c r="W179" s="448"/>
      <c r="X179" s="448"/>
      <c r="Y179" s="448"/>
      <c r="Z179" s="448"/>
      <c r="AA179" s="448"/>
      <c r="AB179" s="448"/>
      <c r="AC179" s="448"/>
      <c r="AD179" s="448"/>
      <c r="AE179" s="448"/>
      <c r="AF179" s="448"/>
      <c r="AG179" s="448"/>
      <c r="AH179" s="448"/>
      <c r="AI179" s="448"/>
      <c r="AJ179" s="448"/>
      <c r="AK179" s="448"/>
      <c r="AL179" s="284"/>
      <c r="AN179" s="3"/>
    </row>
    <row r="180" s="446" customFormat="true" ht="15.75" hidden="false" customHeight="true" outlineLevel="0" collapsed="false">
      <c r="A180" s="441"/>
      <c r="B180" s="450" t="s">
        <v>75</v>
      </c>
      <c r="C180" s="177" t="s">
        <v>256</v>
      </c>
      <c r="D180" s="78"/>
      <c r="E180" s="78"/>
      <c r="F180" s="78"/>
      <c r="G180" s="78"/>
      <c r="H180" s="78"/>
      <c r="I180" s="78"/>
      <c r="J180" s="78"/>
      <c r="K180" s="78"/>
      <c r="L180" s="78"/>
      <c r="M180" s="78"/>
      <c r="N180" s="78"/>
      <c r="O180" s="78"/>
      <c r="P180" s="78"/>
      <c r="Q180" s="78"/>
      <c r="R180" s="78"/>
      <c r="S180" s="78"/>
      <c r="T180" s="78"/>
      <c r="U180" s="78"/>
      <c r="V180" s="78"/>
      <c r="W180" s="78"/>
      <c r="X180" s="78"/>
      <c r="Y180" s="78"/>
      <c r="Z180" s="78"/>
      <c r="AA180" s="78"/>
      <c r="AB180" s="78"/>
      <c r="AC180" s="78"/>
      <c r="AD180" s="78"/>
      <c r="AE180" s="78"/>
      <c r="AF180" s="78"/>
      <c r="AG180" s="78"/>
      <c r="AH180" s="78"/>
      <c r="AI180" s="78"/>
      <c r="AJ180" s="78"/>
      <c r="AK180" s="415" t="str">
        <f aca="false">IF(AI147="該当","",IF(OR(AM181=TRUE(),AM182=TRUE()),"○","×"))</f>
        <v/>
      </c>
      <c r="AL180" s="76"/>
    </row>
    <row r="181" s="446" customFormat="true" ht="25.5" hidden="false" customHeight="true" outlineLevel="0" collapsed="false">
      <c r="A181" s="441"/>
      <c r="B181" s="451" t="s">
        <v>257</v>
      </c>
      <c r="C181" s="451"/>
      <c r="D181" s="451"/>
      <c r="E181" s="451" t="n">
        <f aca="false">FALSE()</f>
        <v>0</v>
      </c>
      <c r="F181" s="418"/>
      <c r="G181" s="452" t="s">
        <v>258</v>
      </c>
      <c r="H181" s="452"/>
      <c r="I181" s="452"/>
      <c r="J181" s="452"/>
      <c r="K181" s="452"/>
      <c r="L181" s="452"/>
      <c r="M181" s="452"/>
      <c r="N181" s="452"/>
      <c r="O181" s="452"/>
      <c r="P181" s="452"/>
      <c r="Q181" s="452"/>
      <c r="R181" s="452"/>
      <c r="S181" s="452"/>
      <c r="T181" s="452"/>
      <c r="U181" s="452"/>
      <c r="V181" s="452"/>
      <c r="W181" s="452"/>
      <c r="X181" s="452"/>
      <c r="Y181" s="452"/>
      <c r="Z181" s="452"/>
      <c r="AA181" s="452"/>
      <c r="AB181" s="452"/>
      <c r="AC181" s="452"/>
      <c r="AD181" s="452"/>
      <c r="AE181" s="452"/>
      <c r="AF181" s="452"/>
      <c r="AG181" s="452"/>
      <c r="AH181" s="452"/>
      <c r="AI181" s="452"/>
      <c r="AJ181" s="452"/>
      <c r="AK181" s="452"/>
      <c r="AL181" s="88"/>
      <c r="AM181" s="143" t="n">
        <f aca="false">FALSE()</f>
        <v>0</v>
      </c>
      <c r="AN181" s="135" t="s">
        <v>259</v>
      </c>
      <c r="AO181" s="135"/>
      <c r="AP181" s="135"/>
      <c r="AQ181" s="135"/>
      <c r="AR181" s="135"/>
      <c r="AS181" s="135"/>
      <c r="AT181" s="135"/>
      <c r="AU181" s="135"/>
      <c r="AV181" s="135"/>
      <c r="AW181" s="135"/>
      <c r="AX181" s="135"/>
      <c r="AY181" s="135"/>
    </row>
    <row r="182" s="446" customFormat="true" ht="18.75" hidden="false" customHeight="true" outlineLevel="0" collapsed="false">
      <c r="A182" s="441"/>
      <c r="B182" s="451"/>
      <c r="C182" s="451"/>
      <c r="D182" s="451"/>
      <c r="E182" s="451" t="n">
        <f aca="false">FALSE()</f>
        <v>0</v>
      </c>
      <c r="F182" s="442"/>
      <c r="G182" s="453" t="s">
        <v>260</v>
      </c>
      <c r="H182" s="453"/>
      <c r="I182" s="453"/>
      <c r="J182" s="453"/>
      <c r="K182" s="453"/>
      <c r="L182" s="453"/>
      <c r="M182" s="453"/>
      <c r="N182" s="453"/>
      <c r="O182" s="453"/>
      <c r="P182" s="453"/>
      <c r="Q182" s="453"/>
      <c r="R182" s="453"/>
      <c r="S182" s="453"/>
      <c r="T182" s="453"/>
      <c r="U182" s="453"/>
      <c r="V182" s="453"/>
      <c r="W182" s="453"/>
      <c r="X182" s="453"/>
      <c r="Y182" s="453"/>
      <c r="Z182" s="453"/>
      <c r="AA182" s="453"/>
      <c r="AB182" s="453"/>
      <c r="AC182" s="453"/>
      <c r="AD182" s="453"/>
      <c r="AE182" s="453"/>
      <c r="AF182" s="453"/>
      <c r="AG182" s="453"/>
      <c r="AH182" s="453"/>
      <c r="AI182" s="453"/>
      <c r="AJ182" s="453"/>
      <c r="AK182" s="453"/>
      <c r="AL182" s="76"/>
      <c r="AM182" s="143" t="n">
        <f aca="false">FALSE()</f>
        <v>0</v>
      </c>
      <c r="AN182" s="135"/>
      <c r="AO182" s="135"/>
      <c r="AP182" s="135"/>
      <c r="AQ182" s="135"/>
      <c r="AR182" s="135"/>
      <c r="AS182" s="135"/>
      <c r="AT182" s="135"/>
      <c r="AU182" s="135"/>
      <c r="AV182" s="135"/>
      <c r="AW182" s="135"/>
      <c r="AX182" s="135"/>
      <c r="AY182" s="135"/>
    </row>
    <row r="183" s="91" customFormat="true" ht="4.5" hidden="false" customHeight="true" outlineLevel="0" collapsed="false">
      <c r="A183" s="88"/>
      <c r="B183" s="454"/>
      <c r="C183" s="78"/>
      <c r="D183" s="78"/>
      <c r="E183" s="78"/>
      <c r="F183" s="78"/>
      <c r="G183" s="78"/>
      <c r="H183" s="78"/>
      <c r="I183" s="78"/>
      <c r="J183" s="78"/>
      <c r="K183" s="78"/>
      <c r="L183" s="78"/>
      <c r="M183" s="78"/>
      <c r="N183" s="78"/>
      <c r="O183" s="78"/>
      <c r="P183" s="78"/>
      <c r="Q183" s="78"/>
      <c r="R183" s="78"/>
      <c r="S183" s="78"/>
      <c r="T183" s="78"/>
      <c r="U183" s="78"/>
      <c r="V183" s="78"/>
      <c r="W183" s="78"/>
      <c r="X183" s="78"/>
      <c r="Y183" s="78"/>
      <c r="Z183" s="78"/>
      <c r="AA183" s="78"/>
      <c r="AB183" s="78"/>
      <c r="AC183" s="78"/>
      <c r="AD183" s="78"/>
      <c r="AE183" s="78"/>
      <c r="AF183" s="78"/>
      <c r="AG183" s="78"/>
      <c r="AH183" s="78"/>
      <c r="AI183" s="78"/>
      <c r="AJ183" s="78"/>
      <c r="AK183" s="78"/>
      <c r="AL183" s="76"/>
      <c r="AN183" s="1"/>
    </row>
    <row r="184" customFormat="false" ht="16.5" hidden="false" customHeight="true" outlineLevel="0" collapsed="false">
      <c r="A184" s="76"/>
      <c r="B184" s="86" t="s">
        <v>261</v>
      </c>
      <c r="C184" s="86"/>
      <c r="D184" s="86"/>
      <c r="E184" s="86"/>
      <c r="F184" s="86"/>
      <c r="G184" s="86"/>
      <c r="H184" s="86"/>
      <c r="I184" s="86"/>
      <c r="J184" s="87"/>
      <c r="K184" s="87"/>
      <c r="L184" s="87"/>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c r="AL184" s="76"/>
    </row>
    <row r="185" s="91" customFormat="true" ht="15" hidden="false" customHeight="false" outlineLevel="0" collapsed="false">
      <c r="A185" s="88"/>
      <c r="B185" s="182" t="s">
        <v>75</v>
      </c>
      <c r="C185" s="177" t="s">
        <v>262</v>
      </c>
      <c r="D185" s="455"/>
      <c r="E185" s="455"/>
      <c r="F185" s="455"/>
      <c r="G185" s="455"/>
      <c r="H185" s="455"/>
      <c r="I185" s="455"/>
      <c r="J185" s="455"/>
      <c r="K185" s="455"/>
      <c r="L185" s="455"/>
      <c r="M185" s="455"/>
      <c r="N185" s="455"/>
      <c r="O185" s="455"/>
      <c r="P185" s="455"/>
      <c r="Q185" s="455"/>
      <c r="R185" s="455"/>
      <c r="S185" s="455"/>
      <c r="T185" s="455"/>
      <c r="U185" s="455"/>
      <c r="V185" s="455"/>
      <c r="W185" s="455"/>
      <c r="X185" s="455"/>
      <c r="Y185" s="455"/>
      <c r="Z185" s="455"/>
      <c r="AA185" s="455"/>
      <c r="AB185" s="455"/>
      <c r="AC185" s="455"/>
      <c r="AD185" s="455"/>
      <c r="AE185" s="455"/>
      <c r="AF185" s="455"/>
      <c r="AG185" s="455"/>
      <c r="AH185" s="455"/>
      <c r="AI185" s="455"/>
      <c r="AJ185" s="455"/>
      <c r="AK185" s="76"/>
      <c r="AL185" s="76"/>
      <c r="AN185" s="3"/>
    </row>
    <row r="186" s="91" customFormat="true" ht="40.5" hidden="false" customHeight="true" outlineLevel="0" collapsed="false">
      <c r="A186" s="88"/>
      <c r="B186" s="456" t="s">
        <v>263</v>
      </c>
      <c r="C186" s="456"/>
      <c r="D186" s="456"/>
      <c r="E186" s="456"/>
      <c r="F186" s="456"/>
      <c r="G186" s="456"/>
      <c r="H186" s="456"/>
      <c r="I186" s="456"/>
      <c r="J186" s="456"/>
      <c r="K186" s="456"/>
      <c r="L186" s="456"/>
      <c r="M186" s="456"/>
      <c r="N186" s="456"/>
      <c r="O186" s="456"/>
      <c r="P186" s="456"/>
      <c r="Q186" s="456"/>
      <c r="R186" s="456"/>
      <c r="S186" s="456"/>
      <c r="T186" s="456"/>
      <c r="U186" s="456"/>
      <c r="V186" s="456"/>
      <c r="W186" s="456"/>
      <c r="X186" s="456"/>
      <c r="Y186" s="456"/>
      <c r="Z186" s="456"/>
      <c r="AA186" s="456"/>
      <c r="AB186" s="456"/>
      <c r="AC186" s="456"/>
      <c r="AD186" s="456"/>
      <c r="AE186" s="457" t="s">
        <v>264</v>
      </c>
      <c r="AF186" s="457"/>
      <c r="AG186" s="457"/>
      <c r="AH186" s="457"/>
      <c r="AI186" s="457"/>
      <c r="AJ186" s="457"/>
      <c r="AK186" s="415" t="str">
        <f aca="false">IF(AND(AM187=TRUE(),OR(Q20=0,AM188=TRUE()),AM189=TRUE(),AM190=TRUE(),AM191=TRUE(),AM192=TRUE()),"○","×")</f>
        <v>×</v>
      </c>
      <c r="AL186" s="76"/>
      <c r="AM186" s="135" t="s">
        <v>265</v>
      </c>
      <c r="AN186" s="135"/>
      <c r="AO186" s="135"/>
      <c r="AP186" s="135"/>
      <c r="AQ186" s="135"/>
      <c r="AR186" s="135"/>
      <c r="AS186" s="135"/>
      <c r="AT186" s="135"/>
      <c r="AU186" s="135"/>
      <c r="AV186" s="135"/>
      <c r="AW186" s="135"/>
      <c r="AX186" s="135"/>
      <c r="AY186" s="135"/>
    </row>
    <row r="187" s="91" customFormat="true" ht="26.25" hidden="false" customHeight="true" outlineLevel="0" collapsed="false">
      <c r="A187" s="88"/>
      <c r="B187" s="418"/>
      <c r="C187" s="458" t="s">
        <v>266</v>
      </c>
      <c r="D187" s="458"/>
      <c r="E187" s="458"/>
      <c r="F187" s="458"/>
      <c r="G187" s="458"/>
      <c r="H187" s="458"/>
      <c r="I187" s="458"/>
      <c r="J187" s="458"/>
      <c r="K187" s="458"/>
      <c r="L187" s="458"/>
      <c r="M187" s="458"/>
      <c r="N187" s="458"/>
      <c r="O187" s="458"/>
      <c r="P187" s="458"/>
      <c r="Q187" s="458"/>
      <c r="R187" s="458"/>
      <c r="S187" s="458"/>
      <c r="T187" s="458"/>
      <c r="U187" s="458"/>
      <c r="V187" s="458"/>
      <c r="W187" s="458"/>
      <c r="X187" s="458"/>
      <c r="Y187" s="458"/>
      <c r="Z187" s="458"/>
      <c r="AA187" s="458"/>
      <c r="AB187" s="458"/>
      <c r="AC187" s="458"/>
      <c r="AD187" s="458"/>
      <c r="AE187" s="459" t="s">
        <v>267</v>
      </c>
      <c r="AF187" s="459"/>
      <c r="AG187" s="459"/>
      <c r="AH187" s="459"/>
      <c r="AI187" s="459"/>
      <c r="AJ187" s="459"/>
      <c r="AK187" s="459"/>
      <c r="AL187" s="76"/>
      <c r="AM187" s="460" t="n">
        <f aca="false">FALSE()</f>
        <v>0</v>
      </c>
      <c r="AN187" s="333"/>
      <c r="AO187" s="333"/>
      <c r="AP187" s="333"/>
      <c r="AQ187" s="333"/>
      <c r="AR187" s="333"/>
      <c r="AS187" s="333"/>
      <c r="AT187" s="333"/>
      <c r="AU187" s="333"/>
      <c r="AV187" s="333"/>
    </row>
    <row r="188" s="91" customFormat="true" ht="35.25" hidden="false" customHeight="true" outlineLevel="0" collapsed="false">
      <c r="A188" s="88"/>
      <c r="B188" s="432"/>
      <c r="C188" s="461" t="s">
        <v>268</v>
      </c>
      <c r="D188" s="461"/>
      <c r="E188" s="461"/>
      <c r="F188" s="461"/>
      <c r="G188" s="461"/>
      <c r="H188" s="461"/>
      <c r="I188" s="461"/>
      <c r="J188" s="461"/>
      <c r="K188" s="461"/>
      <c r="L188" s="461"/>
      <c r="M188" s="461"/>
      <c r="N188" s="461"/>
      <c r="O188" s="461"/>
      <c r="P188" s="461"/>
      <c r="Q188" s="461"/>
      <c r="R188" s="461"/>
      <c r="S188" s="461"/>
      <c r="T188" s="461"/>
      <c r="U188" s="461"/>
      <c r="V188" s="461"/>
      <c r="W188" s="461"/>
      <c r="X188" s="461"/>
      <c r="Y188" s="461"/>
      <c r="Z188" s="461"/>
      <c r="AA188" s="461"/>
      <c r="AB188" s="461"/>
      <c r="AC188" s="461"/>
      <c r="AD188" s="461"/>
      <c r="AE188" s="462" t="s">
        <v>267</v>
      </c>
      <c r="AF188" s="462"/>
      <c r="AG188" s="462"/>
      <c r="AH188" s="462"/>
      <c r="AI188" s="462"/>
      <c r="AJ188" s="462"/>
      <c r="AK188" s="462"/>
      <c r="AL188" s="76"/>
      <c r="AM188" s="143" t="n">
        <f aca="false">FALSE()</f>
        <v>0</v>
      </c>
      <c r="AN188" s="333"/>
      <c r="AO188" s="333"/>
      <c r="AP188" s="333"/>
      <c r="AQ188" s="333"/>
      <c r="AR188" s="333"/>
      <c r="AS188" s="333"/>
      <c r="AT188" s="333"/>
      <c r="AU188" s="333"/>
      <c r="AV188" s="333"/>
    </row>
    <row r="189" s="91" customFormat="true" ht="37.5" hidden="false" customHeight="true" outlineLevel="0" collapsed="false">
      <c r="A189" s="88"/>
      <c r="B189" s="432"/>
      <c r="C189" s="463" t="s">
        <v>269</v>
      </c>
      <c r="D189" s="463"/>
      <c r="E189" s="463"/>
      <c r="F189" s="463"/>
      <c r="G189" s="463"/>
      <c r="H189" s="463"/>
      <c r="I189" s="463"/>
      <c r="J189" s="463"/>
      <c r="K189" s="463"/>
      <c r="L189" s="463"/>
      <c r="M189" s="463"/>
      <c r="N189" s="463"/>
      <c r="O189" s="463"/>
      <c r="P189" s="463"/>
      <c r="Q189" s="463"/>
      <c r="R189" s="463"/>
      <c r="S189" s="463"/>
      <c r="T189" s="463"/>
      <c r="U189" s="463"/>
      <c r="V189" s="463"/>
      <c r="W189" s="463"/>
      <c r="X189" s="463"/>
      <c r="Y189" s="463"/>
      <c r="Z189" s="463"/>
      <c r="AA189" s="463"/>
      <c r="AB189" s="463"/>
      <c r="AC189" s="463"/>
      <c r="AD189" s="463"/>
      <c r="AE189" s="462" t="s">
        <v>270</v>
      </c>
      <c r="AF189" s="462"/>
      <c r="AG189" s="462"/>
      <c r="AH189" s="462"/>
      <c r="AI189" s="462"/>
      <c r="AJ189" s="462"/>
      <c r="AK189" s="462"/>
      <c r="AL189" s="76"/>
      <c r="AM189" s="143" t="n">
        <f aca="false">FALSE()</f>
        <v>0</v>
      </c>
      <c r="AN189" s="333"/>
      <c r="AO189" s="333"/>
      <c r="AP189" s="333"/>
      <c r="AQ189" s="333"/>
      <c r="AR189" s="333"/>
      <c r="AS189" s="333"/>
      <c r="AT189" s="333"/>
      <c r="AU189" s="333"/>
      <c r="AV189" s="333"/>
    </row>
    <row r="190" s="91" customFormat="true" ht="23.25" hidden="false" customHeight="true" outlineLevel="0" collapsed="false">
      <c r="A190" s="88"/>
      <c r="B190" s="432"/>
      <c r="C190" s="463" t="s">
        <v>271</v>
      </c>
      <c r="D190" s="463"/>
      <c r="E190" s="463"/>
      <c r="F190" s="463"/>
      <c r="G190" s="463"/>
      <c r="H190" s="463"/>
      <c r="I190" s="463"/>
      <c r="J190" s="463"/>
      <c r="K190" s="463"/>
      <c r="L190" s="463"/>
      <c r="M190" s="463"/>
      <c r="N190" s="463"/>
      <c r="O190" s="463"/>
      <c r="P190" s="463"/>
      <c r="Q190" s="463"/>
      <c r="R190" s="463"/>
      <c r="S190" s="463"/>
      <c r="T190" s="463"/>
      <c r="U190" s="463"/>
      <c r="V190" s="463"/>
      <c r="W190" s="463"/>
      <c r="X190" s="463"/>
      <c r="Y190" s="463"/>
      <c r="Z190" s="463"/>
      <c r="AA190" s="463"/>
      <c r="AB190" s="463"/>
      <c r="AC190" s="463"/>
      <c r="AD190" s="463"/>
      <c r="AE190" s="464" t="s">
        <v>272</v>
      </c>
      <c r="AF190" s="464"/>
      <c r="AG190" s="464"/>
      <c r="AH190" s="464"/>
      <c r="AI190" s="464"/>
      <c r="AJ190" s="464"/>
      <c r="AK190" s="464"/>
      <c r="AL190" s="76"/>
      <c r="AM190" s="143" t="n">
        <f aca="false">FALSE()</f>
        <v>0</v>
      </c>
    </row>
    <row r="191" s="91" customFormat="true" ht="23.25" hidden="false" customHeight="true" outlineLevel="0" collapsed="false">
      <c r="A191" s="88"/>
      <c r="B191" s="432"/>
      <c r="C191" s="463" t="s">
        <v>273</v>
      </c>
      <c r="D191" s="463"/>
      <c r="E191" s="463"/>
      <c r="F191" s="463"/>
      <c r="G191" s="463"/>
      <c r="H191" s="463"/>
      <c r="I191" s="463"/>
      <c r="J191" s="463"/>
      <c r="K191" s="463"/>
      <c r="L191" s="463"/>
      <c r="M191" s="463"/>
      <c r="N191" s="463"/>
      <c r="O191" s="463"/>
      <c r="P191" s="463"/>
      <c r="Q191" s="463"/>
      <c r="R191" s="463"/>
      <c r="S191" s="463"/>
      <c r="T191" s="463"/>
      <c r="U191" s="463"/>
      <c r="V191" s="463"/>
      <c r="W191" s="463"/>
      <c r="X191" s="463"/>
      <c r="Y191" s="463"/>
      <c r="Z191" s="463"/>
      <c r="AA191" s="463"/>
      <c r="AB191" s="463"/>
      <c r="AC191" s="463"/>
      <c r="AD191" s="463"/>
      <c r="AE191" s="462" t="s">
        <v>274</v>
      </c>
      <c r="AF191" s="462"/>
      <c r="AG191" s="462"/>
      <c r="AH191" s="462"/>
      <c r="AI191" s="462"/>
      <c r="AJ191" s="462"/>
      <c r="AK191" s="462"/>
      <c r="AL191" s="76"/>
      <c r="AM191" s="143" t="n">
        <f aca="false">FALSE()</f>
        <v>0</v>
      </c>
      <c r="AN191" s="465"/>
      <c r="AO191" s="465"/>
      <c r="AP191" s="465"/>
    </row>
    <row r="192" s="91" customFormat="true" ht="13.5" hidden="false" customHeight="true" outlineLevel="0" collapsed="false">
      <c r="A192" s="88"/>
      <c r="B192" s="442"/>
      <c r="C192" s="466" t="s">
        <v>275</v>
      </c>
      <c r="D192" s="466"/>
      <c r="E192" s="466"/>
      <c r="F192" s="466"/>
      <c r="G192" s="466"/>
      <c r="H192" s="466"/>
      <c r="I192" s="466"/>
      <c r="J192" s="466"/>
      <c r="K192" s="466"/>
      <c r="L192" s="466"/>
      <c r="M192" s="466"/>
      <c r="N192" s="466"/>
      <c r="O192" s="466"/>
      <c r="P192" s="466"/>
      <c r="Q192" s="466"/>
      <c r="R192" s="466"/>
      <c r="S192" s="466"/>
      <c r="T192" s="466"/>
      <c r="U192" s="466"/>
      <c r="V192" s="466"/>
      <c r="W192" s="466"/>
      <c r="X192" s="466"/>
      <c r="Y192" s="466"/>
      <c r="Z192" s="466"/>
      <c r="AA192" s="466"/>
      <c r="AB192" s="466"/>
      <c r="AC192" s="466"/>
      <c r="AD192" s="466"/>
      <c r="AE192" s="467" t="s">
        <v>276</v>
      </c>
      <c r="AF192" s="467"/>
      <c r="AG192" s="467"/>
      <c r="AH192" s="467"/>
      <c r="AI192" s="467"/>
      <c r="AJ192" s="467"/>
      <c r="AK192" s="467"/>
      <c r="AL192" s="76"/>
      <c r="AM192" s="143" t="n">
        <f aca="false">FALSE()</f>
        <v>0</v>
      </c>
    </row>
    <row r="193" s="91" customFormat="true" ht="5.25" hidden="false" customHeight="true" outlineLevel="0" collapsed="false">
      <c r="A193" s="88"/>
      <c r="B193" s="455"/>
      <c r="C193" s="177"/>
      <c r="D193" s="455"/>
      <c r="E193" s="455"/>
      <c r="F193" s="455"/>
      <c r="G193" s="455"/>
      <c r="H193" s="455"/>
      <c r="I193" s="455"/>
      <c r="J193" s="455"/>
      <c r="K193" s="455"/>
      <c r="L193" s="455"/>
      <c r="M193" s="455"/>
      <c r="N193" s="455"/>
      <c r="O193" s="455"/>
      <c r="P193" s="455"/>
      <c r="Q193" s="455"/>
      <c r="R193" s="455"/>
      <c r="S193" s="455"/>
      <c r="T193" s="455"/>
      <c r="U193" s="455"/>
      <c r="V193" s="455"/>
      <c r="W193" s="455"/>
      <c r="X193" s="455"/>
      <c r="Y193" s="455"/>
      <c r="Z193" s="177"/>
      <c r="AA193" s="177"/>
      <c r="AB193" s="177"/>
      <c r="AC193" s="177"/>
      <c r="AD193" s="177"/>
      <c r="AE193" s="177"/>
      <c r="AF193" s="177"/>
      <c r="AG193" s="177"/>
      <c r="AH193" s="177"/>
      <c r="AI193" s="455"/>
      <c r="AJ193" s="455"/>
      <c r="AK193" s="76"/>
      <c r="AL193" s="76"/>
    </row>
    <row r="194" s="91" customFormat="true" ht="12" hidden="false" customHeight="true" outlineLevel="0" collapsed="false">
      <c r="A194" s="88"/>
      <c r="B194" s="468" t="s">
        <v>277</v>
      </c>
      <c r="C194" s="469" t="s">
        <v>278</v>
      </c>
      <c r="D194" s="469"/>
      <c r="E194" s="469"/>
      <c r="F194" s="469"/>
      <c r="G194" s="469"/>
      <c r="H194" s="469"/>
      <c r="I194" s="469"/>
      <c r="J194" s="469"/>
      <c r="K194" s="469"/>
      <c r="L194" s="469"/>
      <c r="M194" s="469"/>
      <c r="N194" s="469"/>
      <c r="O194" s="469"/>
      <c r="P194" s="469"/>
      <c r="Q194" s="469"/>
      <c r="R194" s="469"/>
      <c r="S194" s="469"/>
      <c r="T194" s="469"/>
      <c r="U194" s="469"/>
      <c r="V194" s="469"/>
      <c r="W194" s="469"/>
      <c r="X194" s="469"/>
      <c r="Y194" s="469"/>
      <c r="Z194" s="469"/>
      <c r="AA194" s="469"/>
      <c r="AB194" s="469"/>
      <c r="AC194" s="469"/>
      <c r="AD194" s="469"/>
      <c r="AE194" s="469"/>
      <c r="AF194" s="469"/>
      <c r="AG194" s="469"/>
      <c r="AH194" s="469"/>
      <c r="AI194" s="469"/>
      <c r="AJ194" s="469"/>
      <c r="AK194" s="470"/>
      <c r="AL194" s="76"/>
    </row>
    <row r="195" s="91" customFormat="true" ht="28.5" hidden="false" customHeight="true" outlineLevel="0" collapsed="false">
      <c r="A195" s="88"/>
      <c r="B195" s="468" t="s">
        <v>277</v>
      </c>
      <c r="C195" s="471" t="s">
        <v>279</v>
      </c>
      <c r="D195" s="471"/>
      <c r="E195" s="471"/>
      <c r="F195" s="471"/>
      <c r="G195" s="471"/>
      <c r="H195" s="471"/>
      <c r="I195" s="471"/>
      <c r="J195" s="471"/>
      <c r="K195" s="471"/>
      <c r="L195" s="471"/>
      <c r="M195" s="471"/>
      <c r="N195" s="471"/>
      <c r="O195" s="471"/>
      <c r="P195" s="471"/>
      <c r="Q195" s="471"/>
      <c r="R195" s="471"/>
      <c r="S195" s="471"/>
      <c r="T195" s="471"/>
      <c r="U195" s="471"/>
      <c r="V195" s="471"/>
      <c r="W195" s="471"/>
      <c r="X195" s="471"/>
      <c r="Y195" s="471"/>
      <c r="Z195" s="471"/>
      <c r="AA195" s="471"/>
      <c r="AB195" s="471"/>
      <c r="AC195" s="471"/>
      <c r="AD195" s="471"/>
      <c r="AE195" s="471"/>
      <c r="AF195" s="471"/>
      <c r="AG195" s="471"/>
      <c r="AH195" s="471"/>
      <c r="AI195" s="471"/>
      <c r="AJ195" s="471"/>
      <c r="AK195" s="471"/>
      <c r="AL195" s="76"/>
    </row>
    <row r="196" s="91" customFormat="true" ht="16.5" hidden="false" customHeight="true" outlineLevel="0" collapsed="false">
      <c r="A196" s="88"/>
      <c r="B196" s="472"/>
      <c r="C196" s="294"/>
      <c r="D196" s="294"/>
      <c r="E196" s="294"/>
      <c r="F196" s="294"/>
      <c r="G196" s="294"/>
      <c r="H196" s="294"/>
      <c r="I196" s="294"/>
      <c r="J196" s="294"/>
      <c r="K196" s="294"/>
      <c r="L196" s="294"/>
      <c r="M196" s="294"/>
      <c r="N196" s="294"/>
      <c r="O196" s="294"/>
      <c r="P196" s="294"/>
      <c r="Q196" s="294"/>
      <c r="R196" s="294"/>
      <c r="S196" s="294"/>
      <c r="T196" s="294"/>
      <c r="U196" s="294"/>
      <c r="V196" s="294"/>
      <c r="W196" s="294"/>
      <c r="X196" s="294"/>
      <c r="Y196" s="294"/>
      <c r="Z196" s="294"/>
      <c r="AA196" s="294"/>
      <c r="AB196" s="294"/>
      <c r="AC196" s="294"/>
      <c r="AD196" s="294"/>
      <c r="AE196" s="294"/>
      <c r="AF196" s="294"/>
      <c r="AG196" s="294"/>
      <c r="AH196" s="294"/>
      <c r="AI196" s="294"/>
      <c r="AJ196" s="294"/>
      <c r="AK196" s="415" t="str">
        <f aca="false">IF(COUNTA(E200,H200,K200,T201,AA201)=5,"○","×")</f>
        <v>×</v>
      </c>
      <c r="AL196" s="76"/>
    </row>
    <row r="197" s="91" customFormat="true" ht="8.25" hidden="false" customHeight="true" outlineLevel="0" collapsed="false">
      <c r="A197" s="88"/>
      <c r="B197" s="473"/>
      <c r="C197" s="474"/>
      <c r="D197" s="474"/>
      <c r="E197" s="474"/>
      <c r="F197" s="474"/>
      <c r="G197" s="474"/>
      <c r="H197" s="474"/>
      <c r="I197" s="474"/>
      <c r="J197" s="474"/>
      <c r="K197" s="474"/>
      <c r="L197" s="474"/>
      <c r="M197" s="474"/>
      <c r="N197" s="474"/>
      <c r="O197" s="474"/>
      <c r="P197" s="474"/>
      <c r="Q197" s="474"/>
      <c r="R197" s="474"/>
      <c r="S197" s="474"/>
      <c r="T197" s="474"/>
      <c r="U197" s="474"/>
      <c r="V197" s="474"/>
      <c r="W197" s="474"/>
      <c r="X197" s="474"/>
      <c r="Y197" s="474"/>
      <c r="Z197" s="474"/>
      <c r="AA197" s="474"/>
      <c r="AB197" s="474"/>
      <c r="AC197" s="474"/>
      <c r="AD197" s="474"/>
      <c r="AE197" s="474"/>
      <c r="AF197" s="474"/>
      <c r="AG197" s="474"/>
      <c r="AH197" s="474"/>
      <c r="AI197" s="474"/>
      <c r="AJ197" s="474"/>
      <c r="AK197" s="475"/>
      <c r="AL197" s="76"/>
      <c r="AM197" s="1"/>
    </row>
    <row r="198" s="91" customFormat="true" ht="26.25" hidden="false" customHeight="true" outlineLevel="0" collapsed="false">
      <c r="A198" s="88"/>
      <c r="B198" s="476"/>
      <c r="C198" s="477" t="s">
        <v>280</v>
      </c>
      <c r="D198" s="477"/>
      <c r="E198" s="477"/>
      <c r="F198" s="477"/>
      <c r="G198" s="477"/>
      <c r="H198" s="477"/>
      <c r="I198" s="477"/>
      <c r="J198" s="477"/>
      <c r="K198" s="477"/>
      <c r="L198" s="477"/>
      <c r="M198" s="477"/>
      <c r="N198" s="477"/>
      <c r="O198" s="477"/>
      <c r="P198" s="477"/>
      <c r="Q198" s="477"/>
      <c r="R198" s="477"/>
      <c r="S198" s="477"/>
      <c r="T198" s="477"/>
      <c r="U198" s="477"/>
      <c r="V198" s="477"/>
      <c r="W198" s="477"/>
      <c r="X198" s="477"/>
      <c r="Y198" s="477"/>
      <c r="Z198" s="477"/>
      <c r="AA198" s="477"/>
      <c r="AB198" s="477"/>
      <c r="AC198" s="477"/>
      <c r="AD198" s="477"/>
      <c r="AE198" s="477"/>
      <c r="AF198" s="477"/>
      <c r="AG198" s="477"/>
      <c r="AH198" s="477"/>
      <c r="AI198" s="477"/>
      <c r="AJ198" s="455"/>
      <c r="AK198" s="478"/>
      <c r="AL198" s="455"/>
      <c r="AM198" s="1"/>
    </row>
    <row r="199" s="91" customFormat="true" ht="6.75" hidden="false" customHeight="true" outlineLevel="0" collapsed="false">
      <c r="A199" s="88"/>
      <c r="B199" s="476"/>
      <c r="C199" s="177"/>
      <c r="D199" s="455"/>
      <c r="E199" s="455"/>
      <c r="F199" s="455"/>
      <c r="G199" s="455"/>
      <c r="H199" s="455"/>
      <c r="I199" s="455"/>
      <c r="J199" s="455"/>
      <c r="K199" s="455"/>
      <c r="L199" s="455"/>
      <c r="M199" s="455"/>
      <c r="N199" s="455"/>
      <c r="O199" s="455"/>
      <c r="P199" s="455"/>
      <c r="Q199" s="455"/>
      <c r="R199" s="455"/>
      <c r="S199" s="455"/>
      <c r="T199" s="455"/>
      <c r="U199" s="455"/>
      <c r="V199" s="455"/>
      <c r="W199" s="455"/>
      <c r="X199" s="455"/>
      <c r="Y199" s="455"/>
      <c r="Z199" s="455"/>
      <c r="AA199" s="455"/>
      <c r="AB199" s="455"/>
      <c r="AC199" s="455"/>
      <c r="AD199" s="455"/>
      <c r="AE199" s="455"/>
      <c r="AF199" s="455"/>
      <c r="AG199" s="455"/>
      <c r="AH199" s="455"/>
      <c r="AI199" s="455"/>
      <c r="AJ199" s="455"/>
      <c r="AK199" s="478"/>
      <c r="AL199" s="76"/>
      <c r="AM199" s="1"/>
    </row>
    <row r="200" s="91" customFormat="true" ht="15" hidden="false" customHeight="true" outlineLevel="0" collapsed="false">
      <c r="A200" s="88"/>
      <c r="B200" s="479"/>
      <c r="C200" s="480" t="s">
        <v>88</v>
      </c>
      <c r="D200" s="480"/>
      <c r="E200" s="481"/>
      <c r="F200" s="481"/>
      <c r="G200" s="480" t="s">
        <v>89</v>
      </c>
      <c r="H200" s="481"/>
      <c r="I200" s="481"/>
      <c r="J200" s="480" t="s">
        <v>90</v>
      </c>
      <c r="K200" s="481"/>
      <c r="L200" s="481"/>
      <c r="M200" s="480" t="s">
        <v>281</v>
      </c>
      <c r="N200" s="455"/>
      <c r="O200" s="482" t="s">
        <v>11</v>
      </c>
      <c r="P200" s="482"/>
      <c r="Q200" s="482"/>
      <c r="R200" s="483" t="str">
        <f aca="false">IF(H7="","",H7)</f>
        <v/>
      </c>
      <c r="S200" s="483"/>
      <c r="T200" s="483"/>
      <c r="U200" s="483"/>
      <c r="V200" s="483"/>
      <c r="W200" s="483"/>
      <c r="X200" s="483"/>
      <c r="Y200" s="483"/>
      <c r="Z200" s="483"/>
      <c r="AA200" s="483"/>
      <c r="AB200" s="483"/>
      <c r="AC200" s="483"/>
      <c r="AD200" s="483"/>
      <c r="AE200" s="483"/>
      <c r="AF200" s="483"/>
      <c r="AG200" s="483"/>
      <c r="AH200" s="483"/>
      <c r="AI200" s="483"/>
      <c r="AJ200" s="484"/>
      <c r="AK200" s="485"/>
      <c r="AL200" s="486"/>
      <c r="AM200" s="487"/>
      <c r="AN200" s="1"/>
      <c r="AO200" s="1"/>
      <c r="AP200" s="1"/>
      <c r="AQ200" s="1"/>
      <c r="AR200" s="1"/>
      <c r="AS200" s="1"/>
      <c r="AT200" s="1"/>
      <c r="AU200" s="1"/>
      <c r="AV200" s="1"/>
      <c r="AW200" s="144"/>
      <c r="AX200" s="1"/>
      <c r="AY200" s="1"/>
      <c r="AZ200" s="1"/>
      <c r="BA200" s="1"/>
      <c r="BB200" s="1"/>
      <c r="BC200" s="1"/>
    </row>
    <row r="201" customFormat="false" ht="15" hidden="false" customHeight="true" outlineLevel="0" collapsed="false">
      <c r="A201" s="76"/>
      <c r="B201" s="479"/>
      <c r="C201" s="488"/>
      <c r="D201" s="480"/>
      <c r="E201" s="480"/>
      <c r="F201" s="480"/>
      <c r="G201" s="480"/>
      <c r="H201" s="480"/>
      <c r="I201" s="480"/>
      <c r="J201" s="480"/>
      <c r="K201" s="480"/>
      <c r="L201" s="480"/>
      <c r="M201" s="480"/>
      <c r="N201" s="480"/>
      <c r="O201" s="489" t="s">
        <v>282</v>
      </c>
      <c r="P201" s="489"/>
      <c r="Q201" s="489"/>
      <c r="R201" s="490" t="s">
        <v>20</v>
      </c>
      <c r="S201" s="490"/>
      <c r="T201" s="491"/>
      <c r="U201" s="491"/>
      <c r="V201" s="491"/>
      <c r="W201" s="491"/>
      <c r="X201" s="491"/>
      <c r="Y201" s="492" t="s">
        <v>21</v>
      </c>
      <c r="Z201" s="492"/>
      <c r="AA201" s="491"/>
      <c r="AB201" s="491"/>
      <c r="AC201" s="491"/>
      <c r="AD201" s="491"/>
      <c r="AE201" s="491"/>
      <c r="AF201" s="491"/>
      <c r="AG201" s="491"/>
      <c r="AH201" s="491"/>
      <c r="AI201" s="491"/>
      <c r="AJ201" s="488"/>
      <c r="AK201" s="493"/>
      <c r="AL201" s="486"/>
      <c r="AM201" s="487"/>
      <c r="AW201" s="144"/>
    </row>
    <row r="202" customFormat="false" ht="7.5" hidden="false" customHeight="true" outlineLevel="0" collapsed="false">
      <c r="A202" s="76"/>
      <c r="B202" s="494"/>
      <c r="C202" s="495"/>
      <c r="D202" s="496"/>
      <c r="E202" s="496"/>
      <c r="F202" s="496"/>
      <c r="G202" s="496"/>
      <c r="H202" s="496"/>
      <c r="I202" s="496"/>
      <c r="J202" s="496"/>
      <c r="K202" s="496"/>
      <c r="L202" s="496"/>
      <c r="M202" s="496"/>
      <c r="N202" s="496"/>
      <c r="O202" s="496"/>
      <c r="P202" s="496"/>
      <c r="Q202" s="495"/>
      <c r="R202" s="496"/>
      <c r="S202" s="497"/>
      <c r="T202" s="497"/>
      <c r="U202" s="497"/>
      <c r="V202" s="497"/>
      <c r="W202" s="497"/>
      <c r="X202" s="498"/>
      <c r="Y202" s="498"/>
      <c r="Z202" s="498"/>
      <c r="AA202" s="498"/>
      <c r="AB202" s="498"/>
      <c r="AC202" s="498"/>
      <c r="AD202" s="498"/>
      <c r="AE202" s="498"/>
      <c r="AF202" s="498"/>
      <c r="AG202" s="498"/>
      <c r="AH202" s="498"/>
      <c r="AI202" s="498"/>
      <c r="AJ202" s="499"/>
      <c r="AK202" s="500"/>
      <c r="AL202" s="486"/>
      <c r="AM202" s="487"/>
      <c r="AW202" s="144"/>
    </row>
    <row r="203" customFormat="false" ht="7.5" hidden="false" customHeight="true" outlineLevel="0" collapsed="false">
      <c r="A203" s="76"/>
      <c r="B203" s="501"/>
      <c r="C203" s="486"/>
      <c r="D203" s="501"/>
      <c r="E203" s="501"/>
      <c r="F203" s="501"/>
      <c r="G203" s="501"/>
      <c r="H203" s="501"/>
      <c r="I203" s="501"/>
      <c r="J203" s="501"/>
      <c r="K203" s="501"/>
      <c r="L203" s="501"/>
      <c r="M203" s="501"/>
      <c r="N203" s="501"/>
      <c r="O203" s="501"/>
      <c r="P203" s="501"/>
      <c r="Q203" s="486"/>
      <c r="R203" s="501"/>
      <c r="S203" s="502"/>
      <c r="T203" s="502"/>
      <c r="U203" s="502"/>
      <c r="V203" s="502"/>
      <c r="W203" s="502"/>
      <c r="X203" s="503"/>
      <c r="Y203" s="503"/>
      <c r="Z203" s="503"/>
      <c r="AA203" s="503"/>
      <c r="AB203" s="503"/>
      <c r="AC203" s="503"/>
      <c r="AD203" s="503"/>
      <c r="AE203" s="503"/>
      <c r="AF203" s="503"/>
      <c r="AG203" s="503"/>
      <c r="AH203" s="503"/>
      <c r="AI203" s="503"/>
      <c r="AJ203" s="504"/>
      <c r="AK203" s="486"/>
      <c r="AL203" s="486"/>
      <c r="AM203" s="487"/>
      <c r="AW203" s="144"/>
    </row>
    <row r="204" s="91" customFormat="true" ht="15" hidden="false" customHeight="true" outlineLevel="0" collapsed="false">
      <c r="A204" s="88"/>
      <c r="B204" s="505" t="s">
        <v>283</v>
      </c>
      <c r="C204" s="501"/>
      <c r="D204" s="88"/>
      <c r="E204" s="88"/>
      <c r="F204" s="86" t="s">
        <v>284</v>
      </c>
      <c r="G204" s="76"/>
      <c r="H204" s="76"/>
      <c r="I204" s="76"/>
      <c r="J204" s="76"/>
      <c r="K204" s="76"/>
      <c r="L204" s="76"/>
      <c r="M204" s="76"/>
      <c r="N204" s="76"/>
      <c r="O204" s="76"/>
      <c r="P204" s="76"/>
      <c r="Q204" s="76"/>
      <c r="R204" s="76"/>
      <c r="S204" s="76"/>
      <c r="T204" s="76"/>
      <c r="U204" s="76"/>
      <c r="V204" s="76"/>
      <c r="W204" s="76"/>
      <c r="X204" s="76"/>
      <c r="Y204" s="76"/>
      <c r="Z204" s="76"/>
      <c r="AA204" s="76"/>
      <c r="AB204" s="76"/>
      <c r="AC204" s="76"/>
      <c r="AD204" s="76"/>
      <c r="AE204" s="76"/>
      <c r="AF204" s="76"/>
      <c r="AG204" s="76"/>
      <c r="AH204" s="76"/>
      <c r="AI204" s="76"/>
      <c r="AJ204" s="76"/>
      <c r="AK204" s="76"/>
      <c r="AL204" s="76"/>
      <c r="AM204" s="1"/>
    </row>
    <row r="205" customFormat="false" ht="12.75" hidden="false" customHeight="true" outlineLevel="0" collapsed="false">
      <c r="A205" s="76"/>
      <c r="B205" s="182" t="s">
        <v>75</v>
      </c>
      <c r="C205" s="470" t="s">
        <v>285</v>
      </c>
      <c r="D205" s="76"/>
      <c r="E205" s="76"/>
      <c r="F205" s="76"/>
      <c r="G205" s="76"/>
      <c r="H205" s="76"/>
      <c r="I205" s="76"/>
      <c r="J205" s="76"/>
      <c r="K205" s="76"/>
      <c r="L205" s="76"/>
      <c r="M205" s="76"/>
      <c r="N205" s="76"/>
      <c r="O205" s="76"/>
      <c r="P205" s="76"/>
      <c r="Q205" s="76"/>
      <c r="R205" s="76"/>
      <c r="S205" s="76"/>
      <c r="T205" s="76"/>
      <c r="U205" s="76"/>
      <c r="V205" s="76"/>
      <c r="W205" s="76"/>
      <c r="X205" s="76"/>
      <c r="Y205" s="76"/>
      <c r="Z205" s="76"/>
      <c r="AA205" s="76"/>
      <c r="AB205" s="76"/>
      <c r="AC205" s="76"/>
      <c r="AD205" s="76"/>
      <c r="AE205" s="76"/>
      <c r="AF205" s="76"/>
      <c r="AG205" s="76"/>
      <c r="AH205" s="76"/>
      <c r="AI205" s="76"/>
      <c r="AJ205" s="76"/>
      <c r="AK205" s="76"/>
      <c r="AL205" s="76"/>
    </row>
    <row r="206" s="242" customFormat="true" ht="12" hidden="false" customHeight="true" outlineLevel="0" collapsed="false">
      <c r="A206" s="139"/>
      <c r="B206" s="182" t="s">
        <v>277</v>
      </c>
      <c r="C206" s="470" t="s">
        <v>286</v>
      </c>
      <c r="D206" s="139"/>
      <c r="E206" s="139"/>
      <c r="F206" s="139"/>
      <c r="G206" s="139"/>
      <c r="H206" s="139"/>
      <c r="I206" s="139"/>
      <c r="J206" s="139"/>
      <c r="K206" s="139"/>
      <c r="L206" s="139"/>
      <c r="M206" s="139"/>
      <c r="N206" s="139"/>
      <c r="O206" s="139"/>
      <c r="P206" s="139"/>
      <c r="Q206" s="139"/>
      <c r="R206" s="139"/>
      <c r="S206" s="139"/>
      <c r="T206" s="139"/>
      <c r="U206" s="139"/>
      <c r="V206" s="139"/>
      <c r="W206" s="139"/>
      <c r="X206" s="139"/>
      <c r="Y206" s="139"/>
      <c r="Z206" s="139"/>
      <c r="AA206" s="139"/>
      <c r="AB206" s="139"/>
      <c r="AC206" s="139"/>
      <c r="AD206" s="139"/>
      <c r="AE206" s="139"/>
      <c r="AF206" s="139"/>
      <c r="AG206" s="139"/>
      <c r="AH206" s="139"/>
      <c r="AI206" s="139"/>
      <c r="AJ206" s="139"/>
      <c r="AK206" s="139"/>
      <c r="AL206" s="139"/>
    </row>
    <row r="207" customFormat="false" ht="6" hidden="false" customHeight="true" outlineLevel="0" collapsed="false">
      <c r="A207" s="76"/>
      <c r="B207" s="86"/>
      <c r="C207" s="501"/>
      <c r="D207" s="76"/>
      <c r="E207" s="76"/>
      <c r="F207" s="76"/>
      <c r="G207" s="76"/>
      <c r="H207" s="76"/>
      <c r="I207" s="76"/>
      <c r="J207" s="76"/>
      <c r="K207" s="76"/>
      <c r="L207" s="76"/>
      <c r="M207" s="76"/>
      <c r="N207" s="76"/>
      <c r="O207" s="76"/>
      <c r="P207" s="76"/>
      <c r="Q207" s="76"/>
      <c r="R207" s="76"/>
      <c r="S207" s="76"/>
      <c r="T207" s="76"/>
      <c r="U207" s="76"/>
      <c r="V207" s="76"/>
      <c r="W207" s="76"/>
      <c r="X207" s="76"/>
      <c r="Y207" s="76"/>
      <c r="Z207" s="76"/>
      <c r="AA207" s="76"/>
      <c r="AB207" s="76"/>
      <c r="AC207" s="76"/>
      <c r="AD207" s="76"/>
      <c r="AE207" s="76"/>
      <c r="AF207" s="76"/>
      <c r="AG207" s="76"/>
      <c r="AH207" s="76"/>
      <c r="AI207" s="76"/>
      <c r="AJ207" s="76"/>
      <c r="AK207" s="76"/>
      <c r="AL207" s="76"/>
    </row>
    <row r="208" customFormat="false" ht="13.5" hidden="false" customHeight="false" outlineLevel="0" collapsed="false">
      <c r="A208" s="76"/>
      <c r="B208" s="506" t="s">
        <v>47</v>
      </c>
      <c r="C208" s="506"/>
      <c r="D208" s="506"/>
      <c r="E208" s="506"/>
      <c r="F208" s="506"/>
      <c r="G208" s="506"/>
      <c r="H208" s="506"/>
      <c r="I208" s="506"/>
      <c r="J208" s="506"/>
      <c r="K208" s="506"/>
      <c r="L208" s="506"/>
      <c r="M208" s="506"/>
      <c r="N208" s="506"/>
      <c r="O208" s="506"/>
      <c r="P208" s="506"/>
      <c r="Q208" s="506"/>
      <c r="R208" s="506"/>
      <c r="S208" s="506"/>
      <c r="T208" s="506"/>
      <c r="U208" s="506"/>
      <c r="V208" s="506"/>
      <c r="W208" s="506"/>
      <c r="X208" s="506"/>
      <c r="Y208" s="506"/>
      <c r="Z208" s="506"/>
      <c r="AA208" s="506"/>
      <c r="AB208" s="506"/>
      <c r="AC208" s="506"/>
      <c r="AD208" s="506"/>
      <c r="AE208" s="506"/>
      <c r="AF208" s="506"/>
      <c r="AG208" s="506"/>
      <c r="AH208" s="506"/>
      <c r="AI208" s="506"/>
      <c r="AJ208" s="506"/>
      <c r="AK208" s="506"/>
      <c r="AL208" s="76"/>
    </row>
    <row r="209" customFormat="false" ht="13.5" hidden="false" customHeight="false" outlineLevel="0" collapsed="false">
      <c r="A209" s="76"/>
      <c r="B209" s="507" t="s">
        <v>287</v>
      </c>
      <c r="C209" s="508" t="s">
        <v>288</v>
      </c>
      <c r="D209" s="508"/>
      <c r="E209" s="508"/>
      <c r="F209" s="508"/>
      <c r="G209" s="508"/>
      <c r="H209" s="508"/>
      <c r="I209" s="508"/>
      <c r="J209" s="508"/>
      <c r="K209" s="508"/>
      <c r="L209" s="508"/>
      <c r="M209" s="508"/>
      <c r="N209" s="508"/>
      <c r="O209" s="508"/>
      <c r="P209" s="508"/>
      <c r="Q209" s="508"/>
      <c r="R209" s="508"/>
      <c r="S209" s="508"/>
      <c r="T209" s="508"/>
      <c r="U209" s="508"/>
      <c r="V209" s="508"/>
      <c r="W209" s="508"/>
      <c r="X209" s="508"/>
      <c r="Y209" s="508"/>
      <c r="Z209" s="508"/>
      <c r="AA209" s="508"/>
      <c r="AB209" s="508"/>
      <c r="AC209" s="508"/>
      <c r="AD209" s="508"/>
      <c r="AE209" s="508"/>
      <c r="AF209" s="508"/>
      <c r="AG209" s="508"/>
      <c r="AH209" s="508"/>
      <c r="AI209" s="508"/>
      <c r="AJ209" s="508"/>
      <c r="AK209" s="509" t="str">
        <f aca="false">Y20</f>
        <v/>
      </c>
      <c r="AL209" s="76"/>
    </row>
    <row r="210" customFormat="false" ht="13.5" hidden="false" customHeight="false" outlineLevel="0" collapsed="false">
      <c r="A210" s="76"/>
      <c r="B210" s="507"/>
      <c r="C210" s="510" t="s">
        <v>289</v>
      </c>
      <c r="D210" s="510"/>
      <c r="E210" s="510"/>
      <c r="F210" s="510"/>
      <c r="G210" s="510"/>
      <c r="H210" s="510"/>
      <c r="I210" s="510"/>
      <c r="J210" s="510"/>
      <c r="K210" s="510"/>
      <c r="L210" s="510"/>
      <c r="M210" s="510"/>
      <c r="N210" s="510"/>
      <c r="O210" s="510"/>
      <c r="P210" s="510"/>
      <c r="Q210" s="510"/>
      <c r="R210" s="510"/>
      <c r="S210" s="510"/>
      <c r="T210" s="510"/>
      <c r="U210" s="510"/>
      <c r="V210" s="510"/>
      <c r="W210" s="510"/>
      <c r="X210" s="510"/>
      <c r="Y210" s="510"/>
      <c r="Z210" s="510"/>
      <c r="AA210" s="510"/>
      <c r="AB210" s="510"/>
      <c r="AC210" s="510"/>
      <c r="AD210" s="510"/>
      <c r="AE210" s="510"/>
      <c r="AF210" s="510"/>
      <c r="AG210" s="510"/>
      <c r="AH210" s="510"/>
      <c r="AI210" s="510"/>
      <c r="AJ210" s="510"/>
      <c r="AK210" s="509" t="str">
        <f aca="false">Y21</f>
        <v>○</v>
      </c>
      <c r="AL210" s="76"/>
    </row>
    <row r="211" customFormat="false" ht="13.5" hidden="false" customHeight="false" outlineLevel="0" collapsed="false">
      <c r="A211" s="76"/>
      <c r="B211" s="507"/>
      <c r="C211" s="510" t="s">
        <v>290</v>
      </c>
      <c r="D211" s="510"/>
      <c r="E211" s="510"/>
      <c r="F211" s="510"/>
      <c r="G211" s="510"/>
      <c r="H211" s="510"/>
      <c r="I211" s="510"/>
      <c r="J211" s="510"/>
      <c r="K211" s="510"/>
      <c r="L211" s="510"/>
      <c r="M211" s="510"/>
      <c r="N211" s="510"/>
      <c r="O211" s="510"/>
      <c r="P211" s="510"/>
      <c r="Q211" s="510"/>
      <c r="R211" s="510"/>
      <c r="S211" s="510"/>
      <c r="T211" s="510"/>
      <c r="U211" s="510"/>
      <c r="V211" s="510"/>
      <c r="W211" s="510"/>
      <c r="X211" s="510"/>
      <c r="Y211" s="510"/>
      <c r="Z211" s="510"/>
      <c r="AA211" s="510"/>
      <c r="AB211" s="510"/>
      <c r="AC211" s="510"/>
      <c r="AD211" s="510"/>
      <c r="AE211" s="510"/>
      <c r="AF211" s="510"/>
      <c r="AG211" s="510"/>
      <c r="AH211" s="510"/>
      <c r="AI211" s="510"/>
      <c r="AJ211" s="510"/>
      <c r="AK211" s="509" t="str">
        <f aca="false">IF(Y25="○","○",IF(AA25="○","○","×"))</f>
        <v>×</v>
      </c>
      <c r="AL211" s="76"/>
    </row>
    <row r="212" customFormat="false" ht="13.5" hidden="false" customHeight="false" outlineLevel="0" collapsed="false">
      <c r="A212" s="76"/>
      <c r="B212" s="511" t="s">
        <v>291</v>
      </c>
      <c r="C212" s="510" t="s">
        <v>292</v>
      </c>
      <c r="D212" s="510"/>
      <c r="E212" s="510"/>
      <c r="F212" s="510"/>
      <c r="G212" s="510"/>
      <c r="H212" s="510"/>
      <c r="I212" s="510"/>
      <c r="J212" s="510"/>
      <c r="K212" s="510"/>
      <c r="L212" s="510"/>
      <c r="M212" s="510"/>
      <c r="N212" s="510"/>
      <c r="O212" s="510"/>
      <c r="P212" s="510"/>
      <c r="Q212" s="510"/>
      <c r="R212" s="510"/>
      <c r="S212" s="510"/>
      <c r="T212" s="510"/>
      <c r="U212" s="510"/>
      <c r="V212" s="510"/>
      <c r="W212" s="510"/>
      <c r="X212" s="510"/>
      <c r="Y212" s="510"/>
      <c r="Z212" s="510"/>
      <c r="AA212" s="510"/>
      <c r="AB212" s="510"/>
      <c r="AC212" s="510"/>
      <c r="AD212" s="510"/>
      <c r="AE212" s="510"/>
      <c r="AF212" s="510"/>
      <c r="AG212" s="510"/>
      <c r="AH212" s="510"/>
      <c r="AI212" s="510"/>
      <c r="AJ212" s="510"/>
      <c r="AK212" s="509" t="str">
        <f aca="false">AB37</f>
        <v>×</v>
      </c>
      <c r="AL212" s="76"/>
    </row>
    <row r="213" customFormat="false" ht="13.5" hidden="false" customHeight="false" outlineLevel="0" collapsed="false">
      <c r="A213" s="76"/>
      <c r="B213" s="512" t="s">
        <v>293</v>
      </c>
      <c r="C213" s="513" t="s">
        <v>294</v>
      </c>
      <c r="D213" s="513"/>
      <c r="E213" s="513"/>
      <c r="F213" s="513"/>
      <c r="G213" s="513"/>
      <c r="H213" s="513"/>
      <c r="I213" s="513"/>
      <c r="J213" s="513"/>
      <c r="K213" s="513"/>
      <c r="L213" s="513"/>
      <c r="M213" s="513"/>
      <c r="N213" s="513"/>
      <c r="O213" s="513"/>
      <c r="P213" s="513"/>
      <c r="Q213" s="513"/>
      <c r="R213" s="513"/>
      <c r="S213" s="513"/>
      <c r="T213" s="513"/>
      <c r="U213" s="513"/>
      <c r="V213" s="513"/>
      <c r="W213" s="513"/>
      <c r="X213" s="513"/>
      <c r="Y213" s="513"/>
      <c r="Z213" s="513"/>
      <c r="AA213" s="513"/>
      <c r="AB213" s="513"/>
      <c r="AC213" s="513"/>
      <c r="AD213" s="513"/>
      <c r="AE213" s="513"/>
      <c r="AF213" s="513"/>
      <c r="AG213" s="513"/>
      <c r="AH213" s="513"/>
      <c r="AI213" s="513"/>
      <c r="AJ213" s="513"/>
      <c r="AK213" s="509" t="str">
        <f aca="false">AK42</f>
        <v>×</v>
      </c>
      <c r="AL213" s="76"/>
      <c r="AN213" s="446"/>
      <c r="AO213" s="446"/>
      <c r="AP213" s="446"/>
      <c r="AQ213" s="446"/>
      <c r="AR213" s="446"/>
      <c r="AS213" s="446"/>
      <c r="AT213" s="446"/>
      <c r="AU213" s="446"/>
      <c r="AV213" s="446"/>
      <c r="AW213" s="446"/>
      <c r="AX213" s="446"/>
      <c r="AY213" s="446"/>
      <c r="AZ213" s="446"/>
      <c r="BA213" s="446"/>
      <c r="BB213" s="446"/>
      <c r="BC213" s="446"/>
      <c r="BD213" s="446"/>
    </row>
    <row r="214" customFormat="false" ht="8.25" hidden="false" customHeight="true" outlineLevel="0" collapsed="false">
      <c r="A214" s="76"/>
      <c r="B214" s="76"/>
      <c r="C214" s="76"/>
      <c r="D214" s="76"/>
      <c r="E214" s="76"/>
      <c r="F214" s="76"/>
      <c r="G214" s="76"/>
      <c r="H214" s="76"/>
      <c r="I214" s="76"/>
      <c r="J214" s="76"/>
      <c r="K214" s="76"/>
      <c r="L214" s="76"/>
      <c r="M214" s="76"/>
      <c r="N214" s="76"/>
      <c r="O214" s="76"/>
      <c r="P214" s="76"/>
      <c r="Q214" s="76"/>
      <c r="R214" s="76"/>
      <c r="S214" s="76"/>
      <c r="T214" s="76"/>
      <c r="U214" s="76"/>
      <c r="V214" s="76"/>
      <c r="W214" s="76"/>
      <c r="X214" s="76"/>
      <c r="Y214" s="76"/>
      <c r="Z214" s="76"/>
      <c r="AA214" s="76"/>
      <c r="AB214" s="76"/>
      <c r="AC214" s="76"/>
      <c r="AD214" s="76"/>
      <c r="AE214" s="76"/>
      <c r="AF214" s="76"/>
      <c r="AG214" s="76"/>
      <c r="AH214" s="76"/>
      <c r="AI214" s="76"/>
      <c r="AJ214" s="76"/>
      <c r="AK214" s="76"/>
      <c r="AL214" s="76"/>
      <c r="AN214" s="446"/>
      <c r="AO214" s="446"/>
      <c r="AP214" s="446"/>
      <c r="AQ214" s="446"/>
      <c r="AR214" s="446"/>
      <c r="AS214" s="446"/>
      <c r="AT214" s="446"/>
      <c r="AU214" s="446"/>
      <c r="AV214" s="446"/>
      <c r="AW214" s="446"/>
      <c r="AX214" s="446"/>
      <c r="AY214" s="446"/>
      <c r="AZ214" s="446"/>
      <c r="BA214" s="446"/>
      <c r="BB214" s="446"/>
      <c r="BC214" s="446"/>
      <c r="BD214" s="446"/>
    </row>
    <row r="215" s="446" customFormat="true" ht="15" hidden="false" customHeight="true" outlineLevel="0" collapsed="false">
      <c r="A215" s="441"/>
      <c r="B215" s="506" t="s">
        <v>119</v>
      </c>
      <c r="C215" s="506"/>
      <c r="D215" s="506"/>
      <c r="E215" s="506"/>
      <c r="F215" s="506"/>
      <c r="G215" s="506"/>
      <c r="H215" s="506"/>
      <c r="I215" s="506"/>
      <c r="J215" s="506"/>
      <c r="K215" s="506"/>
      <c r="L215" s="506"/>
      <c r="M215" s="506"/>
      <c r="N215" s="506"/>
      <c r="O215" s="506"/>
      <c r="P215" s="506"/>
      <c r="Q215" s="506"/>
      <c r="R215" s="506"/>
      <c r="S215" s="506"/>
      <c r="T215" s="506"/>
      <c r="U215" s="506"/>
      <c r="V215" s="506"/>
      <c r="W215" s="506"/>
      <c r="X215" s="506"/>
      <c r="Y215" s="506"/>
      <c r="Z215" s="506"/>
      <c r="AA215" s="506"/>
      <c r="AB215" s="506"/>
      <c r="AC215" s="506"/>
      <c r="AD215" s="506"/>
      <c r="AE215" s="506"/>
      <c r="AF215" s="506"/>
      <c r="AG215" s="506"/>
      <c r="AH215" s="506"/>
      <c r="AI215" s="506"/>
      <c r="AJ215" s="506"/>
      <c r="AK215" s="506"/>
      <c r="AL215" s="76"/>
      <c r="AM215" s="1"/>
    </row>
    <row r="216" s="446" customFormat="true" ht="13.5" hidden="false" customHeight="false" outlineLevel="0" collapsed="false">
      <c r="A216" s="441"/>
      <c r="B216" s="514" t="s">
        <v>287</v>
      </c>
      <c r="C216" s="515" t="s">
        <v>295</v>
      </c>
      <c r="D216" s="515"/>
      <c r="E216" s="515"/>
      <c r="F216" s="515"/>
      <c r="G216" s="515"/>
      <c r="H216" s="515"/>
      <c r="I216" s="515"/>
      <c r="J216" s="510" t="s">
        <v>296</v>
      </c>
      <c r="K216" s="510"/>
      <c r="L216" s="510"/>
      <c r="M216" s="510"/>
      <c r="N216" s="510"/>
      <c r="O216" s="510"/>
      <c r="P216" s="510"/>
      <c r="Q216" s="510"/>
      <c r="R216" s="510"/>
      <c r="S216" s="510"/>
      <c r="T216" s="510"/>
      <c r="U216" s="510"/>
      <c r="V216" s="510"/>
      <c r="W216" s="510"/>
      <c r="X216" s="510"/>
      <c r="Y216" s="510"/>
      <c r="Z216" s="510"/>
      <c r="AA216" s="510"/>
      <c r="AB216" s="510"/>
      <c r="AC216" s="510"/>
      <c r="AD216" s="510"/>
      <c r="AE216" s="510"/>
      <c r="AF216" s="510"/>
      <c r="AG216" s="510"/>
      <c r="AH216" s="510"/>
      <c r="AI216" s="510"/>
      <c r="AJ216" s="510"/>
      <c r="AK216" s="509" t="str">
        <f aca="false">AH68</f>
        <v/>
      </c>
      <c r="AL216" s="516"/>
      <c r="AM216" s="1"/>
      <c r="AN216" s="91"/>
      <c r="AO216" s="91"/>
      <c r="AP216" s="91"/>
      <c r="AQ216" s="91"/>
      <c r="AR216" s="91"/>
      <c r="AS216" s="91"/>
      <c r="AT216" s="91"/>
      <c r="AU216" s="91"/>
      <c r="AV216" s="91"/>
      <c r="AW216" s="91"/>
      <c r="AX216" s="91"/>
      <c r="AY216" s="91"/>
      <c r="AZ216" s="91"/>
      <c r="BA216" s="91"/>
      <c r="BB216" s="91"/>
      <c r="BC216" s="91"/>
      <c r="BD216" s="91"/>
    </row>
    <row r="217" s="446" customFormat="true" ht="27" hidden="false" customHeight="true" outlineLevel="0" collapsed="false">
      <c r="A217" s="441"/>
      <c r="B217" s="511" t="s">
        <v>291</v>
      </c>
      <c r="C217" s="515" t="s">
        <v>297</v>
      </c>
      <c r="D217" s="515"/>
      <c r="E217" s="515"/>
      <c r="F217" s="515"/>
      <c r="G217" s="515"/>
      <c r="H217" s="515"/>
      <c r="I217" s="515"/>
      <c r="J217" s="517" t="s">
        <v>298</v>
      </c>
      <c r="K217" s="517"/>
      <c r="L217" s="517"/>
      <c r="M217" s="517"/>
      <c r="N217" s="517"/>
      <c r="O217" s="517"/>
      <c r="P217" s="517"/>
      <c r="Q217" s="517"/>
      <c r="R217" s="517"/>
      <c r="S217" s="517"/>
      <c r="T217" s="517"/>
      <c r="U217" s="517"/>
      <c r="V217" s="517"/>
      <c r="W217" s="517"/>
      <c r="X217" s="517"/>
      <c r="Y217" s="517"/>
      <c r="Z217" s="517"/>
      <c r="AA217" s="517"/>
      <c r="AB217" s="517"/>
      <c r="AC217" s="517"/>
      <c r="AD217" s="517"/>
      <c r="AE217" s="517"/>
      <c r="AF217" s="517"/>
      <c r="AG217" s="517"/>
      <c r="AH217" s="517"/>
      <c r="AI217" s="517"/>
      <c r="AJ217" s="517"/>
      <c r="AK217" s="509" t="str">
        <f aca="false">Z75</f>
        <v/>
      </c>
      <c r="AL217" s="518"/>
      <c r="AM217" s="1"/>
      <c r="AN217" s="91"/>
      <c r="AO217" s="91"/>
      <c r="AP217" s="91"/>
      <c r="AQ217" s="91"/>
      <c r="AR217" s="91"/>
      <c r="AS217" s="91"/>
      <c r="AT217" s="91"/>
      <c r="AU217" s="91"/>
      <c r="AV217" s="91"/>
      <c r="AW217" s="91"/>
      <c r="AX217" s="91"/>
      <c r="AY217" s="91"/>
      <c r="AZ217" s="91"/>
      <c r="BA217" s="91"/>
      <c r="BB217" s="91"/>
      <c r="BC217" s="91"/>
      <c r="BD217" s="91"/>
    </row>
    <row r="218" s="446" customFormat="true" ht="26.25" hidden="false" customHeight="true" outlineLevel="0" collapsed="false">
      <c r="A218" s="441"/>
      <c r="B218" s="511"/>
      <c r="C218" s="515"/>
      <c r="D218" s="515"/>
      <c r="E218" s="515"/>
      <c r="F218" s="515"/>
      <c r="G218" s="515"/>
      <c r="H218" s="515"/>
      <c r="I218" s="515"/>
      <c r="J218" s="517" t="s">
        <v>299</v>
      </c>
      <c r="K218" s="517"/>
      <c r="L218" s="517"/>
      <c r="M218" s="517"/>
      <c r="N218" s="517"/>
      <c r="O218" s="517"/>
      <c r="P218" s="517"/>
      <c r="Q218" s="517"/>
      <c r="R218" s="517"/>
      <c r="S218" s="517"/>
      <c r="T218" s="517"/>
      <c r="U218" s="517"/>
      <c r="V218" s="517"/>
      <c r="W218" s="517"/>
      <c r="X218" s="517"/>
      <c r="Y218" s="517"/>
      <c r="Z218" s="517"/>
      <c r="AA218" s="517"/>
      <c r="AB218" s="517"/>
      <c r="AC218" s="517"/>
      <c r="AD218" s="517"/>
      <c r="AE218" s="517"/>
      <c r="AF218" s="517"/>
      <c r="AG218" s="517"/>
      <c r="AH218" s="517"/>
      <c r="AI218" s="517"/>
      <c r="AJ218" s="517"/>
      <c r="AK218" s="509" t="str">
        <f aca="false">AB79</f>
        <v/>
      </c>
      <c r="AL218" s="518"/>
      <c r="AM218" s="1"/>
      <c r="AN218" s="91"/>
      <c r="AO218" s="91"/>
      <c r="AP218" s="91"/>
      <c r="AQ218" s="91"/>
      <c r="AR218" s="91"/>
      <c r="AS218" s="91"/>
      <c r="AT218" s="91"/>
      <c r="AU218" s="91"/>
      <c r="AV218" s="91"/>
      <c r="AW218" s="91"/>
      <c r="AX218" s="91"/>
      <c r="AY218" s="91"/>
      <c r="AZ218" s="91"/>
      <c r="BA218" s="91"/>
      <c r="BB218" s="91"/>
      <c r="BC218" s="91"/>
      <c r="BD218" s="91"/>
    </row>
    <row r="219" s="446" customFormat="true" ht="13.5" hidden="false" customHeight="false" outlineLevel="0" collapsed="false">
      <c r="A219" s="441"/>
      <c r="B219" s="511"/>
      <c r="C219" s="515"/>
      <c r="D219" s="515"/>
      <c r="E219" s="515"/>
      <c r="F219" s="515"/>
      <c r="G219" s="515"/>
      <c r="H219" s="515"/>
      <c r="I219" s="515"/>
      <c r="J219" s="510" t="s">
        <v>300</v>
      </c>
      <c r="K219" s="510"/>
      <c r="L219" s="510"/>
      <c r="M219" s="510"/>
      <c r="N219" s="510"/>
      <c r="O219" s="510"/>
      <c r="P219" s="510"/>
      <c r="Q219" s="510"/>
      <c r="R219" s="510"/>
      <c r="S219" s="510"/>
      <c r="T219" s="510"/>
      <c r="U219" s="510"/>
      <c r="V219" s="510"/>
      <c r="W219" s="510"/>
      <c r="X219" s="510"/>
      <c r="Y219" s="510"/>
      <c r="Z219" s="510"/>
      <c r="AA219" s="510"/>
      <c r="AB219" s="510"/>
      <c r="AC219" s="510"/>
      <c r="AD219" s="510"/>
      <c r="AE219" s="510"/>
      <c r="AF219" s="510"/>
      <c r="AG219" s="510"/>
      <c r="AH219" s="510"/>
      <c r="AI219" s="510"/>
      <c r="AJ219" s="510"/>
      <c r="AK219" s="509" t="str">
        <f aca="false">AI82</f>
        <v/>
      </c>
      <c r="AL219" s="518"/>
      <c r="AM219" s="1"/>
    </row>
    <row r="220" s="446" customFormat="true" ht="25.5" hidden="false" customHeight="true" outlineLevel="0" collapsed="false">
      <c r="A220" s="441"/>
      <c r="B220" s="511"/>
      <c r="C220" s="515"/>
      <c r="D220" s="515"/>
      <c r="E220" s="515"/>
      <c r="F220" s="515"/>
      <c r="G220" s="515"/>
      <c r="H220" s="515"/>
      <c r="I220" s="515"/>
      <c r="J220" s="517" t="s">
        <v>301</v>
      </c>
      <c r="K220" s="517"/>
      <c r="L220" s="517"/>
      <c r="M220" s="517"/>
      <c r="N220" s="517"/>
      <c r="O220" s="517"/>
      <c r="P220" s="517"/>
      <c r="Q220" s="517"/>
      <c r="R220" s="517"/>
      <c r="S220" s="517"/>
      <c r="T220" s="517"/>
      <c r="U220" s="517"/>
      <c r="V220" s="517"/>
      <c r="W220" s="517"/>
      <c r="X220" s="517"/>
      <c r="Y220" s="517"/>
      <c r="Z220" s="517"/>
      <c r="AA220" s="517"/>
      <c r="AB220" s="517"/>
      <c r="AC220" s="517"/>
      <c r="AD220" s="517"/>
      <c r="AE220" s="517"/>
      <c r="AF220" s="517"/>
      <c r="AG220" s="517"/>
      <c r="AH220" s="517"/>
      <c r="AI220" s="517"/>
      <c r="AJ220" s="517"/>
      <c r="AK220" s="509" t="str">
        <f aca="false">AI87</f>
        <v/>
      </c>
      <c r="AL220" s="518"/>
      <c r="AM220" s="1"/>
    </row>
    <row r="221" s="446" customFormat="true" ht="48.75" hidden="false" customHeight="true" outlineLevel="0" collapsed="false">
      <c r="A221" s="441"/>
      <c r="B221" s="511" t="s">
        <v>293</v>
      </c>
      <c r="C221" s="515" t="s">
        <v>302</v>
      </c>
      <c r="D221" s="515"/>
      <c r="E221" s="515"/>
      <c r="F221" s="515"/>
      <c r="G221" s="515"/>
      <c r="H221" s="515"/>
      <c r="I221" s="515"/>
      <c r="J221" s="517" t="s">
        <v>303</v>
      </c>
      <c r="K221" s="517"/>
      <c r="L221" s="517"/>
      <c r="M221" s="517"/>
      <c r="N221" s="517"/>
      <c r="O221" s="517"/>
      <c r="P221" s="517"/>
      <c r="Q221" s="517"/>
      <c r="R221" s="517"/>
      <c r="S221" s="517"/>
      <c r="T221" s="517"/>
      <c r="U221" s="517"/>
      <c r="V221" s="517"/>
      <c r="W221" s="517"/>
      <c r="X221" s="517"/>
      <c r="Y221" s="517"/>
      <c r="Z221" s="517"/>
      <c r="AA221" s="517"/>
      <c r="AB221" s="517"/>
      <c r="AC221" s="517"/>
      <c r="AD221" s="517"/>
      <c r="AE221" s="517"/>
      <c r="AF221" s="517"/>
      <c r="AG221" s="517"/>
      <c r="AH221" s="517"/>
      <c r="AI221" s="517"/>
      <c r="AJ221" s="517"/>
      <c r="AK221" s="509" t="str">
        <f aca="false">IF(AI93="該当",IF(AND(OR(T98="○",AK103="○"),OR(T106="○",AK114="○")),"○","×"),"")</f>
        <v/>
      </c>
      <c r="AL221" s="110"/>
      <c r="AM221" s="1"/>
      <c r="AN221" s="91"/>
      <c r="AO221" s="91"/>
      <c r="AP221" s="91"/>
      <c r="AQ221" s="91"/>
      <c r="AR221" s="91"/>
      <c r="AS221" s="91"/>
      <c r="AT221" s="91"/>
      <c r="AU221" s="91"/>
      <c r="AV221" s="91"/>
      <c r="AW221" s="91"/>
      <c r="AX221" s="91"/>
      <c r="AY221" s="91"/>
      <c r="AZ221" s="91"/>
      <c r="BA221" s="91"/>
      <c r="BB221" s="91"/>
      <c r="BC221" s="91"/>
      <c r="BD221" s="91"/>
    </row>
    <row r="222" s="446" customFormat="true" ht="49.5" hidden="false" customHeight="true" outlineLevel="0" collapsed="false">
      <c r="A222" s="441"/>
      <c r="B222" s="511"/>
      <c r="C222" s="515"/>
      <c r="D222" s="515"/>
      <c r="E222" s="515"/>
      <c r="F222" s="515"/>
      <c r="G222" s="515"/>
      <c r="H222" s="515"/>
      <c r="I222" s="515"/>
      <c r="J222" s="517" t="s">
        <v>304</v>
      </c>
      <c r="K222" s="517"/>
      <c r="L222" s="517"/>
      <c r="M222" s="517"/>
      <c r="N222" s="517"/>
      <c r="O222" s="517"/>
      <c r="P222" s="517"/>
      <c r="Q222" s="517"/>
      <c r="R222" s="517"/>
      <c r="S222" s="517"/>
      <c r="T222" s="517"/>
      <c r="U222" s="517"/>
      <c r="V222" s="517"/>
      <c r="W222" s="517"/>
      <c r="X222" s="517"/>
      <c r="Y222" s="517"/>
      <c r="Z222" s="517"/>
      <c r="AA222" s="517"/>
      <c r="AB222" s="517"/>
      <c r="AC222" s="517"/>
      <c r="AD222" s="517"/>
      <c r="AE222" s="517"/>
      <c r="AF222" s="517"/>
      <c r="AG222" s="517"/>
      <c r="AH222" s="517"/>
      <c r="AI222" s="517"/>
      <c r="AJ222" s="517"/>
      <c r="AK222" s="509" t="str">
        <f aca="false">IF(AI95="該当",IF(OR(OR(T98="○",AK103="○"),OR(T106="○",AK114="○")),"○","×"),"")</f>
        <v>×</v>
      </c>
      <c r="AL222" s="110"/>
      <c r="AM222" s="1"/>
      <c r="AN222" s="91"/>
      <c r="AO222" s="91"/>
      <c r="AP222" s="91"/>
      <c r="AQ222" s="91"/>
      <c r="AR222" s="91"/>
      <c r="AS222" s="91"/>
      <c r="AT222" s="91"/>
      <c r="AU222" s="91"/>
      <c r="AV222" s="91"/>
      <c r="AW222" s="91"/>
      <c r="AX222" s="91"/>
      <c r="AY222" s="91"/>
      <c r="AZ222" s="91"/>
      <c r="BA222" s="91"/>
      <c r="BB222" s="91"/>
      <c r="BC222" s="91"/>
      <c r="BD222" s="91"/>
    </row>
    <row r="223" s="91" customFormat="true" ht="26.25" hidden="false" customHeight="true" outlineLevel="0" collapsed="false">
      <c r="A223" s="88"/>
      <c r="B223" s="511" t="s">
        <v>305</v>
      </c>
      <c r="C223" s="515" t="s">
        <v>306</v>
      </c>
      <c r="D223" s="515"/>
      <c r="E223" s="515"/>
      <c r="F223" s="515"/>
      <c r="G223" s="515"/>
      <c r="H223" s="515"/>
      <c r="I223" s="515"/>
      <c r="J223" s="517" t="s">
        <v>307</v>
      </c>
      <c r="K223" s="517"/>
      <c r="L223" s="517"/>
      <c r="M223" s="517"/>
      <c r="N223" s="517"/>
      <c r="O223" s="517"/>
      <c r="P223" s="517"/>
      <c r="Q223" s="517"/>
      <c r="R223" s="517"/>
      <c r="S223" s="517"/>
      <c r="T223" s="517"/>
      <c r="U223" s="517"/>
      <c r="V223" s="517"/>
      <c r="W223" s="517"/>
      <c r="X223" s="517"/>
      <c r="Y223" s="517"/>
      <c r="Z223" s="517"/>
      <c r="AA223" s="517"/>
      <c r="AB223" s="517"/>
      <c r="AC223" s="517"/>
      <c r="AD223" s="517"/>
      <c r="AE223" s="517"/>
      <c r="AF223" s="517"/>
      <c r="AG223" s="517"/>
      <c r="AH223" s="517"/>
      <c r="AI223" s="517"/>
      <c r="AJ223" s="517"/>
      <c r="AK223" s="509" t="str">
        <f aca="false">IF(AM116="記入不要","",IF(OR(S118="○",AK125="○"),"○","×"))</f>
        <v/>
      </c>
      <c r="AL223" s="76"/>
      <c r="AM223" s="1"/>
    </row>
    <row r="224" s="91" customFormat="true" ht="36" hidden="false" customHeight="true" outlineLevel="0" collapsed="false">
      <c r="A224" s="88"/>
      <c r="B224" s="511" t="s">
        <v>308</v>
      </c>
      <c r="C224" s="515" t="s">
        <v>309</v>
      </c>
      <c r="D224" s="515"/>
      <c r="E224" s="515"/>
      <c r="F224" s="515"/>
      <c r="G224" s="515"/>
      <c r="H224" s="515"/>
      <c r="I224" s="515"/>
      <c r="J224" s="517" t="s">
        <v>310</v>
      </c>
      <c r="K224" s="517"/>
      <c r="L224" s="517"/>
      <c r="M224" s="517"/>
      <c r="N224" s="517"/>
      <c r="O224" s="517"/>
      <c r="P224" s="517"/>
      <c r="Q224" s="517"/>
      <c r="R224" s="517"/>
      <c r="S224" s="517"/>
      <c r="T224" s="517"/>
      <c r="U224" s="517"/>
      <c r="V224" s="517"/>
      <c r="W224" s="517"/>
      <c r="X224" s="517"/>
      <c r="Y224" s="517"/>
      <c r="Z224" s="517"/>
      <c r="AA224" s="517"/>
      <c r="AB224" s="517"/>
      <c r="AC224" s="517"/>
      <c r="AD224" s="517"/>
      <c r="AE224" s="517"/>
      <c r="AF224" s="517"/>
      <c r="AG224" s="517"/>
      <c r="AH224" s="517"/>
      <c r="AI224" s="517"/>
      <c r="AJ224" s="517"/>
      <c r="AK224" s="509" t="str">
        <f aca="false">IF(OR(AND(S129&lt;&gt;"×",S130&lt;&gt;"×",S131&lt;&gt;"×"),AK133="○"),"○","×")</f>
        <v>○</v>
      </c>
      <c r="AL224" s="76"/>
      <c r="AM224" s="1"/>
    </row>
    <row r="225" s="91" customFormat="true" ht="13.5" hidden="false" customHeight="false" outlineLevel="0" collapsed="false">
      <c r="A225" s="88"/>
      <c r="B225" s="511" t="s">
        <v>311</v>
      </c>
      <c r="C225" s="515" t="s">
        <v>312</v>
      </c>
      <c r="D225" s="515"/>
      <c r="E225" s="515"/>
      <c r="F225" s="515"/>
      <c r="G225" s="515"/>
      <c r="H225" s="515"/>
      <c r="I225" s="515"/>
      <c r="J225" s="510" t="s">
        <v>313</v>
      </c>
      <c r="K225" s="510"/>
      <c r="L225" s="510"/>
      <c r="M225" s="510"/>
      <c r="N225" s="510"/>
      <c r="O225" s="510"/>
      <c r="P225" s="510"/>
      <c r="Q225" s="510"/>
      <c r="R225" s="510"/>
      <c r="S225" s="510"/>
      <c r="T225" s="510"/>
      <c r="U225" s="510"/>
      <c r="V225" s="510"/>
      <c r="W225" s="510"/>
      <c r="X225" s="510"/>
      <c r="Y225" s="510"/>
      <c r="Z225" s="510"/>
      <c r="AA225" s="510"/>
      <c r="AB225" s="510"/>
      <c r="AC225" s="510"/>
      <c r="AD225" s="510"/>
      <c r="AE225" s="510"/>
      <c r="AF225" s="510"/>
      <c r="AG225" s="510"/>
      <c r="AH225" s="510"/>
      <c r="AI225" s="510"/>
      <c r="AJ225" s="510"/>
      <c r="AK225" s="509" t="str">
        <f aca="false">IF(AND(S142="",S143=""),"",IF(AND(S142&lt;&gt;"×",S143&lt;&gt;"×"),"○","×"))</f>
        <v/>
      </c>
      <c r="AL225" s="110"/>
      <c r="AM225" s="1"/>
    </row>
    <row r="226" s="91" customFormat="true" ht="13.5" hidden="false" customHeight="false" outlineLevel="0" collapsed="false">
      <c r="A226" s="88"/>
      <c r="B226" s="512" t="s">
        <v>314</v>
      </c>
      <c r="C226" s="519" t="s">
        <v>315</v>
      </c>
      <c r="D226" s="519"/>
      <c r="E226" s="519"/>
      <c r="F226" s="519"/>
      <c r="G226" s="519"/>
      <c r="H226" s="519"/>
      <c r="I226" s="519"/>
      <c r="J226" s="510" t="s">
        <v>316</v>
      </c>
      <c r="K226" s="510"/>
      <c r="L226" s="510"/>
      <c r="M226" s="510"/>
      <c r="N226" s="510"/>
      <c r="O226" s="510"/>
      <c r="P226" s="510"/>
      <c r="Q226" s="510"/>
      <c r="R226" s="510"/>
      <c r="S226" s="510"/>
      <c r="T226" s="510"/>
      <c r="U226" s="510"/>
      <c r="V226" s="510"/>
      <c r="W226" s="510"/>
      <c r="X226" s="510"/>
      <c r="Y226" s="510"/>
      <c r="Z226" s="510"/>
      <c r="AA226" s="510"/>
      <c r="AB226" s="510"/>
      <c r="AC226" s="510"/>
      <c r="AD226" s="510"/>
      <c r="AE226" s="510"/>
      <c r="AF226" s="510"/>
      <c r="AG226" s="510"/>
      <c r="AH226" s="510"/>
      <c r="AI226" s="510"/>
      <c r="AJ226" s="510"/>
      <c r="AK226" s="509" t="str">
        <f aca="false">AK153</f>
        <v>×</v>
      </c>
      <c r="AL226" s="76"/>
      <c r="AM226" s="1"/>
      <c r="AN226" s="1"/>
      <c r="AO226" s="1"/>
      <c r="AP226" s="1"/>
      <c r="AQ226" s="1"/>
      <c r="AR226" s="1"/>
      <c r="AS226" s="1"/>
      <c r="AT226" s="1"/>
      <c r="AU226" s="1"/>
      <c r="AV226" s="1"/>
      <c r="AW226" s="1"/>
      <c r="AX226" s="144"/>
      <c r="AY226" s="1"/>
      <c r="AZ226" s="1"/>
      <c r="BA226" s="1"/>
      <c r="BB226" s="1"/>
      <c r="BC226" s="1"/>
      <c r="BD226" s="1"/>
    </row>
    <row r="227" s="91" customFormat="true" ht="13.5" hidden="false" customHeight="false" outlineLevel="0" collapsed="false">
      <c r="A227" s="88"/>
      <c r="B227" s="512"/>
      <c r="C227" s="519"/>
      <c r="D227" s="519"/>
      <c r="E227" s="519"/>
      <c r="F227" s="519"/>
      <c r="G227" s="519"/>
      <c r="H227" s="519"/>
      <c r="I227" s="519"/>
      <c r="J227" s="513" t="s">
        <v>317</v>
      </c>
      <c r="K227" s="513"/>
      <c r="L227" s="513"/>
      <c r="M227" s="513"/>
      <c r="N227" s="513"/>
      <c r="O227" s="513"/>
      <c r="P227" s="513"/>
      <c r="Q227" s="513"/>
      <c r="R227" s="513"/>
      <c r="S227" s="513"/>
      <c r="T227" s="513"/>
      <c r="U227" s="513"/>
      <c r="V227" s="513"/>
      <c r="W227" s="513"/>
      <c r="X227" s="513"/>
      <c r="Y227" s="513"/>
      <c r="Z227" s="513"/>
      <c r="AA227" s="513"/>
      <c r="AB227" s="513"/>
      <c r="AC227" s="513"/>
      <c r="AD227" s="513"/>
      <c r="AE227" s="513"/>
      <c r="AF227" s="513"/>
      <c r="AG227" s="513"/>
      <c r="AH227" s="513"/>
      <c r="AI227" s="513"/>
      <c r="AJ227" s="513"/>
      <c r="AK227" s="509" t="str">
        <f aca="false">AK180</f>
        <v/>
      </c>
      <c r="AL227" s="76"/>
      <c r="AM227" s="1"/>
      <c r="AN227" s="1"/>
      <c r="AO227" s="1"/>
      <c r="AP227" s="1"/>
      <c r="AQ227" s="1"/>
      <c r="AR227" s="1"/>
      <c r="AS227" s="1"/>
      <c r="AT227" s="1"/>
      <c r="AU227" s="1"/>
      <c r="AV227" s="1"/>
      <c r="AW227" s="1"/>
      <c r="AX227" s="144"/>
      <c r="AY227" s="1"/>
      <c r="AZ227" s="1"/>
      <c r="BA227" s="1"/>
      <c r="BB227" s="1"/>
      <c r="BC227" s="1"/>
      <c r="BD227" s="1"/>
    </row>
    <row r="228" customFormat="false" ht="7.5" hidden="false" customHeight="true" outlineLevel="0" collapsed="false">
      <c r="A228" s="76"/>
      <c r="B228" s="76"/>
      <c r="C228" s="76"/>
      <c r="D228" s="76"/>
      <c r="E228" s="76"/>
      <c r="F228" s="76"/>
      <c r="G228" s="76"/>
      <c r="H228" s="76"/>
      <c r="I228" s="76"/>
      <c r="J228" s="76"/>
      <c r="K228" s="76"/>
      <c r="L228" s="76"/>
      <c r="M228" s="76"/>
      <c r="N228" s="76"/>
      <c r="O228" s="76"/>
      <c r="P228" s="76"/>
      <c r="Q228" s="76"/>
      <c r="R228" s="76"/>
      <c r="S228" s="76"/>
      <c r="T228" s="76"/>
      <c r="U228" s="76"/>
      <c r="V228" s="76"/>
      <c r="W228" s="76"/>
      <c r="X228" s="76"/>
      <c r="Y228" s="76"/>
      <c r="Z228" s="76"/>
      <c r="AA228" s="76"/>
      <c r="AB228" s="76"/>
      <c r="AC228" s="76"/>
      <c r="AD228" s="76"/>
      <c r="AE228" s="76"/>
      <c r="AF228" s="76"/>
      <c r="AG228" s="76"/>
      <c r="AH228" s="76"/>
      <c r="AI228" s="76"/>
      <c r="AJ228" s="76"/>
      <c r="AK228" s="76"/>
      <c r="AL228" s="76"/>
    </row>
    <row r="229" customFormat="false" ht="13.5" hidden="false" customHeight="false" outlineLevel="0" collapsed="false">
      <c r="A229" s="76"/>
      <c r="B229" s="506" t="s">
        <v>261</v>
      </c>
      <c r="C229" s="506"/>
      <c r="D229" s="506"/>
      <c r="E229" s="506"/>
      <c r="F229" s="506"/>
      <c r="G229" s="506"/>
      <c r="H229" s="506"/>
      <c r="I229" s="506"/>
      <c r="J229" s="506"/>
      <c r="K229" s="506"/>
      <c r="L229" s="506"/>
      <c r="M229" s="506"/>
      <c r="N229" s="506"/>
      <c r="O229" s="506"/>
      <c r="P229" s="506"/>
      <c r="Q229" s="506"/>
      <c r="R229" s="506"/>
      <c r="S229" s="506"/>
      <c r="T229" s="506"/>
      <c r="U229" s="506"/>
      <c r="V229" s="506"/>
      <c r="W229" s="506"/>
      <c r="X229" s="506"/>
      <c r="Y229" s="506"/>
      <c r="Z229" s="506"/>
      <c r="AA229" s="506"/>
      <c r="AB229" s="506"/>
      <c r="AC229" s="506"/>
      <c r="AD229" s="506"/>
      <c r="AE229" s="506"/>
      <c r="AF229" s="506"/>
      <c r="AG229" s="506"/>
      <c r="AH229" s="506"/>
      <c r="AI229" s="506"/>
      <c r="AJ229" s="506"/>
      <c r="AK229" s="506"/>
      <c r="AL229" s="76"/>
    </row>
    <row r="230" customFormat="false" ht="13.5" hidden="false" customHeight="true" outlineLevel="0" collapsed="false">
      <c r="A230" s="76"/>
      <c r="B230" s="520" t="s">
        <v>75</v>
      </c>
      <c r="C230" s="521" t="s">
        <v>318</v>
      </c>
      <c r="D230" s="521"/>
      <c r="E230" s="521"/>
      <c r="F230" s="521"/>
      <c r="G230" s="521"/>
      <c r="H230" s="521"/>
      <c r="I230" s="521"/>
      <c r="J230" s="521"/>
      <c r="K230" s="521"/>
      <c r="L230" s="521"/>
      <c r="M230" s="521"/>
      <c r="N230" s="521"/>
      <c r="O230" s="521"/>
      <c r="P230" s="521"/>
      <c r="Q230" s="521"/>
      <c r="R230" s="521"/>
      <c r="S230" s="521"/>
      <c r="T230" s="521"/>
      <c r="U230" s="521"/>
      <c r="V230" s="521"/>
      <c r="W230" s="521"/>
      <c r="X230" s="521"/>
      <c r="Y230" s="521"/>
      <c r="Z230" s="521"/>
      <c r="AA230" s="521"/>
      <c r="AB230" s="521"/>
      <c r="AC230" s="521"/>
      <c r="AD230" s="521"/>
      <c r="AE230" s="521"/>
      <c r="AF230" s="521"/>
      <c r="AG230" s="521"/>
      <c r="AH230" s="521"/>
      <c r="AI230" s="521"/>
      <c r="AJ230" s="521"/>
      <c r="AK230" s="509" t="str">
        <f aca="false">AK186</f>
        <v>×</v>
      </c>
      <c r="AL230" s="76"/>
    </row>
    <row r="231" customFormat="false" ht="13.5" hidden="false" customHeight="true" outlineLevel="0" collapsed="false">
      <c r="B231" s="522" t="s">
        <v>75</v>
      </c>
      <c r="C231" s="523" t="s">
        <v>319</v>
      </c>
      <c r="D231" s="523"/>
      <c r="E231" s="523"/>
      <c r="F231" s="523"/>
      <c r="G231" s="523"/>
      <c r="H231" s="523"/>
      <c r="I231" s="523"/>
      <c r="J231" s="523"/>
      <c r="K231" s="523"/>
      <c r="L231" s="523"/>
      <c r="M231" s="523"/>
      <c r="N231" s="523"/>
      <c r="O231" s="523"/>
      <c r="P231" s="523"/>
      <c r="Q231" s="523"/>
      <c r="R231" s="523"/>
      <c r="S231" s="523"/>
      <c r="T231" s="523"/>
      <c r="U231" s="523"/>
      <c r="V231" s="523"/>
      <c r="W231" s="523"/>
      <c r="X231" s="523"/>
      <c r="Y231" s="523"/>
      <c r="Z231" s="523"/>
      <c r="AA231" s="523"/>
      <c r="AB231" s="523"/>
      <c r="AC231" s="523"/>
      <c r="AD231" s="523"/>
      <c r="AE231" s="523"/>
      <c r="AF231" s="523"/>
      <c r="AG231" s="523"/>
      <c r="AH231" s="523"/>
      <c r="AI231" s="523"/>
      <c r="AJ231" s="523"/>
      <c r="AK231" s="509" t="str">
        <f aca="false">AK196</f>
        <v>×</v>
      </c>
      <c r="AL231" s="76"/>
    </row>
    <row r="232" customFormat="false" ht="4.5" hidden="false" customHeight="true" outlineLevel="0" collapsed="false">
      <c r="A232" s="76"/>
      <c r="B232" s="76"/>
      <c r="C232" s="76"/>
      <c r="D232" s="76"/>
      <c r="E232" s="76"/>
      <c r="F232" s="76"/>
      <c r="G232" s="76"/>
      <c r="H232" s="76"/>
      <c r="I232" s="76"/>
      <c r="J232" s="76"/>
      <c r="K232" s="76"/>
      <c r="L232" s="76"/>
      <c r="M232" s="76"/>
      <c r="N232" s="76"/>
      <c r="O232" s="76"/>
      <c r="P232" s="76"/>
      <c r="Q232" s="76"/>
      <c r="R232" s="76"/>
      <c r="S232" s="76"/>
      <c r="T232" s="76"/>
      <c r="U232" s="76"/>
      <c r="V232" s="76"/>
      <c r="W232" s="76"/>
      <c r="X232" s="76"/>
      <c r="Y232" s="76"/>
      <c r="Z232" s="76"/>
      <c r="AA232" s="76"/>
      <c r="AB232" s="76"/>
      <c r="AC232" s="76"/>
      <c r="AD232" s="76"/>
      <c r="AE232" s="76"/>
      <c r="AF232" s="76"/>
      <c r="AG232" s="76"/>
      <c r="AH232" s="76"/>
      <c r="AI232" s="76"/>
      <c r="AJ232" s="76"/>
      <c r="AK232" s="76"/>
      <c r="AL232" s="76"/>
    </row>
    <row r="246" customFormat="false" ht="13.5" hidden="false" customHeight="false" outlineLevel="0" collapsed="false">
      <c r="AN246" s="487"/>
      <c r="AO246" s="487"/>
      <c r="AP246" s="487"/>
      <c r="AQ246" s="487"/>
      <c r="AR246" s="487"/>
      <c r="AS246" s="487"/>
      <c r="AT246" s="487"/>
      <c r="AU246" s="487"/>
      <c r="AV246" s="487"/>
      <c r="AW246" s="487"/>
      <c r="AX246" s="487"/>
      <c r="AY246" s="487"/>
      <c r="AZ246" s="487"/>
      <c r="BA246" s="487"/>
      <c r="BB246" s="487"/>
      <c r="BC246" s="487"/>
      <c r="BD246" s="487"/>
    </row>
    <row r="247" s="487" customFormat="true" ht="13.5" hidden="false" customHeight="false" outlineLevel="0" collapsed="false">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487" customFormat="true" ht="13.5" hidden="false" customHeight="false" outlineLevel="0" collapsed="false">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487" customFormat="true" ht="13.5" hidden="false" customHeight="false" outlineLevel="0" collapsed="false">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row>
  </sheetData>
  <sheetProtection algorithmName="SHA-512" hashValue="Yq7uPpOf343EXag/T80DxGttbfA8s9lrx/a+nar2xeVM/xTzsA5jx+h3EzihhzjBV/tK6jlJLkGZRjKevKUOTg==" saltValue="0BnVL1aeQb+wwuI2+XOZJw==" spinCount="100000" sheet="true" formatCells="false" formatColumns="false" formatRows="false" sort="false" autoFilter="false"/>
  <mergeCells count="349">
    <mergeCell ref="Z1:AC1"/>
    <mergeCell ref="AD1:AK1"/>
    <mergeCell ref="B3:AK3"/>
    <mergeCell ref="B6:G6"/>
    <mergeCell ref="H6:AK6"/>
    <mergeCell ref="B7:G7"/>
    <mergeCell ref="H7:AK7"/>
    <mergeCell ref="B8:G10"/>
    <mergeCell ref="I8:M8"/>
    <mergeCell ref="H9:AK9"/>
    <mergeCell ref="H10:AK10"/>
    <mergeCell ref="B11:G11"/>
    <mergeCell ref="H11:AK11"/>
    <mergeCell ref="B12:G12"/>
    <mergeCell ref="H12:AK12"/>
    <mergeCell ref="B13:G13"/>
    <mergeCell ref="H13:K13"/>
    <mergeCell ref="L13:U13"/>
    <mergeCell ref="V13:Y13"/>
    <mergeCell ref="Z13:AK13"/>
    <mergeCell ref="B17:W17"/>
    <mergeCell ref="C18:P18"/>
    <mergeCell ref="Q18:V18"/>
    <mergeCell ref="D19:P19"/>
    <mergeCell ref="Q19:V19"/>
    <mergeCell ref="E20:P20"/>
    <mergeCell ref="Q20:V20"/>
    <mergeCell ref="AM20:AY20"/>
    <mergeCell ref="C21:P21"/>
    <mergeCell ref="Q21:V21"/>
    <mergeCell ref="Y21:Y22"/>
    <mergeCell ref="AM21:AY21"/>
    <mergeCell ref="C22:P22"/>
    <mergeCell ref="Q22:V22"/>
    <mergeCell ref="B24:W24"/>
    <mergeCell ref="C25:P25"/>
    <mergeCell ref="Q25:V25"/>
    <mergeCell ref="Y25:Y26"/>
    <mergeCell ref="AA25:AA28"/>
    <mergeCell ref="C26:P26"/>
    <mergeCell ref="Q26:V26"/>
    <mergeCell ref="C27:P27"/>
    <mergeCell ref="Q27:V27"/>
    <mergeCell ref="AM27:AY28"/>
    <mergeCell ref="C28:P28"/>
    <mergeCell ref="Q28:V28"/>
    <mergeCell ref="C31:AK31"/>
    <mergeCell ref="C32:AK32"/>
    <mergeCell ref="C33:AK33"/>
    <mergeCell ref="C34:AK34"/>
    <mergeCell ref="B37:C37"/>
    <mergeCell ref="D37:Z37"/>
    <mergeCell ref="AM37:AY37"/>
    <mergeCell ref="C40:AK40"/>
    <mergeCell ref="C41:AK41"/>
    <mergeCell ref="AM42:AY42"/>
    <mergeCell ref="B43:N43"/>
    <mergeCell ref="O43:P43"/>
    <mergeCell ref="Q43:R43"/>
    <mergeCell ref="T43:U43"/>
    <mergeCell ref="W43:X43"/>
    <mergeCell ref="Y43:Z43"/>
    <mergeCell ref="AA43:AB43"/>
    <mergeCell ref="AD43:AE43"/>
    <mergeCell ref="AI43:AJ43"/>
    <mergeCell ref="B44:E44"/>
    <mergeCell ref="G44:I44"/>
    <mergeCell ref="K44:O44"/>
    <mergeCell ref="Q44:V44"/>
    <mergeCell ref="X44:Z44"/>
    <mergeCell ref="AB44:AC44"/>
    <mergeCell ref="AE44:AI44"/>
    <mergeCell ref="AJ44:AK44"/>
    <mergeCell ref="AM44:AY44"/>
    <mergeCell ref="B45:E54"/>
    <mergeCell ref="Y46:AJ46"/>
    <mergeCell ref="AM46:AY47"/>
    <mergeCell ref="F48:AK52"/>
    <mergeCell ref="AS49:AT49"/>
    <mergeCell ref="AN50:AP50"/>
    <mergeCell ref="AS50:AT50"/>
    <mergeCell ref="AN51:AP51"/>
    <mergeCell ref="AS51:AT51"/>
    <mergeCell ref="AN52:AP52"/>
    <mergeCell ref="AS52:AT52"/>
    <mergeCell ref="AN53:AP53"/>
    <mergeCell ref="AS53:AT53"/>
    <mergeCell ref="M54:O54"/>
    <mergeCell ref="P54:Q54"/>
    <mergeCell ref="S54:T54"/>
    <mergeCell ref="AN54:AP54"/>
    <mergeCell ref="AS54:AT54"/>
    <mergeCell ref="B55:E56"/>
    <mergeCell ref="F55:F56"/>
    <mergeCell ref="G55:I56"/>
    <mergeCell ref="J55:M56"/>
    <mergeCell ref="N55:AK56"/>
    <mergeCell ref="B58:AK58"/>
    <mergeCell ref="B59:AK59"/>
    <mergeCell ref="C60:S60"/>
    <mergeCell ref="T60:Y60"/>
    <mergeCell ref="AB60:AB61"/>
    <mergeCell ref="AM60:AY61"/>
    <mergeCell ref="C61:S61"/>
    <mergeCell ref="T61:Y61"/>
    <mergeCell ref="C64:AK64"/>
    <mergeCell ref="B66:AK66"/>
    <mergeCell ref="B67:S67"/>
    <mergeCell ref="T67:X67"/>
    <mergeCell ref="AM67:AY67"/>
    <mergeCell ref="B68:S68"/>
    <mergeCell ref="T68:X68"/>
    <mergeCell ref="AB68:AD68"/>
    <mergeCell ref="AM68:AY68"/>
    <mergeCell ref="C69:S70"/>
    <mergeCell ref="T69:X69"/>
    <mergeCell ref="U70:W70"/>
    <mergeCell ref="B72:AK72"/>
    <mergeCell ref="D74:AK74"/>
    <mergeCell ref="AN74:AP74"/>
    <mergeCell ref="C75:D75"/>
    <mergeCell ref="E75:X75"/>
    <mergeCell ref="AM75:AY75"/>
    <mergeCell ref="D78:AK78"/>
    <mergeCell ref="C79:T79"/>
    <mergeCell ref="U79:Y79"/>
    <mergeCell ref="AB79:AB80"/>
    <mergeCell ref="C80:T80"/>
    <mergeCell ref="U80:Y80"/>
    <mergeCell ref="C81:D85"/>
    <mergeCell ref="E81:T82"/>
    <mergeCell ref="U81:Y82"/>
    <mergeCell ref="Z81:Z82"/>
    <mergeCell ref="AA81:AA82"/>
    <mergeCell ref="AB82:AB83"/>
    <mergeCell ref="AC82:AE83"/>
    <mergeCell ref="AF82:AF83"/>
    <mergeCell ref="AG82:AG83"/>
    <mergeCell ref="AH82:AH83"/>
    <mergeCell ref="AI82:AI83"/>
    <mergeCell ref="AM82:AY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AY88"/>
    <mergeCell ref="F88:T90"/>
    <mergeCell ref="U88:Y89"/>
    <mergeCell ref="Z88:Z89"/>
    <mergeCell ref="AA88:AA89"/>
    <mergeCell ref="V90:X90"/>
    <mergeCell ref="AD90:AE90"/>
    <mergeCell ref="B92:AK92"/>
    <mergeCell ref="AI93:AK93"/>
    <mergeCell ref="AI95:AK95"/>
    <mergeCell ref="C97:T97"/>
    <mergeCell ref="C98:D98"/>
    <mergeCell ref="E98:R98"/>
    <mergeCell ref="AN99:AP99"/>
    <mergeCell ref="AN100:AP100"/>
    <mergeCell ref="C103:K103"/>
    <mergeCell ref="M103:N103"/>
    <mergeCell ref="O103:AJ103"/>
    <mergeCell ref="AM103:AY103"/>
    <mergeCell ref="C105:R105"/>
    <mergeCell ref="C106:D106"/>
    <mergeCell ref="E106:R106"/>
    <mergeCell ref="B107:B111"/>
    <mergeCell ref="D107:AK107"/>
    <mergeCell ref="AN107:AP107"/>
    <mergeCell ref="AS107:AU107"/>
    <mergeCell ref="C108:C111"/>
    <mergeCell ref="D108:G111"/>
    <mergeCell ref="H108:H109"/>
    <mergeCell ref="I108:I109"/>
    <mergeCell ref="J108:AK108"/>
    <mergeCell ref="AN108:AP108"/>
    <mergeCell ref="AS108:AU108"/>
    <mergeCell ref="J109:AK109"/>
    <mergeCell ref="AM109:AY109"/>
    <mergeCell ref="H110:H111"/>
    <mergeCell ref="I110:I111"/>
    <mergeCell ref="S110:AK110"/>
    <mergeCell ref="J111:AK111"/>
    <mergeCell ref="AM111:AY111"/>
    <mergeCell ref="C114:K114"/>
    <mergeCell ref="M114:N114"/>
    <mergeCell ref="O114:AJ114"/>
    <mergeCell ref="AM114:AY114"/>
    <mergeCell ref="B116:AK116"/>
    <mergeCell ref="AS117:AU117"/>
    <mergeCell ref="B118:C118"/>
    <mergeCell ref="D118:Q118"/>
    <mergeCell ref="AN118:AP118"/>
    <mergeCell ref="AS118:AU118"/>
    <mergeCell ref="C119:AK119"/>
    <mergeCell ref="AN119:AP119"/>
    <mergeCell ref="AS119:AU119"/>
    <mergeCell ref="B120:B122"/>
    <mergeCell ref="C120:F122"/>
    <mergeCell ref="I120:AK120"/>
    <mergeCell ref="AM120:AY122"/>
    <mergeCell ref="I121:AK121"/>
    <mergeCell ref="I122:AK122"/>
    <mergeCell ref="C123:AK123"/>
    <mergeCell ref="B125:K125"/>
    <mergeCell ref="M125:N125"/>
    <mergeCell ref="O125:AJ125"/>
    <mergeCell ref="AM125:AY125"/>
    <mergeCell ref="B127:AK127"/>
    <mergeCell ref="B129:Q129"/>
    <mergeCell ref="T129:AK129"/>
    <mergeCell ref="B130:Q130"/>
    <mergeCell ref="T130:AK130"/>
    <mergeCell ref="B131:Q131"/>
    <mergeCell ref="T131:AK131"/>
    <mergeCell ref="AM133:AY133"/>
    <mergeCell ref="D137:AI137"/>
    <mergeCell ref="F138:AJ138"/>
    <mergeCell ref="AN138:AY138"/>
    <mergeCell ref="B140:AK140"/>
    <mergeCell ref="B142:Q142"/>
    <mergeCell ref="T142:AK142"/>
    <mergeCell ref="B143:Q143"/>
    <mergeCell ref="T143:AK143"/>
    <mergeCell ref="B144:Q144"/>
    <mergeCell ref="T144:AK144"/>
    <mergeCell ref="B146:AK146"/>
    <mergeCell ref="AI147:AK147"/>
    <mergeCell ref="C148:AK148"/>
    <mergeCell ref="AI150:AK150"/>
    <mergeCell ref="C151:AK151"/>
    <mergeCell ref="B153:E153"/>
    <mergeCell ref="F153:AJ153"/>
    <mergeCell ref="AN153:AY153"/>
    <mergeCell ref="B154:E157"/>
    <mergeCell ref="G154:AK154"/>
    <mergeCell ref="G155:AJ155"/>
    <mergeCell ref="AN155:AY156"/>
    <mergeCell ref="G156:AJ156"/>
    <mergeCell ref="G157:AJ157"/>
    <mergeCell ref="B158:E161"/>
    <mergeCell ref="G158:AJ158"/>
    <mergeCell ref="G159:AJ159"/>
    <mergeCell ref="AN159:AY160"/>
    <mergeCell ref="G160:AJ160"/>
    <mergeCell ref="G161:AK161"/>
    <mergeCell ref="B162:E165"/>
    <mergeCell ref="G162:AJ162"/>
    <mergeCell ref="G163:AJ163"/>
    <mergeCell ref="AN163:AY164"/>
    <mergeCell ref="G164:AJ164"/>
    <mergeCell ref="G165:AJ165"/>
    <mergeCell ref="B166:E169"/>
    <mergeCell ref="G166:AJ166"/>
    <mergeCell ref="G167:AJ167"/>
    <mergeCell ref="AN167:AY168"/>
    <mergeCell ref="G168:AJ168"/>
    <mergeCell ref="G169:AK169"/>
    <mergeCell ref="B170:E173"/>
    <mergeCell ref="G170:AJ170"/>
    <mergeCell ref="G171:AJ171"/>
    <mergeCell ref="AN171:AY172"/>
    <mergeCell ref="G172:AJ172"/>
    <mergeCell ref="G173:AJ173"/>
    <mergeCell ref="B174:E177"/>
    <mergeCell ref="G174:AK174"/>
    <mergeCell ref="G175:AJ175"/>
    <mergeCell ref="AN175:AY176"/>
    <mergeCell ref="G176:AJ176"/>
    <mergeCell ref="G177:AJ177"/>
    <mergeCell ref="B179:AK179"/>
    <mergeCell ref="B181:E182"/>
    <mergeCell ref="G181:AK181"/>
    <mergeCell ref="AN181:AY182"/>
    <mergeCell ref="G182:AK182"/>
    <mergeCell ref="B186:AD186"/>
    <mergeCell ref="AE186:AJ186"/>
    <mergeCell ref="AM186:AY186"/>
    <mergeCell ref="C187:AD187"/>
    <mergeCell ref="AE187:AK187"/>
    <mergeCell ref="C188:AD188"/>
    <mergeCell ref="AE188:AK188"/>
    <mergeCell ref="C189:AD189"/>
    <mergeCell ref="AE189:AK189"/>
    <mergeCell ref="C190:AD190"/>
    <mergeCell ref="AE190:AK190"/>
    <mergeCell ref="C191:AD191"/>
    <mergeCell ref="AE191:AK191"/>
    <mergeCell ref="C192:AD192"/>
    <mergeCell ref="AE192:AK192"/>
    <mergeCell ref="C195:AK195"/>
    <mergeCell ref="C198:AI198"/>
    <mergeCell ref="E200:F200"/>
    <mergeCell ref="H200:I200"/>
    <mergeCell ref="K200:L200"/>
    <mergeCell ref="O200:Q200"/>
    <mergeCell ref="R200:AI200"/>
    <mergeCell ref="O201:Q201"/>
    <mergeCell ref="R201:S201"/>
    <mergeCell ref="T201:X201"/>
    <mergeCell ref="Y201:Z201"/>
    <mergeCell ref="AA201:AI201"/>
    <mergeCell ref="B208:AK208"/>
    <mergeCell ref="B209:B211"/>
    <mergeCell ref="C209:AJ209"/>
    <mergeCell ref="C210:AJ210"/>
    <mergeCell ref="C211:AJ211"/>
    <mergeCell ref="C212:AJ212"/>
    <mergeCell ref="C213:AJ213"/>
    <mergeCell ref="B215:AK215"/>
    <mergeCell ref="C216:I216"/>
    <mergeCell ref="J216:AJ216"/>
    <mergeCell ref="B217:B220"/>
    <mergeCell ref="C217:I220"/>
    <mergeCell ref="J217:AJ217"/>
    <mergeCell ref="J218:AJ218"/>
    <mergeCell ref="J219:AJ219"/>
    <mergeCell ref="J220:AJ220"/>
    <mergeCell ref="B221:B222"/>
    <mergeCell ref="C221:I222"/>
    <mergeCell ref="J221:AJ221"/>
    <mergeCell ref="J222:AJ222"/>
    <mergeCell ref="C223:I223"/>
    <mergeCell ref="J223:AJ223"/>
    <mergeCell ref="C224:I224"/>
    <mergeCell ref="J224:AJ224"/>
    <mergeCell ref="C225:I225"/>
    <mergeCell ref="J225:AJ225"/>
    <mergeCell ref="B226:B227"/>
    <mergeCell ref="C226:I227"/>
    <mergeCell ref="J226:AJ226"/>
    <mergeCell ref="J227:AJ227"/>
    <mergeCell ref="B229:AK229"/>
    <mergeCell ref="C230:AJ230"/>
    <mergeCell ref="C231:AJ231"/>
  </mergeCells>
  <conditionalFormatting sqref="B27:Z28">
    <cfRule type="expression" priority="2" aboveAverage="0" equalAverage="0" bottom="0" percent="0" rank="0" text="" dxfId="1">
      <formula>$Y$25="○"</formula>
    </cfRule>
  </conditionalFormatting>
  <conditionalFormatting sqref="B93:AK93">
    <cfRule type="expression" priority="3" aboveAverage="0" equalAverage="0" bottom="0" percent="0" rank="0" text="" dxfId="2">
      <formula>$AI$93=""</formula>
    </cfRule>
  </conditionalFormatting>
  <conditionalFormatting sqref="B95:AK95">
    <cfRule type="expression" priority="4" aboveAverage="0" equalAverage="0" bottom="0" percent="0" rank="0" text="" dxfId="3">
      <formula>$AI$95=""</formula>
    </cfRule>
  </conditionalFormatting>
  <conditionalFormatting sqref="B117:AK124">
    <cfRule type="expression" priority="5" aboveAverage="0" equalAverage="0" bottom="0" percent="0" rank="0" text="" dxfId="4">
      <formula>$AM$116="記入不要"</formula>
    </cfRule>
  </conditionalFormatting>
  <conditionalFormatting sqref="B125:AK125">
    <cfRule type="expression" priority="6" aboveAverage="0" equalAverage="0" bottom="0" percent="0" rank="0" text="" dxfId="5">
      <formula>$S$118&lt;&gt;"×"</formula>
    </cfRule>
  </conditionalFormatting>
  <conditionalFormatting sqref="B128:AK131">
    <cfRule type="expression" priority="7" aboveAverage="0" equalAverage="0" bottom="0" percent="0" rank="0" text="" dxfId="6">
      <formula>$AI$147="該当"</formula>
    </cfRule>
  </conditionalFormatting>
  <conditionalFormatting sqref="B141:AK144">
    <cfRule type="expression" priority="8" aboveAverage="0" equalAverage="0" bottom="0" percent="0" rank="0" text="" dxfId="7">
      <formula>$AM$140="記入不要"</formula>
    </cfRule>
  </conditionalFormatting>
  <conditionalFormatting sqref="B147:AK148">
    <cfRule type="expression" priority="9" aboveAverage="0" equalAverage="0" bottom="0" percent="0" rank="0" text="" dxfId="8">
      <formula>$AI$147=""</formula>
    </cfRule>
  </conditionalFormatting>
  <conditionalFormatting sqref="B150:AK151">
    <cfRule type="expression" priority="10" aboveAverage="0" equalAverage="0" bottom="0" percent="0" rank="0" text="" dxfId="9">
      <formula>$AI$150=""</formula>
    </cfRule>
  </conditionalFormatting>
  <conditionalFormatting sqref="B179:AK182">
    <cfRule type="expression" priority="11" aboveAverage="0" equalAverage="0" bottom="0" percent="0" rank="0" text="" dxfId="10">
      <formula>$AI$147="該当"</formula>
    </cfRule>
  </conditionalFormatting>
  <conditionalFormatting sqref="C103:AK103">
    <cfRule type="expression" priority="12" aboveAverage="0" equalAverage="0" bottom="0" percent="0" rank="0" text="" dxfId="11">
      <formula>$T$98&lt;&gt;"×"</formula>
    </cfRule>
  </conditionalFormatting>
  <conditionalFormatting sqref="C114:AK114">
    <cfRule type="expression" priority="13" aboveAverage="0" equalAverage="0" bottom="0" percent="0" rank="0" text="" dxfId="12">
      <formula>$T$106&lt;&gt;"×"</formula>
    </cfRule>
  </conditionalFormatting>
  <conditionalFormatting sqref="S118">
    <cfRule type="expression" priority="14" aboveAverage="0" equalAverage="0" bottom="0" percent="0" rank="0" text="" dxfId="13">
      <formula>$S$118="○"</formula>
    </cfRule>
  </conditionalFormatting>
  <conditionalFormatting sqref="S129">
    <cfRule type="expression" priority="15" aboveAverage="0" equalAverage="0" bottom="0" percent="0" rank="0" text="" dxfId="14">
      <formula>$S$129="○"</formula>
    </cfRule>
  </conditionalFormatting>
  <conditionalFormatting sqref="S130">
    <cfRule type="expression" priority="16" aboveAverage="0" equalAverage="0" bottom="0" percent="0" rank="0" text="" dxfId="15">
      <formula>$S$130="○"</formula>
    </cfRule>
  </conditionalFormatting>
  <conditionalFormatting sqref="S131">
    <cfRule type="expression" priority="17" aboveAverage="0" equalAverage="0" bottom="0" percent="0" rank="0" text="" dxfId="16">
      <formula>$S$131="○"</formula>
    </cfRule>
  </conditionalFormatting>
  <conditionalFormatting sqref="T98">
    <cfRule type="expression" priority="18" aboveAverage="0" equalAverage="0" bottom="0" percent="0" rank="0" text="" dxfId="17">
      <formula>$T$98="○"</formula>
    </cfRule>
  </conditionalFormatting>
  <conditionalFormatting sqref="T106">
    <cfRule type="expression" priority="19" aboveAverage="0" equalAverage="0" bottom="0" percent="0" rank="0" text="" dxfId="18">
      <formula>$T$106="○"</formula>
    </cfRule>
  </conditionalFormatting>
  <conditionalFormatting sqref="X20:Y20">
    <cfRule type="expression" priority="20" aboveAverage="0" equalAverage="0" bottom="0" percent="0" rank="0" text="" dxfId="19">
      <formula>$Y$20&lt;&gt;"×"</formula>
    </cfRule>
  </conditionalFormatting>
  <conditionalFormatting sqref="Y25:Y26">
    <cfRule type="expression" priority="21" aboveAverage="0" equalAverage="0" bottom="0" percent="0" rank="0" text="" dxfId="20">
      <formula>$Y$25="○"</formula>
    </cfRule>
  </conditionalFormatting>
  <conditionalFormatting sqref="Z25:Z27">
    <cfRule type="expression" priority="22" aboveAverage="0" equalAverage="0" bottom="0" percent="0" rank="0" text="" dxfId="21">
      <formula>$Y$25="○"</formula>
    </cfRule>
  </conditionalFormatting>
  <conditionalFormatting sqref="AM20:AY20">
    <cfRule type="expression" priority="23" aboveAverage="0" equalAverage="0" bottom="0" percent="0" rank="0" text="" dxfId="22">
      <formula>$Y$20&lt;&gt;"×"</formula>
    </cfRule>
  </conditionalFormatting>
  <conditionalFormatting sqref="AA25:AA28">
    <cfRule type="expression" priority="24" aboveAverage="0" equalAverage="0" bottom="0" percent="0" rank="0" text="" dxfId="23">
      <formula>$Y$25="○"</formula>
    </cfRule>
  </conditionalFormatting>
  <conditionalFormatting sqref="AK209:AK213 AK216:AK227 AK230:AK231">
    <cfRule type="expression" priority="25" aboveAverage="0" equalAverage="0" bottom="0" percent="0" rank="0" text="" dxfId="24">
      <formula>$AK209=""</formula>
    </cfRule>
  </conditionalFormatting>
  <conditionalFormatting sqref="AM21:AY21">
    <cfRule type="expression" priority="26" aboveAverage="0" equalAverage="0" bottom="0" percent="0" rank="0" text="" dxfId="25">
      <formula>$Y$21="○"</formula>
    </cfRule>
  </conditionalFormatting>
  <conditionalFormatting sqref="AM27:AY28">
    <cfRule type="expression" priority="27" aboveAverage="0" equalAverage="0" bottom="0" percent="0" rank="0" text="" dxfId="26">
      <formula>OR($Y$25="○",$AA$25="○")</formula>
    </cfRule>
  </conditionalFormatting>
  <conditionalFormatting sqref="AM37:AY37">
    <cfRule type="expression" priority="28" aboveAverage="0" equalAverage="0" bottom="0" percent="0" rank="0" text="" dxfId="27">
      <formula>$AB$37&lt;&gt;"×"</formula>
    </cfRule>
  </conditionalFormatting>
  <conditionalFormatting sqref="AM42:AY42">
    <cfRule type="expression" priority="29" aboveAverage="0" equalAverage="0" bottom="0" percent="0" rank="0" text="" dxfId="28">
      <formula>$AK$42&lt;&gt;"×"</formula>
    </cfRule>
  </conditionalFormatting>
  <conditionalFormatting sqref="AM44:AY44">
    <cfRule type="expression" priority="30" aboveAverage="0" equalAverage="0" bottom="0" percent="0" rank="0" text="" dxfId="29">
      <formula>OR(AND($AM$54=0,$AE$44=""),AND($AN$54=1,$AE$44&lt;&gt;""))</formula>
    </cfRule>
  </conditionalFormatting>
  <conditionalFormatting sqref="AM46:AY47">
    <cfRule type="expression" priority="31" aboveAverage="0" equalAverage="0" bottom="0" percent="0" rank="0" text="" dxfId="30">
      <formula>OR(AND($AR$51=0,$Y$46=""),AND($AR$51=1,$Y$46&lt;&gt;""))</formula>
    </cfRule>
  </conditionalFormatting>
  <conditionalFormatting sqref="AM60:AY61">
    <cfRule type="expression" priority="32" aboveAverage="0" equalAverage="0" bottom="0" percent="0" rank="0" text="" dxfId="31">
      <formula>$AB$60="○"</formula>
    </cfRule>
  </conditionalFormatting>
  <conditionalFormatting sqref="AM67:AY67">
    <cfRule type="expression" priority="33" aboveAverage="0" equalAverage="0" bottom="0" percent="0" rank="0" text="" dxfId="32">
      <formula>$AH$67&lt;&gt;"×"</formula>
    </cfRule>
  </conditionalFormatting>
  <conditionalFormatting sqref="AM67:AY68">
    <cfRule type="expression" priority="34" aboveAverage="0" equalAverage="0" bottom="0" percent="0" rank="0" text="" dxfId="33">
      <formula>AND($AH$67&lt;&gt;"×",$AH$68&lt;&gt;"×")</formula>
    </cfRule>
  </conditionalFormatting>
  <conditionalFormatting sqref="AM68:AY68">
    <cfRule type="expression" priority="35" aboveAverage="0" equalAverage="0" bottom="0" percent="0" rank="0" text="" dxfId="34">
      <formula>$AH$68&lt;&gt;"×"</formula>
    </cfRule>
  </conditionalFormatting>
  <conditionalFormatting sqref="AM75:AY75">
    <cfRule type="expression" priority="36" aboveAverage="0" equalAverage="0" bottom="0" percent="0" rank="0" text="" dxfId="35">
      <formula>$Z$75&lt;&gt;"×"</formula>
    </cfRule>
  </conditionalFormatting>
  <conditionalFormatting sqref="AM82:AY83">
    <cfRule type="expression" priority="37" aboveAverage="0" equalAverage="0" bottom="0" percent="0" rank="0" text="" dxfId="36">
      <formula>$AI$82&lt;&gt;"×"</formula>
    </cfRule>
  </conditionalFormatting>
  <conditionalFormatting sqref="AM87:AY88">
    <cfRule type="expression" priority="38" aboveAverage="0" equalAverage="0" bottom="0" percent="0" rank="0" text="" dxfId="37">
      <formula>$AI$87&lt;&gt;"×"</formula>
    </cfRule>
  </conditionalFormatting>
  <conditionalFormatting sqref="AM103:AY103">
    <cfRule type="expression" priority="39" aboveAverage="0" equalAverage="0" bottom="0" percent="0" rank="0" text="" dxfId="38">
      <formula>OR($T$98="○",$AK$103="",$AK$103="○")</formula>
    </cfRule>
  </conditionalFormatting>
  <conditionalFormatting sqref="AM109:AY109">
    <cfRule type="expression" priority="40" aboveAverage="0" equalAverage="0" bottom="0" percent="0" rank="0" text="" dxfId="39">
      <formula>OR(AND($AR$107=0,$J$109=""),AND($AR$107=1,$J$109&lt;&gt;""))</formula>
    </cfRule>
  </conditionalFormatting>
  <conditionalFormatting sqref="AM111:AY111">
    <cfRule type="expression" priority="41" aboveAverage="0" equalAverage="0" bottom="0" percent="0" rank="0" text="" dxfId="40">
      <formula>OR(AND($AR$108=0,$J$111=""),AND($AR$108=1,$J$111&lt;&gt;""))</formula>
    </cfRule>
  </conditionalFormatting>
  <conditionalFormatting sqref="AM114:AY114">
    <cfRule type="expression" priority="42" aboveAverage="0" equalAverage="0" bottom="0" percent="0" rank="0" text="" dxfId="41">
      <formula>OR($T$106="○",$AK$114="○",$AK$114="")</formula>
    </cfRule>
  </conditionalFormatting>
  <conditionalFormatting sqref="AM120:AY122">
    <cfRule type="expression" priority="43" aboveAverage="0" equalAverage="0" bottom="0" percent="0" rank="0" text="" dxfId="42">
      <formula>OR(AND($AM$118=1,OR($AR$117=1,$AR$118=1,$AR$119=1)),$AK$125="○")</formula>
    </cfRule>
  </conditionalFormatting>
  <conditionalFormatting sqref="AM125:AY125">
    <cfRule type="expression" priority="44" aboveAverage="0" equalAverage="0" bottom="0" percent="0" rank="0" text="" dxfId="43">
      <formula>OR($S$118="○",$AK$125="○")</formula>
    </cfRule>
  </conditionalFormatting>
  <conditionalFormatting sqref="AN153:AY153">
    <cfRule type="expression" priority="45" aboveAverage="0" equalAverage="0" bottom="0" percent="0" rank="0" text="" dxfId="44">
      <formula>OR($AI$150="該当",AND($AI$147="該当",$AK$153="○"))</formula>
    </cfRule>
  </conditionalFormatting>
  <conditionalFormatting sqref="AN181:AY182">
    <cfRule type="expression" priority="46" aboveAverage="0" equalAverage="0" bottom="0" percent="0" rank="0" text="" dxfId="45">
      <formula>$AK$180&lt;&gt;"×"</formula>
    </cfRule>
  </conditionalFormatting>
  <conditionalFormatting sqref="AM186:AY186">
    <cfRule type="expression" priority="47" aboveAverage="0" equalAverage="0" bottom="0" percent="0" rank="0" text="" dxfId="46">
      <formula>$AK$186&lt;&gt;"×"</formula>
    </cfRule>
  </conditionalFormatting>
  <conditionalFormatting sqref="B133:AK138">
    <cfRule type="expression" priority="48" aboveAverage="0" equalAverage="0" bottom="0" percent="0" rank="0" text="" dxfId="47">
      <formula>$AM$129&lt;&gt;"×"</formula>
    </cfRule>
  </conditionalFormatting>
  <conditionalFormatting sqref="AN138:AY138">
    <cfRule type="expression" priority="49" aboveAverage="0" equalAverage="0" bottom="0" percent="0" rank="0" text="" dxfId="48">
      <formula>OR(AND($AM$138=0),AND($AM$138=1,$F$138&lt;&gt;""))</formula>
    </cfRule>
  </conditionalFormatting>
  <conditionalFormatting sqref="S129:S131">
    <cfRule type="expression" priority="50" aboveAverage="0" equalAverage="0" bottom="0" percent="0" rank="0" text="" dxfId="49">
      <formula>$S129=""</formula>
    </cfRule>
  </conditionalFormatting>
  <conditionalFormatting sqref="S142:S144">
    <cfRule type="expression" priority="51" aboveAverage="0" equalAverage="0" bottom="0" percent="0" rank="0" text="" dxfId="50">
      <formula>$S142=""</formula>
    </cfRule>
  </conditionalFormatting>
  <conditionalFormatting sqref="AN155:AY156">
    <cfRule type="expression" priority="52" aboveAverage="0" equalAverage="0" bottom="0" percent="0" rank="0" text="" dxfId="51">
      <formula>OR($AI$150="",AND($AI$150="該当",COUNTIF($AM$154:$AM$157,1)&gt;=1))</formula>
    </cfRule>
  </conditionalFormatting>
  <conditionalFormatting sqref="AN159:AY160">
    <cfRule type="expression" priority="53" aboveAverage="0" equalAverage="0" bottom="0" percent="0" rank="0" text="" dxfId="52">
      <formula>OR($AI$150="",AND($AI$150="該当",COUNTIF($AM$158:$AM$161,1)&gt;=1))</formula>
    </cfRule>
  </conditionalFormatting>
  <conditionalFormatting sqref="AN163:AY164">
    <cfRule type="expression" priority="54" aboveAverage="0" equalAverage="0" bottom="0" percent="0" rank="0" text="" dxfId="53">
      <formula>OR($AI$150="",AND($AI$150="該当",COUNTIF($AM$162:$AM$165,1)&gt;=1))</formula>
    </cfRule>
  </conditionalFormatting>
  <conditionalFormatting sqref="AN167:AY168">
    <cfRule type="expression" priority="55" aboveAverage="0" equalAverage="0" bottom="0" percent="0" rank="0" text="" dxfId="54">
      <formula>OR($AI$150="",AND($AI$150="該当",COUNTIF($AM$166:$AM$169,1)&gt;=1))</formula>
    </cfRule>
  </conditionalFormatting>
  <conditionalFormatting sqref="AN171:AY172">
    <cfRule type="expression" priority="56" aboveAverage="0" equalAverage="0" bottom="0" percent="0" rank="0" text="" dxfId="55">
      <formula>OR($AI$150="",AND($AI$150="該当",COUNTIF($AM$170:$AM$173,1)&gt;=1))</formula>
    </cfRule>
  </conditionalFormatting>
  <conditionalFormatting sqref="AN175:AY176">
    <cfRule type="expression" priority="57" aboveAverage="0" equalAverage="0" bottom="0" percent="0" rank="0" text="" dxfId="56">
      <formula>OR($AI$150="",AND($AI$150="該当",COUNTIF($AM$174:$AM$177,1)&gt;=1))</formula>
    </cfRule>
  </conditionalFormatting>
  <conditionalFormatting sqref="AM20:AY21">
    <cfRule type="expression" priority="58" aboveAverage="0" equalAverage="0" bottom="0" percent="0" rank="0" text="" dxfId="57">
      <formula>AND($Y$20&lt;&gt;"×",$Y$21="○")</formula>
    </cfRule>
  </conditionalFormatting>
  <conditionalFormatting sqref="AM133:AY133">
    <cfRule type="expression" priority="59" aboveAverage="0" equalAverage="0" bottom="0" percent="0" rank="0" text="" dxfId="58">
      <formula>OR($AM$129&lt;&gt;"×",$AK$133="○")</formula>
    </cfRule>
  </conditionalFormatting>
  <dataValidations count="2">
    <dataValidation allowBlank="true" errorStyle="stop" operator="between" showDropDown="false" showErrorMessage="true" showInputMessage="true" sqref="B13 L13 Q43 T43 AA43 AD43 T45 U46 T47 E200:F200 H200:I200 K200:L200 T201 X202:X203" type="none">
      <formula1>0</formula1>
      <formula2>0</formula2>
    </dataValidation>
    <dataValidation allowBlank="true" errorStyle="stop" operator="between" showDropDown="false" showErrorMessage="true" showInputMessage="true" sqref="M54:O54" type="list">
      <formula1>"令和,平成"</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0" pageOrder="downThenOver" orientation="portrait" blackAndWhite="false" draft="false" cellComments="none" horizontalDpi="300" verticalDpi="300" copies="1"/>
  <headerFooter differentFirst="false" differentOddEven="false">
    <oddHeader/>
    <oddFooter/>
  </headerFooter>
  <rowBreaks count="4" manualBreakCount="4">
    <brk id="41" man="true" max="16383" min="0"/>
    <brk id="91" man="true" max="16383" min="0"/>
    <brk id="126" man="true" max="16383" min="0"/>
    <brk id="183" man="true" max="16383" min="0"/>
  </rowBreaks>
  <drawing r:id="rId2"/>
  <legacyDrawing r:id="rId3"/>
  <mc:AlternateContent xmlns:mc="http://schemas.openxmlformats.org/markup-compatibility/2006">
    <mc:Choice Requires="x14">
      <controls>
        <mc:AlternateContent xmlns:mc="http://schemas.openxmlformats.org/markup-compatibility/2006">
          <mc:Choice Requires="x14">
            <control shapeId="1001" r:id="rId4" name="">
              <controlPr defaultSize="0" locked="1" autoFill="0" autoLine="0" autoPict="0" print="true" altText="Check Box 552">
                <anchor moveWithCells="true" sizeWithCells="false">
                  <from>
                    <xdr:col>0</xdr:col>
                    <xdr:colOff>239760</xdr:colOff>
                    <xdr:row>42</xdr:row>
                    <xdr:rowOff>99000</xdr:rowOff>
                  </from>
                  <to>
                    <xdr:col>1</xdr:col>
                    <xdr:colOff>120240</xdr:colOff>
                    <xdr:row>43</xdr:row>
                    <xdr:rowOff>3960</xdr:rowOff>
                  </to>
                </anchor>
              </controlPr>
            </control>
          </mc:Choice>
        </mc:AlternateContent>
        <mc:AlternateContent xmlns:mc="http://schemas.openxmlformats.org/markup-compatibility/2006">
          <mc:Choice Requires="x14">
            <control shapeId="1002" r:id="rId5" name="">
              <controlPr defaultSize="0" locked="1" autoFill="0" autoLine="0" autoPict="0" print="true" altText="Check Box 553">
                <anchor moveWithCells="true" sizeWithCells="false">
                  <from>
                    <xdr:col>4</xdr:col>
                    <xdr:colOff>152280</xdr:colOff>
                    <xdr:row>43</xdr:row>
                    <xdr:rowOff>53280</xdr:rowOff>
                  </from>
                  <to>
                    <xdr:col>6</xdr:col>
                    <xdr:colOff>15120</xdr:colOff>
                    <xdr:row>44</xdr:row>
                    <xdr:rowOff>-102960</xdr:rowOff>
                  </to>
                </anchor>
              </controlPr>
            </control>
          </mc:Choice>
        </mc:AlternateContent>
        <mc:AlternateContent xmlns:mc="http://schemas.openxmlformats.org/markup-compatibility/2006">
          <mc:Choice Requires="x14">
            <control shapeId="1003" r:id="rId6" name="">
              <controlPr defaultSize="0" locked="1" autoFill="0" autoLine="0" autoPict="0" print="true" altText="Check Box 554">
                <anchor moveWithCells="true" sizeWithCells="false">
                  <from>
                    <xdr:col>8</xdr:col>
                    <xdr:colOff>144720</xdr:colOff>
                    <xdr:row>43</xdr:row>
                    <xdr:rowOff>53280</xdr:rowOff>
                  </from>
                  <to>
                    <xdr:col>10</xdr:col>
                    <xdr:colOff>22680</xdr:colOff>
                    <xdr:row>44</xdr:row>
                    <xdr:rowOff>-102960</xdr:rowOff>
                  </to>
                </anchor>
              </controlPr>
            </control>
          </mc:Choice>
        </mc:AlternateContent>
        <mc:AlternateContent xmlns:mc="http://schemas.openxmlformats.org/markup-compatibility/2006">
          <mc:Choice Requires="x14">
            <control shapeId="1004" r:id="rId7" name="">
              <controlPr defaultSize="0" locked="1" autoFill="0" autoLine="0" autoPict="0" print="true" altText="Check Box 555">
                <anchor moveWithCells="true" sizeWithCells="false">
                  <from>
                    <xdr:col>14</xdr:col>
                    <xdr:colOff>144720</xdr:colOff>
                    <xdr:row>43</xdr:row>
                    <xdr:rowOff>53280</xdr:rowOff>
                  </from>
                  <to>
                    <xdr:col>16</xdr:col>
                    <xdr:colOff>22680</xdr:colOff>
                    <xdr:row>44</xdr:row>
                    <xdr:rowOff>-102960</xdr:rowOff>
                  </to>
                </anchor>
              </controlPr>
            </control>
          </mc:Choice>
        </mc:AlternateContent>
        <mc:AlternateContent xmlns:mc="http://schemas.openxmlformats.org/markup-compatibility/2006">
          <mc:Choice Requires="x14">
            <control shapeId="1005" r:id="rId8" name="">
              <controlPr defaultSize="0" locked="1" autoFill="0" autoLine="0" autoPict="0" print="true" altText="Check Box 556">
                <anchor moveWithCells="true" sizeWithCells="false">
                  <from>
                    <xdr:col>21</xdr:col>
                    <xdr:colOff>144720</xdr:colOff>
                    <xdr:row>43</xdr:row>
                    <xdr:rowOff>53280</xdr:rowOff>
                  </from>
                  <to>
                    <xdr:col>23</xdr:col>
                    <xdr:colOff>22680</xdr:colOff>
                    <xdr:row>44</xdr:row>
                    <xdr:rowOff>-102960</xdr:rowOff>
                  </to>
                </anchor>
              </controlPr>
            </control>
          </mc:Choice>
        </mc:AlternateContent>
        <mc:AlternateContent xmlns:mc="http://schemas.openxmlformats.org/markup-compatibility/2006">
          <mc:Choice Requires="x14">
            <control shapeId="1006" r:id="rId9" name="">
              <controlPr defaultSize="0" locked="1" autoFill="0" autoLine="0" autoPict="0" print="true" altText="Check Box 557">
                <anchor moveWithCells="true" sizeWithCells="false">
                  <from>
                    <xdr:col>25</xdr:col>
                    <xdr:colOff>144720</xdr:colOff>
                    <xdr:row>43</xdr:row>
                    <xdr:rowOff>53280</xdr:rowOff>
                  </from>
                  <to>
                    <xdr:col>27</xdr:col>
                    <xdr:colOff>15120</xdr:colOff>
                    <xdr:row>44</xdr:row>
                    <xdr:rowOff>-102960</xdr:rowOff>
                  </to>
                </anchor>
              </controlPr>
            </control>
          </mc:Choice>
        </mc:AlternateContent>
        <mc:AlternateContent xmlns:mc="http://schemas.openxmlformats.org/markup-compatibility/2006">
          <mc:Choice Requires="x14">
            <control shapeId="1007" r:id="rId10" name="">
              <controlPr defaultSize="0" locked="1" autoFill="0" autoLine="0" autoPict="0" print="true" altText="Check Box 558">
                <anchor moveWithCells="true" sizeWithCells="false">
                  <from>
                    <xdr:col>4</xdr:col>
                    <xdr:colOff>152280</xdr:colOff>
                    <xdr:row>44</xdr:row>
                    <xdr:rowOff>175320</xdr:rowOff>
                  </from>
                  <to>
                    <xdr:col>6</xdr:col>
                    <xdr:colOff>15120</xdr:colOff>
                    <xdr:row>46</xdr:row>
                    <xdr:rowOff>15120</xdr:rowOff>
                  </to>
                </anchor>
              </controlPr>
            </control>
          </mc:Choice>
        </mc:AlternateContent>
        <mc:AlternateContent xmlns:mc="http://schemas.openxmlformats.org/markup-compatibility/2006">
          <mc:Choice Requires="x14">
            <control shapeId="1008" r:id="rId11" name="">
              <controlPr defaultSize="0" locked="1" autoFill="0" autoLine="0" autoPict="0" print="true" altText="Check Box 559">
                <anchor moveWithCells="true" sizeWithCells="false">
                  <from>
                    <xdr:col>11</xdr:col>
                    <xdr:colOff>144720</xdr:colOff>
                    <xdr:row>44</xdr:row>
                    <xdr:rowOff>182880</xdr:rowOff>
                  </from>
                  <to>
                    <xdr:col>13</xdr:col>
                    <xdr:colOff>22680</xdr:colOff>
                    <xdr:row>46</xdr:row>
                    <xdr:rowOff>15120</xdr:rowOff>
                  </to>
                </anchor>
              </controlPr>
            </control>
          </mc:Choice>
        </mc:AlternateContent>
        <mc:AlternateContent xmlns:mc="http://schemas.openxmlformats.org/markup-compatibility/2006">
          <mc:Choice Requires="x14">
            <control shapeId="1009" r:id="rId12" name="">
              <controlPr defaultSize="0" locked="1" autoFill="0" autoLine="0" autoPict="0" print="true" altText="Check Box 560">
                <anchor moveWithCells="true" sizeWithCells="false">
                  <from>
                    <xdr:col>18</xdr:col>
                    <xdr:colOff>144720</xdr:colOff>
                    <xdr:row>44</xdr:row>
                    <xdr:rowOff>182880</xdr:rowOff>
                  </from>
                  <to>
                    <xdr:col>20</xdr:col>
                    <xdr:colOff>22680</xdr:colOff>
                    <xdr:row>46</xdr:row>
                    <xdr:rowOff>15120</xdr:rowOff>
                  </to>
                </anchor>
              </controlPr>
            </control>
          </mc:Choice>
        </mc:AlternateContent>
        <mc:AlternateContent xmlns:mc="http://schemas.openxmlformats.org/markup-compatibility/2006">
          <mc:Choice Requires="x14">
            <control shapeId="1010" r:id="rId13" name="">
              <controlPr defaultSize="0" locked="1" autoFill="0" autoLine="0" autoPict="0" print="true" altText="Check Box 561">
                <anchor moveWithCells="true" sizeWithCells="false">
                  <from>
                    <xdr:col>21</xdr:col>
                    <xdr:colOff>152280</xdr:colOff>
                    <xdr:row>53</xdr:row>
                    <xdr:rowOff>23040</xdr:rowOff>
                  </from>
                  <to>
                    <xdr:col>23</xdr:col>
                    <xdr:colOff>22680</xdr:colOff>
                    <xdr:row>54</xdr:row>
                    <xdr:rowOff>360</xdr:rowOff>
                  </to>
                </anchor>
              </controlPr>
            </control>
          </mc:Choice>
        </mc:AlternateContent>
        <mc:AlternateContent xmlns:mc="http://schemas.openxmlformats.org/markup-compatibility/2006">
          <mc:Choice Requires="x14">
            <control shapeId="1011" r:id="rId14" name="">
              <controlPr defaultSize="0" locked="1" autoFill="0" autoLine="0" autoPict="0" print="true" altText="Check Box 562">
                <anchor moveWithCells="true" sizeWithCells="false">
                  <from>
                    <xdr:col>25</xdr:col>
                    <xdr:colOff>144720</xdr:colOff>
                    <xdr:row>53</xdr:row>
                    <xdr:rowOff>23040</xdr:rowOff>
                  </from>
                  <to>
                    <xdr:col>27</xdr:col>
                    <xdr:colOff>22680</xdr:colOff>
                    <xdr:row>54</xdr:row>
                    <xdr:rowOff>360</xdr:rowOff>
                  </to>
                </anchor>
              </controlPr>
            </control>
          </mc:Choice>
        </mc:AlternateContent>
        <mc:AlternateContent xmlns:mc="http://schemas.openxmlformats.org/markup-compatibility/2006">
          <mc:Choice Requires="x14">
            <control shapeId="1012" r:id="rId15" name="">
              <controlPr defaultSize="0" locked="1" autoFill="0" autoLine="0" autoPict="0" print="true" altText="Check Box 563">
                <anchor moveWithCells="true" sizeWithCells="false">
                  <from>
                    <xdr:col>4</xdr:col>
                    <xdr:colOff>152280</xdr:colOff>
                    <xdr:row>54</xdr:row>
                    <xdr:rowOff>122040</xdr:rowOff>
                  </from>
                  <to>
                    <xdr:col>6</xdr:col>
                    <xdr:colOff>7560</xdr:colOff>
                    <xdr:row>55</xdr:row>
                    <xdr:rowOff>61200</xdr:rowOff>
                  </to>
                </anchor>
              </controlPr>
            </control>
          </mc:Choice>
        </mc:AlternateContent>
        <mc:AlternateContent xmlns:mc="http://schemas.openxmlformats.org/markup-compatibility/2006">
          <mc:Choice Requires="x14">
            <control shapeId="1013" r:id="rId16" name="">
              <controlPr defaultSize="0" locked="1" autoFill="0" autoLine="0" autoPict="0" print="true" altText="Check Box 564">
                <anchor moveWithCells="true" sizeWithCells="false">
                  <from>
                    <xdr:col>2</xdr:col>
                    <xdr:colOff>68760</xdr:colOff>
                    <xdr:row>97</xdr:row>
                    <xdr:rowOff>7560</xdr:rowOff>
                  </from>
                  <to>
                    <xdr:col>3</xdr:col>
                    <xdr:colOff>83880</xdr:colOff>
                    <xdr:row>98</xdr:row>
                    <xdr:rowOff>-53280</xdr:rowOff>
                  </to>
                </anchor>
              </controlPr>
            </control>
          </mc:Choice>
        </mc:AlternateContent>
        <mc:AlternateContent xmlns:mc="http://schemas.openxmlformats.org/markup-compatibility/2006">
          <mc:Choice Requires="x14">
            <control shapeId="1014" r:id="rId17" name="">
              <controlPr defaultSize="0" locked="1" autoFill="0" autoLine="0" autoPict="0" print="true" altText="Check Box 565">
                <anchor moveWithCells="true" sizeWithCells="false">
                  <from>
                    <xdr:col>12</xdr:col>
                    <xdr:colOff>60840</xdr:colOff>
                    <xdr:row>102</xdr:row>
                    <xdr:rowOff>38160</xdr:rowOff>
                  </from>
                  <to>
                    <xdr:col>13</xdr:col>
                    <xdr:colOff>83880</xdr:colOff>
                    <xdr:row>103</xdr:row>
                    <xdr:rowOff>-112320</xdr:rowOff>
                  </to>
                </anchor>
              </controlPr>
            </control>
          </mc:Choice>
        </mc:AlternateContent>
        <mc:AlternateContent xmlns:mc="http://schemas.openxmlformats.org/markup-compatibility/2006">
          <mc:Choice Requires="x14">
            <control shapeId="1015" r:id="rId18" name="">
              <controlPr defaultSize="0" locked="1" autoFill="0" autoLine="0" autoPict="0" print="true" altText="Check Box 566">
                <anchor moveWithCells="true" sizeWithCells="false">
                  <from>
                    <xdr:col>2</xdr:col>
                    <xdr:colOff>68760</xdr:colOff>
                    <xdr:row>104</xdr:row>
                    <xdr:rowOff>160200</xdr:rowOff>
                  </from>
                  <to>
                    <xdr:col>3</xdr:col>
                    <xdr:colOff>83880</xdr:colOff>
                    <xdr:row>105</xdr:row>
                    <xdr:rowOff>209520</xdr:rowOff>
                  </to>
                </anchor>
              </controlPr>
            </control>
          </mc:Choice>
        </mc:AlternateContent>
        <mc:AlternateContent xmlns:mc="http://schemas.openxmlformats.org/markup-compatibility/2006">
          <mc:Choice Requires="x14">
            <control shapeId="1016" r:id="rId19" name="">
              <controlPr defaultSize="0" locked="1" autoFill="0" autoLine="0" autoPict="0" print="true" altText="Check Box 567">
                <anchor moveWithCells="true" sizeWithCells="false">
                  <from>
                    <xdr:col>12</xdr:col>
                    <xdr:colOff>68760</xdr:colOff>
                    <xdr:row>113</xdr:row>
                    <xdr:rowOff>38160</xdr:rowOff>
                  </from>
                  <to>
                    <xdr:col>13</xdr:col>
                    <xdr:colOff>83880</xdr:colOff>
                    <xdr:row>114</xdr:row>
                    <xdr:rowOff>-117720</xdr:rowOff>
                  </to>
                </anchor>
              </controlPr>
            </control>
          </mc:Choice>
        </mc:AlternateContent>
        <mc:AlternateContent xmlns:mc="http://schemas.openxmlformats.org/markup-compatibility/2006">
          <mc:Choice Requires="x14">
            <control shapeId="1017" r:id="rId20" name="">
              <controlPr defaultSize="0" locked="1" autoFill="0" autoLine="0" autoPict="0" print="true" altText="Check Box 568">
                <anchor moveWithCells="true" sizeWithCells="false">
                  <from>
                    <xdr:col>1</xdr:col>
                    <xdr:colOff>83880</xdr:colOff>
                    <xdr:row>117</xdr:row>
                    <xdr:rowOff>23040</xdr:rowOff>
                  </from>
                  <to>
                    <xdr:col>2</xdr:col>
                    <xdr:colOff>60840</xdr:colOff>
                    <xdr:row>118</xdr:row>
                    <xdr:rowOff>-58680</xdr:rowOff>
                  </to>
                </anchor>
              </controlPr>
            </control>
          </mc:Choice>
        </mc:AlternateContent>
        <mc:AlternateContent xmlns:mc="http://schemas.openxmlformats.org/markup-compatibility/2006">
          <mc:Choice Requires="x14">
            <control shapeId="1018" r:id="rId21" name="">
              <controlPr defaultSize="0" locked="1" autoFill="0" autoLine="0" autoPict="0" print="true" altText="Check Box 569">
                <anchor moveWithCells="true" sizeWithCells="false">
                  <from>
                    <xdr:col>12</xdr:col>
                    <xdr:colOff>60840</xdr:colOff>
                    <xdr:row>124</xdr:row>
                    <xdr:rowOff>45720</xdr:rowOff>
                  </from>
                  <to>
                    <xdr:col>13</xdr:col>
                    <xdr:colOff>83880</xdr:colOff>
                    <xdr:row>125</xdr:row>
                    <xdr:rowOff>-116280</xdr:rowOff>
                  </to>
                </anchor>
              </controlPr>
            </control>
          </mc:Choice>
        </mc:AlternateContent>
        <mc:AlternateContent xmlns:mc="http://schemas.openxmlformats.org/markup-compatibility/2006">
          <mc:Choice Requires="x14">
            <control shapeId="1019" r:id="rId22" name="">
              <controlPr defaultSize="0" locked="1" autoFill="0" autoLine="0" autoPict="0" print="true" altText="Check Box 570">
                <anchor moveWithCells="true" sizeWithCells="false">
                  <from>
                    <xdr:col>7</xdr:col>
                    <xdr:colOff>0</xdr:colOff>
                    <xdr:row>107</xdr:row>
                    <xdr:rowOff>175320</xdr:rowOff>
                  </from>
                  <to>
                    <xdr:col>8</xdr:col>
                    <xdr:colOff>23040</xdr:colOff>
                    <xdr:row>108</xdr:row>
                    <xdr:rowOff>152280</xdr:rowOff>
                  </to>
                </anchor>
              </controlPr>
            </control>
          </mc:Choice>
        </mc:AlternateContent>
        <mc:AlternateContent xmlns:mc="http://schemas.openxmlformats.org/markup-compatibility/2006">
          <mc:Choice Requires="x14">
            <control shapeId="1020" r:id="rId23" name="">
              <controlPr defaultSize="0" locked="1" autoFill="0" autoLine="0" autoPict="0" print="true" altText="Check Box 571">
                <anchor moveWithCells="true" sizeWithCells="false">
                  <from>
                    <xdr:col>7</xdr:col>
                    <xdr:colOff>0</xdr:colOff>
                    <xdr:row>109</xdr:row>
                    <xdr:rowOff>190440</xdr:rowOff>
                  </from>
                  <to>
                    <xdr:col>8</xdr:col>
                    <xdr:colOff>23040</xdr:colOff>
                    <xdr:row>110</xdr:row>
                    <xdr:rowOff>167400</xdr:rowOff>
                  </to>
                </anchor>
              </controlPr>
            </control>
          </mc:Choice>
        </mc:AlternateContent>
        <mc:AlternateContent xmlns:mc="http://schemas.openxmlformats.org/markup-compatibility/2006">
          <mc:Choice Requires="x14">
            <control shapeId="1021" r:id="rId24" name="">
              <controlPr defaultSize="0" locked="1" autoFill="0" autoLine="0" autoPict="0" print="true" altText="Check Box 572">
                <anchor moveWithCells="true" sizeWithCells="false">
                  <from>
                    <xdr:col>5</xdr:col>
                    <xdr:colOff>152280</xdr:colOff>
                    <xdr:row>119</xdr:row>
                    <xdr:rowOff>7560</xdr:rowOff>
                  </from>
                  <to>
                    <xdr:col>6</xdr:col>
                    <xdr:colOff>183600</xdr:colOff>
                    <xdr:row>120</xdr:row>
                    <xdr:rowOff>-79920</xdr:rowOff>
                  </to>
                </anchor>
              </controlPr>
            </control>
          </mc:Choice>
        </mc:AlternateContent>
        <mc:AlternateContent xmlns:mc="http://schemas.openxmlformats.org/markup-compatibility/2006">
          <mc:Choice Requires="x14">
            <control shapeId="1022" r:id="rId25" name="">
              <controlPr defaultSize="0" locked="1" autoFill="0" autoLine="0" autoPict="0" print="true" altText="Check Box 573">
                <anchor moveWithCells="true" sizeWithCells="false">
                  <from>
                    <xdr:col>5</xdr:col>
                    <xdr:colOff>152280</xdr:colOff>
                    <xdr:row>120</xdr:row>
                    <xdr:rowOff>91440</xdr:rowOff>
                  </from>
                  <to>
                    <xdr:col>6</xdr:col>
                    <xdr:colOff>183600</xdr:colOff>
                    <xdr:row>121</xdr:row>
                    <xdr:rowOff>-162000</xdr:rowOff>
                  </to>
                </anchor>
              </controlPr>
            </control>
          </mc:Choice>
        </mc:AlternateContent>
        <mc:AlternateContent xmlns:mc="http://schemas.openxmlformats.org/markup-compatibility/2006">
          <mc:Choice Requires="x14">
            <control shapeId="1023" r:id="rId26" name="">
              <controlPr defaultSize="0" locked="1" autoFill="0" autoLine="0" autoPict="0" print="true" altText="Check Box 574">
                <anchor moveWithCells="true" sizeWithCells="false">
                  <from>
                    <xdr:col>5</xdr:col>
                    <xdr:colOff>152280</xdr:colOff>
                    <xdr:row>121</xdr:row>
                    <xdr:rowOff>114480</xdr:rowOff>
                  </from>
                  <to>
                    <xdr:col>6</xdr:col>
                    <xdr:colOff>183600</xdr:colOff>
                    <xdr:row>122</xdr:row>
                    <xdr:rowOff>-209520</xdr:rowOff>
                  </to>
                </anchor>
              </controlPr>
            </control>
          </mc:Choice>
        </mc:AlternateContent>
        <mc:AlternateContent xmlns:mc="http://schemas.openxmlformats.org/markup-compatibility/2006">
          <mc:Choice Requires="x14">
            <control shapeId="1024" r:id="rId27" name="">
              <controlPr defaultSize="0" locked="1" autoFill="0" autoLine="0" autoPict="0" print="true" altText="Check Box 605">
                <anchor moveWithCells="true" sizeWithCells="false">
                  <from>
                    <xdr:col>4</xdr:col>
                    <xdr:colOff>160200</xdr:colOff>
                    <xdr:row>180</xdr:row>
                    <xdr:rowOff>38160</xdr:rowOff>
                  </from>
                  <to>
                    <xdr:col>6</xdr:col>
                    <xdr:colOff>7920</xdr:colOff>
                    <xdr:row>181</xdr:row>
                    <xdr:rowOff>-110160</xdr:rowOff>
                  </to>
                </anchor>
              </controlPr>
            </control>
          </mc:Choice>
        </mc:AlternateContent>
        <mc:AlternateContent xmlns:mc="http://schemas.openxmlformats.org/markup-compatibility/2006">
          <mc:Choice Requires="x14">
            <control shapeId="1025" r:id="rId28" name="">
              <controlPr defaultSize="0" locked="1" autoFill="0" autoLine="0" autoPict="0" print="true" altText="Check Box 606">
                <anchor moveWithCells="true" sizeWithCells="false">
                  <from>
                    <xdr:col>4</xdr:col>
                    <xdr:colOff>160200</xdr:colOff>
                    <xdr:row>181</xdr:row>
                    <xdr:rowOff>7560</xdr:rowOff>
                  </from>
                  <to>
                    <xdr:col>6</xdr:col>
                    <xdr:colOff>15480</xdr:colOff>
                    <xdr:row>182</xdr:row>
                    <xdr:rowOff>-55440</xdr:rowOff>
                  </to>
                </anchor>
              </controlPr>
            </control>
          </mc:Choice>
        </mc:AlternateContent>
        <mc:AlternateContent xmlns:mc="http://schemas.openxmlformats.org/markup-compatibility/2006">
          <mc:Choice Requires="x14">
            <control shapeId="1026" r:id="rId29" name="">
              <controlPr defaultSize="0" locked="1" autoFill="0" autoLine="0" autoPict="0" print="true" altText="Check Box 607">
                <anchor moveWithCells="true" sizeWithCells="false">
                  <from>
                    <xdr:col>1</xdr:col>
                    <xdr:colOff>7560</xdr:colOff>
                    <xdr:row>186</xdr:row>
                    <xdr:rowOff>38160</xdr:rowOff>
                  </from>
                  <to>
                    <xdr:col>2</xdr:col>
                    <xdr:colOff>-43200</xdr:colOff>
                    <xdr:row>187</xdr:row>
                    <xdr:rowOff>-127440</xdr:rowOff>
                  </to>
                </anchor>
              </controlPr>
            </control>
          </mc:Choice>
        </mc:AlternateContent>
        <mc:AlternateContent xmlns:mc="http://schemas.openxmlformats.org/markup-compatibility/2006">
          <mc:Choice Requires="x14">
            <control shapeId="1027" r:id="rId30" name="">
              <controlPr defaultSize="0" locked="1" autoFill="0" autoLine="0" autoPict="0" print="true" altText="Check Box 608">
                <anchor moveWithCells="true" sizeWithCells="false">
                  <from>
                    <xdr:col>1</xdr:col>
                    <xdr:colOff>7560</xdr:colOff>
                    <xdr:row>187</xdr:row>
                    <xdr:rowOff>91440</xdr:rowOff>
                  </from>
                  <to>
                    <xdr:col>2</xdr:col>
                    <xdr:colOff>-50760</xdr:colOff>
                    <xdr:row>188</xdr:row>
                    <xdr:rowOff>-173520</xdr:rowOff>
                  </to>
                </anchor>
              </controlPr>
            </control>
          </mc:Choice>
        </mc:AlternateContent>
        <mc:AlternateContent xmlns:mc="http://schemas.openxmlformats.org/markup-compatibility/2006">
          <mc:Choice Requires="x14">
            <control shapeId="1028" r:id="rId31" name="">
              <controlPr defaultSize="0" locked="1" autoFill="0" autoLine="0" autoPict="0" print="true" altText="Check Box 609">
                <anchor moveWithCells="true" sizeWithCells="false">
                  <from>
                    <xdr:col>1</xdr:col>
                    <xdr:colOff>7560</xdr:colOff>
                    <xdr:row>188</xdr:row>
                    <xdr:rowOff>83880</xdr:rowOff>
                  </from>
                  <to>
                    <xdr:col>2</xdr:col>
                    <xdr:colOff>-43200</xdr:colOff>
                    <xdr:row>189</xdr:row>
                    <xdr:rowOff>-209520</xdr:rowOff>
                  </to>
                </anchor>
              </controlPr>
            </control>
          </mc:Choice>
        </mc:AlternateContent>
        <mc:AlternateContent xmlns:mc="http://schemas.openxmlformats.org/markup-compatibility/2006">
          <mc:Choice Requires="x14">
            <control shapeId="1029" r:id="rId32" name="">
              <controlPr defaultSize="0" locked="1" autoFill="0" autoLine="0" autoPict="0" print="true" altText="Check Box 610">
                <anchor moveWithCells="true" sizeWithCells="false">
                  <from>
                    <xdr:col>1</xdr:col>
                    <xdr:colOff>7560</xdr:colOff>
                    <xdr:row>189</xdr:row>
                    <xdr:rowOff>15120</xdr:rowOff>
                  </from>
                  <to>
                    <xdr:col>2</xdr:col>
                    <xdr:colOff>-43200</xdr:colOff>
                    <xdr:row>190</xdr:row>
                    <xdr:rowOff>-97200</xdr:rowOff>
                  </to>
                </anchor>
              </controlPr>
            </control>
          </mc:Choice>
        </mc:AlternateContent>
        <mc:AlternateContent xmlns:mc="http://schemas.openxmlformats.org/markup-compatibility/2006">
          <mc:Choice Requires="x14">
            <control shapeId="1030" r:id="rId33" name="">
              <controlPr defaultSize="0" locked="1" autoFill="0" autoLine="0" autoPict="0" print="true" altText="Check Box 611">
                <anchor moveWithCells="true" sizeWithCells="false">
                  <from>
                    <xdr:col>1</xdr:col>
                    <xdr:colOff>7560</xdr:colOff>
                    <xdr:row>190</xdr:row>
                    <xdr:rowOff>15120</xdr:rowOff>
                  </from>
                  <to>
                    <xdr:col>2</xdr:col>
                    <xdr:colOff>-43200</xdr:colOff>
                    <xdr:row>191</xdr:row>
                    <xdr:rowOff>-97200</xdr:rowOff>
                  </to>
                </anchor>
              </controlPr>
            </control>
          </mc:Choice>
        </mc:AlternateContent>
        <mc:AlternateContent xmlns:mc="http://schemas.openxmlformats.org/markup-compatibility/2006">
          <mc:Choice Requires="x14">
            <control shapeId="1031" r:id="rId34" name="">
              <controlPr defaultSize="0" locked="1" autoFill="0" autoLine="0" autoPict="0" print="true" altText="Check Box 612">
                <anchor moveWithCells="true" sizeWithCells="false">
                  <from>
                    <xdr:col>1</xdr:col>
                    <xdr:colOff>7560</xdr:colOff>
                    <xdr:row>190</xdr:row>
                    <xdr:rowOff>213480</xdr:rowOff>
                  </from>
                  <to>
                    <xdr:col>2</xdr:col>
                    <xdr:colOff>-43200</xdr:colOff>
                    <xdr:row>192</xdr:row>
                    <xdr:rowOff>23040</xdr:rowOff>
                  </to>
                </anchor>
              </controlPr>
            </control>
          </mc:Choice>
        </mc:AlternateContent>
        <mc:AlternateContent xmlns:mc="http://schemas.openxmlformats.org/markup-compatibility/2006">
          <mc:Choice Requires="x14">
            <control shapeId="1032" r:id="rId35" name="">
              <controlPr defaultSize="0" locked="1" autoFill="0" autoLine="0" autoPict="0" print="true" altText="Check Box 613">
                <anchor moveWithCells="true" sizeWithCells="false">
                  <from>
                    <xdr:col>2</xdr:col>
                    <xdr:colOff>68760</xdr:colOff>
                    <xdr:row>74</xdr:row>
                    <xdr:rowOff>23040</xdr:rowOff>
                  </from>
                  <to>
                    <xdr:col>3</xdr:col>
                    <xdr:colOff>83880</xdr:colOff>
                    <xdr:row>75</xdr:row>
                    <xdr:rowOff>-68400</xdr:rowOff>
                  </to>
                </anchor>
              </controlPr>
            </control>
          </mc:Choice>
        </mc:AlternateContent>
        <mc:AlternateContent xmlns:mc="http://schemas.openxmlformats.org/markup-compatibility/2006">
          <mc:Choice Requires="x14">
            <control shapeId="1033" r:id="rId36" name="">
              <controlPr defaultSize="0" locked="1" autoFill="0" autoLine="0" autoPict="0" print="true" altText="Check Box 614">
                <anchor moveWithCells="true" sizeWithCells="false">
                  <from>
                    <xdr:col>1</xdr:col>
                    <xdr:colOff>175320</xdr:colOff>
                    <xdr:row>133</xdr:row>
                    <xdr:rowOff>114480</xdr:rowOff>
                  </from>
                  <to>
                    <xdr:col>2</xdr:col>
                    <xdr:colOff>152280</xdr:colOff>
                    <xdr:row>135</xdr:row>
                    <xdr:rowOff>30600</xdr:rowOff>
                  </to>
                </anchor>
              </controlPr>
            </control>
          </mc:Choice>
        </mc:AlternateContent>
        <mc:AlternateContent xmlns:mc="http://schemas.openxmlformats.org/markup-compatibility/2006">
          <mc:Choice Requires="x14">
            <control shapeId="1034" r:id="rId37" name="">
              <controlPr defaultSize="0" locked="1" autoFill="0" autoLine="0" autoPict="0" print="true" altText="Check Box 615">
                <anchor moveWithCells="true" sizeWithCells="false">
                  <from>
                    <xdr:col>1</xdr:col>
                    <xdr:colOff>175320</xdr:colOff>
                    <xdr:row>134</xdr:row>
                    <xdr:rowOff>129600</xdr:rowOff>
                  </from>
                  <to>
                    <xdr:col>2</xdr:col>
                    <xdr:colOff>137160</xdr:colOff>
                    <xdr:row>136</xdr:row>
                    <xdr:rowOff>30600</xdr:rowOff>
                  </to>
                </anchor>
              </controlPr>
            </control>
          </mc:Choice>
        </mc:AlternateContent>
        <mc:AlternateContent xmlns:mc="http://schemas.openxmlformats.org/markup-compatibility/2006">
          <mc:Choice Requires="x14">
            <control shapeId="1035" r:id="rId38" name="">
              <controlPr defaultSize="0" locked="1" autoFill="0" autoLine="0" autoPict="0" print="true" altText="Check Box 616">
                <anchor moveWithCells="true" sizeWithCells="false">
                  <from>
                    <xdr:col>1</xdr:col>
                    <xdr:colOff>175320</xdr:colOff>
                    <xdr:row>136</xdr:row>
                    <xdr:rowOff>23040</xdr:rowOff>
                  </from>
                  <to>
                    <xdr:col>2</xdr:col>
                    <xdr:colOff>137160</xdr:colOff>
                    <xdr:row>137</xdr:row>
                    <xdr:rowOff>-72000</xdr:rowOff>
                  </to>
                </anchor>
              </controlPr>
            </control>
          </mc:Choice>
        </mc:AlternateContent>
        <mc:AlternateContent xmlns:mc="http://schemas.openxmlformats.org/markup-compatibility/2006">
          <mc:Choice Requires="x14">
            <control shapeId="1036" r:id="rId39" name="">
              <controlPr defaultSize="0" locked="1" autoFill="0" autoLine="0" autoPict="0" print="true" altText="Check Box 617">
                <anchor moveWithCells="true" sizeWithCells="false">
                  <from>
                    <xdr:col>1</xdr:col>
                    <xdr:colOff>175320</xdr:colOff>
                    <xdr:row>136</xdr:row>
                    <xdr:rowOff>236160</xdr:rowOff>
                  </from>
                  <to>
                    <xdr:col>2</xdr:col>
                    <xdr:colOff>137160</xdr:colOff>
                    <xdr:row>138</xdr:row>
                    <xdr:rowOff>30240</xdr:rowOff>
                  </to>
                </anchor>
              </controlPr>
            </control>
          </mc:Choice>
        </mc:AlternateContent>
        <mc:AlternateContent xmlns:mc="http://schemas.openxmlformats.org/markup-compatibility/2006">
          <mc:Choice Requires="x14">
            <control shapeId="1037" r:id="rId40" name="">
              <controlPr defaultSize="0" locked="1" autoFill="0" autoLine="0" autoPict="0" print="true" altText="Check Box 577">
                <anchor moveWithCells="true" sizeWithCells="false">
                  <from>
                    <xdr:col>4</xdr:col>
                    <xdr:colOff>152280</xdr:colOff>
                    <xdr:row>152</xdr:row>
                    <xdr:rowOff>122040</xdr:rowOff>
                  </from>
                  <to>
                    <xdr:col>5</xdr:col>
                    <xdr:colOff>183600</xdr:colOff>
                    <xdr:row>154</xdr:row>
                    <xdr:rowOff>15480</xdr:rowOff>
                  </to>
                </anchor>
              </controlPr>
            </control>
          </mc:Choice>
        </mc:AlternateContent>
        <mc:AlternateContent xmlns:mc="http://schemas.openxmlformats.org/markup-compatibility/2006">
          <mc:Choice Requires="x14">
            <control shapeId="1038" r:id="rId41" name="">
              <controlPr defaultSize="0" locked="1" autoFill="0" autoLine="0" autoPict="0" print="true" altText="Check Box 578">
                <anchor moveWithCells="true" sizeWithCells="false">
                  <from>
                    <xdr:col>4</xdr:col>
                    <xdr:colOff>152280</xdr:colOff>
                    <xdr:row>153</xdr:row>
                    <xdr:rowOff>129600</xdr:rowOff>
                  </from>
                  <to>
                    <xdr:col>5</xdr:col>
                    <xdr:colOff>183600</xdr:colOff>
                    <xdr:row>155</xdr:row>
                    <xdr:rowOff>23040</xdr:rowOff>
                  </to>
                </anchor>
              </controlPr>
            </control>
          </mc:Choice>
        </mc:AlternateContent>
        <mc:AlternateContent xmlns:mc="http://schemas.openxmlformats.org/markup-compatibility/2006">
          <mc:Choice Requires="x14">
            <control shapeId="1039" r:id="rId42" name="">
              <controlPr defaultSize="0" locked="1" autoFill="0" autoLine="0" autoPict="0" print="true" altText="Check Box 579">
                <anchor moveWithCells="true" sizeWithCells="false">
                  <from>
                    <xdr:col>4</xdr:col>
                    <xdr:colOff>152280</xdr:colOff>
                    <xdr:row>154</xdr:row>
                    <xdr:rowOff>122040</xdr:rowOff>
                  </from>
                  <to>
                    <xdr:col>5</xdr:col>
                    <xdr:colOff>183600</xdr:colOff>
                    <xdr:row>156</xdr:row>
                    <xdr:rowOff>23040</xdr:rowOff>
                  </to>
                </anchor>
              </controlPr>
            </control>
          </mc:Choice>
        </mc:AlternateContent>
        <mc:AlternateContent xmlns:mc="http://schemas.openxmlformats.org/markup-compatibility/2006">
          <mc:Choice Requires="x14">
            <control shapeId="1040" r:id="rId43" name="">
              <controlPr defaultSize="0" locked="1" autoFill="0" autoLine="0" autoPict="0" print="true" altText="Check Box 580">
                <anchor moveWithCells="true" sizeWithCells="false">
                  <from>
                    <xdr:col>4</xdr:col>
                    <xdr:colOff>152280</xdr:colOff>
                    <xdr:row>155</xdr:row>
                    <xdr:rowOff>122040</xdr:rowOff>
                  </from>
                  <to>
                    <xdr:col>5</xdr:col>
                    <xdr:colOff>183600</xdr:colOff>
                    <xdr:row>157</xdr:row>
                    <xdr:rowOff>23040</xdr:rowOff>
                  </to>
                </anchor>
              </controlPr>
            </control>
          </mc:Choice>
        </mc:AlternateContent>
        <mc:AlternateContent xmlns:mc="http://schemas.openxmlformats.org/markup-compatibility/2006">
          <mc:Choice Requires="x14">
            <control shapeId="1041" r:id="rId44" name="">
              <controlPr defaultSize="0" locked="1" autoFill="0" autoLine="0" autoPict="0" print="true" altText="Check Box 581">
                <anchor moveWithCells="true" sizeWithCells="false">
                  <from>
                    <xdr:col>4</xdr:col>
                    <xdr:colOff>152280</xdr:colOff>
                    <xdr:row>157</xdr:row>
                    <xdr:rowOff>30600</xdr:rowOff>
                  </from>
                  <to>
                    <xdr:col>5</xdr:col>
                    <xdr:colOff>183600</xdr:colOff>
                    <xdr:row>158</xdr:row>
                    <xdr:rowOff>-108360</xdr:rowOff>
                  </to>
                </anchor>
              </controlPr>
            </control>
          </mc:Choice>
        </mc:AlternateContent>
        <mc:AlternateContent xmlns:mc="http://schemas.openxmlformats.org/markup-compatibility/2006">
          <mc:Choice Requires="x14">
            <control shapeId="1042" r:id="rId45" name="">
              <controlPr defaultSize="0" locked="1" autoFill="0" autoLine="0" autoPict="0" print="true" altText="Check Box 582">
                <anchor moveWithCells="true" sizeWithCells="false">
                  <from>
                    <xdr:col>4</xdr:col>
                    <xdr:colOff>152280</xdr:colOff>
                    <xdr:row>157</xdr:row>
                    <xdr:rowOff>236160</xdr:rowOff>
                  </from>
                  <to>
                    <xdr:col>5</xdr:col>
                    <xdr:colOff>183600</xdr:colOff>
                    <xdr:row>159</xdr:row>
                    <xdr:rowOff>22680</xdr:rowOff>
                  </to>
                </anchor>
              </controlPr>
            </control>
          </mc:Choice>
        </mc:AlternateContent>
        <mc:AlternateContent xmlns:mc="http://schemas.openxmlformats.org/markup-compatibility/2006">
          <mc:Choice Requires="x14">
            <control shapeId="1043" r:id="rId46" name="">
              <controlPr defaultSize="0" locked="1" autoFill="0" autoLine="0" autoPict="0" print="true" altText="Check Box 583">
                <anchor moveWithCells="true" sizeWithCells="false">
                  <from>
                    <xdr:col>4</xdr:col>
                    <xdr:colOff>152280</xdr:colOff>
                    <xdr:row>158</xdr:row>
                    <xdr:rowOff>114480</xdr:rowOff>
                  </from>
                  <to>
                    <xdr:col>5</xdr:col>
                    <xdr:colOff>183600</xdr:colOff>
                    <xdr:row>160</xdr:row>
                    <xdr:rowOff>23040</xdr:rowOff>
                  </to>
                </anchor>
              </controlPr>
            </control>
          </mc:Choice>
        </mc:AlternateContent>
        <mc:AlternateContent xmlns:mc="http://schemas.openxmlformats.org/markup-compatibility/2006">
          <mc:Choice Requires="x14">
            <control shapeId="1044" r:id="rId47" name="">
              <controlPr defaultSize="0" locked="1" autoFill="0" autoLine="0" autoPict="0" print="true" altText="Check Box 584">
                <anchor moveWithCells="true" sizeWithCells="false">
                  <from>
                    <xdr:col>4</xdr:col>
                    <xdr:colOff>152280</xdr:colOff>
                    <xdr:row>159</xdr:row>
                    <xdr:rowOff>114480</xdr:rowOff>
                  </from>
                  <to>
                    <xdr:col>5</xdr:col>
                    <xdr:colOff>183600</xdr:colOff>
                    <xdr:row>161</xdr:row>
                    <xdr:rowOff>23040</xdr:rowOff>
                  </to>
                </anchor>
              </controlPr>
            </control>
          </mc:Choice>
        </mc:AlternateContent>
        <mc:AlternateContent xmlns:mc="http://schemas.openxmlformats.org/markup-compatibility/2006">
          <mc:Choice Requires="x14">
            <control shapeId="1045" r:id="rId48" name="">
              <controlPr defaultSize="0" locked="1" autoFill="0" autoLine="0" autoPict="0" print="true" altText="Check Box 585">
                <anchor moveWithCells="true" sizeWithCells="false">
                  <from>
                    <xdr:col>4</xdr:col>
                    <xdr:colOff>152280</xdr:colOff>
                    <xdr:row>160</xdr:row>
                    <xdr:rowOff>114480</xdr:rowOff>
                  </from>
                  <to>
                    <xdr:col>5</xdr:col>
                    <xdr:colOff>183600</xdr:colOff>
                    <xdr:row>162</xdr:row>
                    <xdr:rowOff>23040</xdr:rowOff>
                  </to>
                </anchor>
              </controlPr>
            </control>
          </mc:Choice>
        </mc:AlternateContent>
        <mc:AlternateContent xmlns:mc="http://schemas.openxmlformats.org/markup-compatibility/2006">
          <mc:Choice Requires="x14">
            <control shapeId="1046" r:id="rId49" name="">
              <controlPr defaultSize="0" locked="1" autoFill="0" autoLine="0" autoPict="0" print="true" altText="Check Box 586">
                <anchor moveWithCells="true" sizeWithCells="false">
                  <from>
                    <xdr:col>4</xdr:col>
                    <xdr:colOff>152280</xdr:colOff>
                    <xdr:row>162</xdr:row>
                    <xdr:rowOff>23040</xdr:rowOff>
                  </from>
                  <to>
                    <xdr:col>5</xdr:col>
                    <xdr:colOff>183600</xdr:colOff>
                    <xdr:row>163</xdr:row>
                    <xdr:rowOff>-87480</xdr:rowOff>
                  </to>
                </anchor>
              </controlPr>
            </control>
          </mc:Choice>
        </mc:AlternateContent>
        <mc:AlternateContent xmlns:mc="http://schemas.openxmlformats.org/markup-compatibility/2006">
          <mc:Choice Requires="x14">
            <control shapeId="1047" r:id="rId50" name="">
              <controlPr defaultSize="0" locked="1" autoFill="0" autoLine="0" autoPict="0" print="true" altText="Check Box 587">
                <anchor moveWithCells="true" sizeWithCells="false">
                  <from>
                    <xdr:col>4</xdr:col>
                    <xdr:colOff>152280</xdr:colOff>
                    <xdr:row>162</xdr:row>
                    <xdr:rowOff>213480</xdr:rowOff>
                  </from>
                  <to>
                    <xdr:col>5</xdr:col>
                    <xdr:colOff>183600</xdr:colOff>
                    <xdr:row>164</xdr:row>
                    <xdr:rowOff>23040</xdr:rowOff>
                  </to>
                </anchor>
              </controlPr>
            </control>
          </mc:Choice>
        </mc:AlternateContent>
        <mc:AlternateContent xmlns:mc="http://schemas.openxmlformats.org/markup-compatibility/2006">
          <mc:Choice Requires="x14">
            <control shapeId="1048" r:id="rId51" name="">
              <controlPr defaultSize="0" locked="1" autoFill="0" autoLine="0" autoPict="0" print="true" altText="Check Box 588">
                <anchor moveWithCells="true" sizeWithCells="false">
                  <from>
                    <xdr:col>4</xdr:col>
                    <xdr:colOff>152280</xdr:colOff>
                    <xdr:row>163</xdr:row>
                    <xdr:rowOff>114480</xdr:rowOff>
                  </from>
                  <to>
                    <xdr:col>5</xdr:col>
                    <xdr:colOff>183600</xdr:colOff>
                    <xdr:row>165</xdr:row>
                    <xdr:rowOff>23040</xdr:rowOff>
                  </to>
                </anchor>
              </controlPr>
            </control>
          </mc:Choice>
        </mc:AlternateContent>
        <mc:AlternateContent xmlns:mc="http://schemas.openxmlformats.org/markup-compatibility/2006">
          <mc:Choice Requires="x14">
            <control shapeId="1049" r:id="rId52" name="">
              <controlPr defaultSize="0" locked="1" autoFill="0" autoLine="0" autoPict="0" print="true" altText="Check Box 589">
                <anchor moveWithCells="true" sizeWithCells="false">
                  <from>
                    <xdr:col>4</xdr:col>
                    <xdr:colOff>152280</xdr:colOff>
                    <xdr:row>165</xdr:row>
                    <xdr:rowOff>23040</xdr:rowOff>
                  </from>
                  <to>
                    <xdr:col>5</xdr:col>
                    <xdr:colOff>183600</xdr:colOff>
                    <xdr:row>166</xdr:row>
                    <xdr:rowOff>-68400</xdr:rowOff>
                  </to>
                </anchor>
              </controlPr>
            </control>
          </mc:Choice>
        </mc:AlternateContent>
        <mc:AlternateContent xmlns:mc="http://schemas.openxmlformats.org/markup-compatibility/2006">
          <mc:Choice Requires="x14">
            <control shapeId="1050" r:id="rId53" name="">
              <controlPr defaultSize="0" locked="1" autoFill="0" autoLine="0" autoPict="0" print="true" altText="Check Box 591">
                <anchor moveWithCells="true" sizeWithCells="false">
                  <from>
                    <xdr:col>4</xdr:col>
                    <xdr:colOff>152280</xdr:colOff>
                    <xdr:row>165</xdr:row>
                    <xdr:rowOff>205920</xdr:rowOff>
                  </from>
                  <to>
                    <xdr:col>5</xdr:col>
                    <xdr:colOff>183600</xdr:colOff>
                    <xdr:row>167</xdr:row>
                    <xdr:rowOff>23040</xdr:rowOff>
                  </to>
                </anchor>
              </controlPr>
            </control>
          </mc:Choice>
        </mc:AlternateContent>
        <mc:AlternateContent xmlns:mc="http://schemas.openxmlformats.org/markup-compatibility/2006">
          <mc:Choice Requires="x14">
            <control shapeId="1051" r:id="rId54" name="">
              <controlPr defaultSize="0" locked="1" autoFill="0" autoLine="0" autoPict="0" print="true" altText="Check Box 592">
                <anchor moveWithCells="true" sizeWithCells="false">
                  <from>
                    <xdr:col>4</xdr:col>
                    <xdr:colOff>152280</xdr:colOff>
                    <xdr:row>166</xdr:row>
                    <xdr:rowOff>114480</xdr:rowOff>
                  </from>
                  <to>
                    <xdr:col>5</xdr:col>
                    <xdr:colOff>183600</xdr:colOff>
                    <xdr:row>168</xdr:row>
                    <xdr:rowOff>23040</xdr:rowOff>
                  </to>
                </anchor>
              </controlPr>
            </control>
          </mc:Choice>
        </mc:AlternateContent>
        <mc:AlternateContent xmlns:mc="http://schemas.openxmlformats.org/markup-compatibility/2006">
          <mc:Choice Requires="x14">
            <control shapeId="1052" r:id="rId55" name="">
              <controlPr defaultSize="0" locked="1" autoFill="0" autoLine="0" autoPict="0" print="true" altText="Check Box 593">
                <anchor moveWithCells="true" sizeWithCells="false">
                  <from>
                    <xdr:col>4</xdr:col>
                    <xdr:colOff>152280</xdr:colOff>
                    <xdr:row>167</xdr:row>
                    <xdr:rowOff>114480</xdr:rowOff>
                  </from>
                  <to>
                    <xdr:col>5</xdr:col>
                    <xdr:colOff>183600</xdr:colOff>
                    <xdr:row>169</xdr:row>
                    <xdr:rowOff>23040</xdr:rowOff>
                  </to>
                </anchor>
              </controlPr>
            </control>
          </mc:Choice>
        </mc:AlternateContent>
        <mc:AlternateContent xmlns:mc="http://schemas.openxmlformats.org/markup-compatibility/2006">
          <mc:Choice Requires="x14">
            <control shapeId="1053" r:id="rId56" name="">
              <controlPr defaultSize="0" locked="1" autoFill="0" autoLine="0" autoPict="0" print="true" altText="Check Box 594">
                <anchor moveWithCells="true" sizeWithCells="false">
                  <from>
                    <xdr:col>4</xdr:col>
                    <xdr:colOff>152280</xdr:colOff>
                    <xdr:row>168</xdr:row>
                    <xdr:rowOff>114480</xdr:rowOff>
                  </from>
                  <to>
                    <xdr:col>5</xdr:col>
                    <xdr:colOff>183600</xdr:colOff>
                    <xdr:row>170</xdr:row>
                    <xdr:rowOff>23040</xdr:rowOff>
                  </to>
                </anchor>
              </controlPr>
            </control>
          </mc:Choice>
        </mc:AlternateContent>
        <mc:AlternateContent xmlns:mc="http://schemas.openxmlformats.org/markup-compatibility/2006">
          <mc:Choice Requires="x14">
            <control shapeId="1054" r:id="rId57" name="">
              <controlPr defaultSize="0" locked="1" autoFill="0" autoLine="0" autoPict="0" print="true" altText="Check Box 596">
                <anchor moveWithCells="true" sizeWithCells="false">
                  <from>
                    <xdr:col>4</xdr:col>
                    <xdr:colOff>152280</xdr:colOff>
                    <xdr:row>170</xdr:row>
                    <xdr:rowOff>23040</xdr:rowOff>
                  </from>
                  <to>
                    <xdr:col>5</xdr:col>
                    <xdr:colOff>183600</xdr:colOff>
                    <xdr:row>171</xdr:row>
                    <xdr:rowOff>-83520</xdr:rowOff>
                  </to>
                </anchor>
              </controlPr>
            </control>
          </mc:Choice>
        </mc:AlternateContent>
        <mc:AlternateContent xmlns:mc="http://schemas.openxmlformats.org/markup-compatibility/2006">
          <mc:Choice Requires="x14">
            <control shapeId="1055" r:id="rId58" name="">
              <controlPr defaultSize="0" locked="1" autoFill="0" autoLine="0" autoPict="0" print="true" altText="Check Box 597">
                <anchor moveWithCells="true" sizeWithCells="false">
                  <from>
                    <xdr:col>4</xdr:col>
                    <xdr:colOff>152280</xdr:colOff>
                    <xdr:row>170</xdr:row>
                    <xdr:rowOff>205920</xdr:rowOff>
                  </from>
                  <to>
                    <xdr:col>5</xdr:col>
                    <xdr:colOff>183600</xdr:colOff>
                    <xdr:row>172</xdr:row>
                    <xdr:rowOff>23040</xdr:rowOff>
                  </to>
                </anchor>
              </controlPr>
            </control>
          </mc:Choice>
        </mc:AlternateContent>
        <mc:AlternateContent xmlns:mc="http://schemas.openxmlformats.org/markup-compatibility/2006">
          <mc:Choice Requires="x14">
            <control shapeId="1056" r:id="rId59" name="">
              <controlPr defaultSize="0" locked="1" autoFill="0" autoLine="0" autoPict="0" print="true" altText="Check Box 598">
                <anchor moveWithCells="true" sizeWithCells="false">
                  <from>
                    <xdr:col>4</xdr:col>
                    <xdr:colOff>152280</xdr:colOff>
                    <xdr:row>171</xdr:row>
                    <xdr:rowOff>114480</xdr:rowOff>
                  </from>
                  <to>
                    <xdr:col>5</xdr:col>
                    <xdr:colOff>183600</xdr:colOff>
                    <xdr:row>173</xdr:row>
                    <xdr:rowOff>23040</xdr:rowOff>
                  </to>
                </anchor>
              </controlPr>
            </control>
          </mc:Choice>
        </mc:AlternateContent>
        <mc:AlternateContent xmlns:mc="http://schemas.openxmlformats.org/markup-compatibility/2006">
          <mc:Choice Requires="x14">
            <control shapeId="1057" r:id="rId60" name="">
              <controlPr defaultSize="0" locked="1" autoFill="0" autoLine="0" autoPict="0" print="true" altText="Check Box 599">
                <anchor moveWithCells="true" sizeWithCells="false">
                  <from>
                    <xdr:col>4</xdr:col>
                    <xdr:colOff>152280</xdr:colOff>
                    <xdr:row>172</xdr:row>
                    <xdr:rowOff>114480</xdr:rowOff>
                  </from>
                  <to>
                    <xdr:col>5</xdr:col>
                    <xdr:colOff>183600</xdr:colOff>
                    <xdr:row>174</xdr:row>
                    <xdr:rowOff>23040</xdr:rowOff>
                  </to>
                </anchor>
              </controlPr>
            </control>
          </mc:Choice>
        </mc:AlternateContent>
        <mc:AlternateContent xmlns:mc="http://schemas.openxmlformats.org/markup-compatibility/2006">
          <mc:Choice Requires="x14">
            <control shapeId="1058" r:id="rId61" name="">
              <controlPr defaultSize="0" locked="1" autoFill="0" autoLine="0" autoPict="0" print="true" altText="Check Box 600">
                <anchor moveWithCells="true" sizeWithCells="false">
                  <from>
                    <xdr:col>4</xdr:col>
                    <xdr:colOff>152280</xdr:colOff>
                    <xdr:row>172</xdr:row>
                    <xdr:rowOff>114480</xdr:rowOff>
                  </from>
                  <to>
                    <xdr:col>5</xdr:col>
                    <xdr:colOff>183600</xdr:colOff>
                    <xdr:row>174</xdr:row>
                    <xdr:rowOff>23040</xdr:rowOff>
                  </to>
                </anchor>
              </controlPr>
            </control>
          </mc:Choice>
        </mc:AlternateContent>
        <mc:AlternateContent xmlns:mc="http://schemas.openxmlformats.org/markup-compatibility/2006">
          <mc:Choice Requires="x14">
            <control shapeId="1059" r:id="rId62" name="">
              <controlPr defaultSize="0" locked="1" autoFill="0" autoLine="0" autoPict="0" print="true" altText="Check Box 601">
                <anchor moveWithCells="true" sizeWithCells="false">
                  <from>
                    <xdr:col>4</xdr:col>
                    <xdr:colOff>152280</xdr:colOff>
                    <xdr:row>173</xdr:row>
                    <xdr:rowOff>114480</xdr:rowOff>
                  </from>
                  <to>
                    <xdr:col>5</xdr:col>
                    <xdr:colOff>183600</xdr:colOff>
                    <xdr:row>175</xdr:row>
                    <xdr:rowOff>23040</xdr:rowOff>
                  </to>
                </anchor>
              </controlPr>
            </control>
          </mc:Choice>
        </mc:AlternateContent>
        <mc:AlternateContent xmlns:mc="http://schemas.openxmlformats.org/markup-compatibility/2006">
          <mc:Choice Requires="x14">
            <control shapeId="1060" r:id="rId63" name="">
              <controlPr defaultSize="0" locked="1" autoFill="0" autoLine="0" autoPict="0" print="true" altText="Check Box 602">
                <anchor moveWithCells="true" sizeWithCells="false">
                  <from>
                    <xdr:col>4</xdr:col>
                    <xdr:colOff>152280</xdr:colOff>
                    <xdr:row>174</xdr:row>
                    <xdr:rowOff>114480</xdr:rowOff>
                  </from>
                  <to>
                    <xdr:col>5</xdr:col>
                    <xdr:colOff>183600</xdr:colOff>
                    <xdr:row>176</xdr:row>
                    <xdr:rowOff>23040</xdr:rowOff>
                  </to>
                </anchor>
              </controlPr>
            </control>
          </mc:Choice>
        </mc:AlternateContent>
        <mc:AlternateContent xmlns:mc="http://schemas.openxmlformats.org/markup-compatibility/2006">
          <mc:Choice Requires="x14">
            <control shapeId="1061" r:id="rId64" name="">
              <controlPr defaultSize="0" locked="1" autoFill="0" autoLine="0" autoPict="0" print="true" altText="Check Box 603">
                <anchor moveWithCells="true" sizeWithCells="false">
                  <from>
                    <xdr:col>4</xdr:col>
                    <xdr:colOff>152280</xdr:colOff>
                    <xdr:row>175</xdr:row>
                    <xdr:rowOff>114480</xdr:rowOff>
                  </from>
                  <to>
                    <xdr:col>5</xdr:col>
                    <xdr:colOff>183600</xdr:colOff>
                    <xdr:row>177</xdr:row>
                    <xdr:rowOff>23040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60" id="{43989AE0-514D-483C-8322-60227860D9D0}">
            <xm:f>'別紙様式2-2（４・５月分）'!$AV$8="継続ベア加算なし"</xm:f>
            <x14:dxf>
              <font>
                <color rgb="FFDDD9C3"/>
              </font>
              <fill>
                <patternFill>
                  <bgColor rgb="FFDDD9C3"/>
                </patternFill>
              </fill>
              <border diagonalUp="false" diagonalDown="false">
                <left/>
                <right/>
                <top/>
                <bottom/>
                <diagonal/>
              </border>
            </x14:dxf>
          </x14:cfRule>
          <xm:sqref>C73:AK76</xm:sqref>
        </x14:conditionalFormatting>
        <x14:conditionalFormatting xmlns:xm="http://schemas.microsoft.com/office/excel/2006/main">
          <x14:cfRule type="expression" priority="61" id="{20A7344F-DA3A-4682-9699-59627EA59737}">
            <xm:f>'別紙様式2-2（４・５月分）'!$AV$7="新規ベア加算なし"</xm:f>
            <x14:dxf>
              <font>
                <color rgb="FFDDD9C3"/>
              </font>
              <fill>
                <patternFill>
                  <bgColor rgb="FFDDD9C3"/>
                </patternFill>
              </fill>
              <border diagonalUp="false" diagonalDown="false">
                <left/>
                <right/>
                <top/>
                <bottom/>
                <diagonal/>
              </border>
            </x14:dxf>
          </x14:cfRule>
          <xm:sqref>C79:AK90</xm:sqref>
        </x14:conditionalFormatting>
        <x14:conditionalFormatting xmlns:xm="http://schemas.microsoft.com/office/excel/2006/main">
          <x14:cfRule type="expression" priority="62" id="{93AF44E4-5B8F-48F8-BBC9-306E5FFBBB83}">
            <xm:f>'別紙様式2-3（６月以降分）'!$L$7=0</xm:f>
            <x14:dxf>
              <font>
                <color rgb="FFDDD9C3"/>
              </font>
              <fill>
                <patternFill>
                  <bgColor rgb="FFDDD9C3"/>
                </patternFill>
              </fill>
              <border diagonalUp="false" diagonalDown="false">
                <left/>
                <right/>
                <top/>
                <bottom/>
                <diagon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HE314"/>
  <sheetViews>
    <sheetView showFormulas="false" showGridLines="true" showRowColHeaders="true" showZeros="true" rightToLeft="false" tabSelected="false" showOutlineSymbols="true" defaultGridColor="true" view="pageBreakPreview" topLeftCell="A1" colorId="64" zoomScale="62" zoomScaleNormal="85" zoomScalePageLayoutView="62" workbookViewId="0">
      <selection pane="topLeft" activeCell="A1" activeCellId="0" sqref="A1"/>
    </sheetView>
  </sheetViews>
  <sheetFormatPr defaultColWidth="2.50390625" defaultRowHeight="17.25" zeroHeight="false" outlineLevelRow="0" outlineLevelCol="0"/>
  <cols>
    <col collapsed="false" customWidth="true" hidden="false" outlineLevel="0" max="1" min="1" style="1" width="6.13"/>
    <col collapsed="false" customWidth="true" hidden="false" outlineLevel="0" max="6" min="2" style="524" width="2.63"/>
    <col collapsed="false" customWidth="true" hidden="false" outlineLevel="0" max="7" min="7" style="1" width="16.62"/>
    <col collapsed="false" customWidth="true" hidden="false" outlineLevel="0" max="8" min="8" style="1" width="11.12"/>
    <col collapsed="false" customWidth="true" hidden="false" outlineLevel="0" max="9" min="9" style="1" width="9.38"/>
    <col collapsed="false" customWidth="true" hidden="false" outlineLevel="0" max="10" min="10" style="1" width="15.88"/>
    <col collapsed="false" customWidth="true" hidden="false" outlineLevel="0" max="11" min="11" style="1" width="15.38"/>
    <col collapsed="false" customWidth="true" hidden="false" outlineLevel="0" max="12" min="12" style="1" width="11.88"/>
    <col collapsed="false" customWidth="true" hidden="false" outlineLevel="0" max="13" min="13" style="1" width="7.62"/>
    <col collapsed="false" customWidth="true" hidden="false" outlineLevel="0" max="14" min="14" style="1" width="20.38"/>
    <col collapsed="false" customWidth="true" hidden="false" outlineLevel="0" max="15" min="15" style="525" width="15.38"/>
    <col collapsed="false" customWidth="true" hidden="false" outlineLevel="0" max="16" min="16" style="526" width="7"/>
    <col collapsed="false" customWidth="true" hidden="false" outlineLevel="0" max="17" min="17" style="525" width="14.88"/>
    <col collapsed="false" customWidth="true" hidden="false" outlineLevel="0" max="18" min="18" style="526" width="7.26"/>
    <col collapsed="false" customWidth="true" hidden="false" outlineLevel="0" max="19" min="19" style="1" width="4.13"/>
    <col collapsed="false" customWidth="true" hidden="false" outlineLevel="0" max="20" min="20" style="1" width="3.63"/>
    <col collapsed="false" customWidth="true" hidden="false" outlineLevel="0" max="21" min="21" style="1" width="3.13"/>
    <col collapsed="false" customWidth="true" hidden="false" outlineLevel="0" max="22" min="22" style="1" width="3.63"/>
    <col collapsed="false" customWidth="true" hidden="false" outlineLevel="0" max="23" min="23" style="1" width="8.26"/>
    <col collapsed="false" customWidth="true" hidden="false" outlineLevel="0" max="24" min="24" style="1" width="3.63"/>
    <col collapsed="false" customWidth="true" hidden="false" outlineLevel="0" max="25" min="25" style="1" width="3.13"/>
    <col collapsed="false" customWidth="true" hidden="false" outlineLevel="0" max="26" min="26" style="1" width="3.63"/>
    <col collapsed="false" customWidth="true" hidden="false" outlineLevel="0" max="27" min="27" style="1" width="3.13"/>
    <col collapsed="false" customWidth="false" hidden="false" outlineLevel="0" max="28" min="28" style="1" width="2.5"/>
    <col collapsed="false" customWidth="true" hidden="false" outlineLevel="0" max="29" min="29" style="1" width="3.5"/>
    <col collapsed="false" customWidth="true" hidden="false" outlineLevel="0" max="30" min="30" style="1" width="5.5"/>
    <col collapsed="false" customWidth="true" hidden="false" outlineLevel="0" max="32" min="31" style="527" width="16.88"/>
    <col collapsed="false" customWidth="true" hidden="false" outlineLevel="0" max="33" min="33" style="527" width="14.12"/>
    <col collapsed="false" customWidth="true" hidden="false" outlineLevel="0" max="34" min="34" style="1" width="9.38"/>
    <col collapsed="false" customWidth="true" hidden="false" outlineLevel="0" max="35" min="35" style="1" width="13.12"/>
    <col collapsed="false" customWidth="true" hidden="false" outlineLevel="0" max="36" min="36" style="1" width="11.62"/>
    <col collapsed="false" customWidth="true" hidden="false" outlineLevel="0" max="37" min="37" style="1" width="13.38"/>
    <col collapsed="false" customWidth="true" hidden="false" outlineLevel="0" max="38" min="38" style="1" width="14.62"/>
    <col collapsed="false" customWidth="true" hidden="false" outlineLevel="0" max="39" min="39" style="287" width="25.51"/>
    <col collapsed="false" customWidth="true" hidden="false" outlineLevel="0" max="40" min="40" style="287" width="77.76"/>
    <col collapsed="false" customWidth="true" hidden="false" outlineLevel="0" max="41" min="41" style="287" width="9.26"/>
    <col collapsed="false" customWidth="true" hidden="true" outlineLevel="0" max="42" min="42" style="528" width="14.12"/>
    <col collapsed="false" customWidth="true" hidden="true" outlineLevel="0" max="43" min="43" style="12" width="25.12"/>
    <col collapsed="false" customWidth="true" hidden="true" outlineLevel="0" max="44" min="44" style="12" width="30.38"/>
    <col collapsed="false" customWidth="true" hidden="true" outlineLevel="0" max="48" min="45" style="12" width="6.63"/>
    <col collapsed="false" customWidth="true" hidden="true" outlineLevel="0" max="49" min="49" style="12" width="9.38"/>
    <col collapsed="false" customWidth="true" hidden="true" outlineLevel="0" max="50" min="50" style="12" width="6.63"/>
    <col collapsed="false" customWidth="true" hidden="false" outlineLevel="0" max="51" min="51" style="1" width="16.38"/>
    <col collapsed="false" customWidth="false" hidden="false" outlineLevel="0" max="1024" min="52" style="1" width="2.5"/>
  </cols>
  <sheetData>
    <row r="1" customFormat="false" ht="27.75" hidden="false" customHeight="true" outlineLevel="0" collapsed="false">
      <c r="A1" s="529" t="s">
        <v>320</v>
      </c>
      <c r="B1" s="530"/>
      <c r="C1" s="530"/>
      <c r="D1" s="530"/>
      <c r="E1" s="530"/>
      <c r="F1" s="530"/>
      <c r="G1" s="78"/>
      <c r="H1" s="78"/>
      <c r="I1" s="78"/>
      <c r="J1" s="78"/>
      <c r="K1" s="78"/>
      <c r="L1" s="78"/>
      <c r="M1" s="78"/>
      <c r="N1" s="78"/>
      <c r="O1" s="531"/>
      <c r="P1" s="77"/>
      <c r="Q1" s="531"/>
      <c r="R1" s="77"/>
      <c r="S1" s="78"/>
      <c r="T1" s="78"/>
      <c r="U1" s="78"/>
      <c r="V1" s="78"/>
      <c r="W1" s="76"/>
      <c r="X1" s="76"/>
      <c r="Y1" s="76"/>
      <c r="Z1" s="76"/>
      <c r="AA1" s="76"/>
      <c r="AB1" s="76"/>
      <c r="AC1" s="76"/>
      <c r="AD1" s="76"/>
      <c r="AE1" s="532"/>
      <c r="AF1" s="532"/>
      <c r="AG1" s="532"/>
      <c r="AH1" s="76"/>
      <c r="AI1" s="76"/>
      <c r="AJ1" s="76"/>
      <c r="AK1" s="533" t="s">
        <v>42</v>
      </c>
      <c r="AL1" s="533"/>
      <c r="AM1" s="534" t="str">
        <f aca="false">IF(基本情報入力シート!C33="","",基本情報入力シート!C33)</f>
        <v/>
      </c>
      <c r="AN1" s="535"/>
      <c r="AO1" s="535"/>
    </row>
    <row r="2" s="1" customFormat="true" ht="13.5" hidden="false" customHeight="true" outlineLevel="0" collapsed="false">
      <c r="A2" s="78"/>
      <c r="B2" s="531"/>
      <c r="C2" s="531"/>
      <c r="D2" s="531"/>
      <c r="E2" s="531"/>
      <c r="F2" s="531"/>
      <c r="G2" s="77"/>
      <c r="H2" s="77"/>
      <c r="I2" s="77"/>
      <c r="J2" s="77"/>
      <c r="K2" s="77"/>
      <c r="L2" s="77"/>
      <c r="M2" s="77"/>
      <c r="N2" s="77"/>
      <c r="O2" s="531"/>
      <c r="P2" s="77"/>
      <c r="Q2" s="531"/>
      <c r="R2" s="77"/>
      <c r="S2" s="77"/>
      <c r="T2" s="78"/>
      <c r="U2" s="78"/>
      <c r="V2" s="536"/>
      <c r="W2" s="536"/>
      <c r="X2" s="536"/>
      <c r="Y2" s="537"/>
      <c r="Z2" s="537"/>
      <c r="AA2" s="538"/>
      <c r="AB2" s="538"/>
      <c r="AC2" s="538"/>
      <c r="AD2" s="538"/>
      <c r="AE2" s="539"/>
      <c r="AF2" s="539"/>
      <c r="AG2" s="539"/>
      <c r="AH2" s="538"/>
      <c r="AI2" s="76"/>
      <c r="AJ2" s="76"/>
      <c r="AK2" s="76"/>
      <c r="AL2" s="76"/>
      <c r="AM2" s="284"/>
      <c r="AN2" s="287"/>
      <c r="AO2" s="287"/>
      <c r="AP2" s="528"/>
      <c r="AQ2" s="12"/>
      <c r="AR2" s="12"/>
    </row>
    <row r="3" s="1" customFormat="true" ht="27" hidden="false" customHeight="true" outlineLevel="0" collapsed="false">
      <c r="A3" s="540" t="s">
        <v>11</v>
      </c>
      <c r="B3" s="540"/>
      <c r="C3" s="540"/>
      <c r="D3" s="541" t="str">
        <f aca="false">IF(基本情報入力シート!M38="","",基本情報入力シート!M38)</f>
        <v/>
      </c>
      <c r="E3" s="541"/>
      <c r="F3" s="541"/>
      <c r="G3" s="541"/>
      <c r="H3" s="541"/>
      <c r="I3" s="541"/>
      <c r="J3" s="541"/>
      <c r="K3" s="409"/>
      <c r="L3" s="542"/>
      <c r="M3" s="542"/>
      <c r="N3" s="542"/>
      <c r="O3" s="531"/>
      <c r="P3" s="77"/>
      <c r="Q3" s="531"/>
      <c r="R3" s="77"/>
      <c r="S3" s="542"/>
      <c r="T3" s="78"/>
      <c r="U3" s="78"/>
      <c r="V3" s="536"/>
      <c r="W3" s="536"/>
      <c r="X3" s="536"/>
      <c r="Y3" s="536"/>
      <c r="Z3" s="536"/>
      <c r="AA3" s="78"/>
      <c r="AB3" s="78"/>
      <c r="AC3" s="78"/>
      <c r="AD3" s="78"/>
      <c r="AE3" s="539"/>
      <c r="AF3" s="539"/>
      <c r="AG3" s="539"/>
      <c r="AH3" s="78"/>
      <c r="AI3" s="76"/>
      <c r="AJ3" s="76"/>
      <c r="AK3" s="76"/>
      <c r="AL3" s="76"/>
      <c r="AM3" s="284"/>
      <c r="AN3" s="287"/>
      <c r="AO3" s="287"/>
      <c r="AP3" s="528"/>
      <c r="AQ3" s="12"/>
      <c r="AR3" s="12"/>
    </row>
    <row r="4" s="1" customFormat="true" ht="12" hidden="false" customHeight="true" outlineLevel="0" collapsed="false">
      <c r="A4" s="543"/>
      <c r="B4" s="544"/>
      <c r="C4" s="544"/>
      <c r="D4" s="545"/>
      <c r="E4" s="545"/>
      <c r="F4" s="545"/>
      <c r="G4" s="546"/>
      <c r="H4" s="546"/>
      <c r="I4" s="546"/>
      <c r="J4" s="546"/>
      <c r="K4" s="546"/>
      <c r="L4" s="542"/>
      <c r="M4" s="542"/>
      <c r="N4" s="76"/>
      <c r="O4" s="531"/>
      <c r="P4" s="77"/>
      <c r="Q4" s="531"/>
      <c r="R4" s="77"/>
      <c r="S4" s="542"/>
      <c r="T4" s="78"/>
      <c r="U4" s="78"/>
      <c r="V4" s="78"/>
      <c r="W4" s="78"/>
      <c r="X4" s="78"/>
      <c r="Y4" s="78"/>
      <c r="Z4" s="78"/>
      <c r="AA4" s="78"/>
      <c r="AB4" s="78"/>
      <c r="AC4" s="78"/>
      <c r="AD4" s="78"/>
      <c r="AE4" s="539"/>
      <c r="AF4" s="539"/>
      <c r="AG4" s="532"/>
      <c r="AH4" s="78"/>
      <c r="AI4" s="76"/>
      <c r="AJ4" s="76"/>
      <c r="AK4" s="76"/>
      <c r="AL4" s="76"/>
      <c r="AM4" s="284"/>
      <c r="AN4" s="287"/>
      <c r="AO4" s="287"/>
      <c r="AP4" s="528"/>
      <c r="AQ4" s="12"/>
      <c r="AR4" s="12"/>
    </row>
    <row r="5" s="1" customFormat="true" ht="28.5" hidden="false" customHeight="true" outlineLevel="0" collapsed="false">
      <c r="A5" s="547" t="s">
        <v>321</v>
      </c>
      <c r="B5" s="547"/>
      <c r="C5" s="547"/>
      <c r="D5" s="547"/>
      <c r="E5" s="547"/>
      <c r="F5" s="547"/>
      <c r="G5" s="547"/>
      <c r="H5" s="547"/>
      <c r="I5" s="547"/>
      <c r="J5" s="547"/>
      <c r="K5" s="548" t="n">
        <f aca="false">IFERROR(SUMIF(N:N, "処遇改善加算", AE:AE),"")</f>
        <v>0</v>
      </c>
      <c r="L5" s="549" t="s">
        <v>52</v>
      </c>
      <c r="M5" s="542"/>
      <c r="N5" s="542"/>
      <c r="O5" s="550"/>
      <c r="P5" s="551"/>
      <c r="Q5" s="550"/>
      <c r="R5" s="551"/>
      <c r="S5" s="542"/>
      <c r="T5" s="542"/>
      <c r="U5" s="542"/>
      <c r="V5" s="542"/>
      <c r="W5" s="542"/>
      <c r="X5" s="542"/>
      <c r="Y5" s="542"/>
      <c r="Z5" s="542"/>
      <c r="AA5" s="542"/>
      <c r="AB5" s="542"/>
      <c r="AC5" s="542"/>
      <c r="AD5" s="542"/>
      <c r="AE5" s="552"/>
      <c r="AF5" s="552"/>
      <c r="AG5" s="532"/>
      <c r="AH5" s="76"/>
      <c r="AI5" s="76"/>
      <c r="AJ5" s="76"/>
      <c r="AK5" s="76"/>
      <c r="AL5" s="76"/>
      <c r="AM5" s="284"/>
      <c r="AN5" s="287"/>
      <c r="AO5" s="287"/>
      <c r="AP5" s="12"/>
      <c r="AQ5" s="12"/>
      <c r="AR5" s="12"/>
    </row>
    <row r="6" customFormat="false" ht="28.5" hidden="false" customHeight="true" outlineLevel="0" collapsed="false">
      <c r="A6" s="547" t="s">
        <v>322</v>
      </c>
      <c r="B6" s="547"/>
      <c r="C6" s="547"/>
      <c r="D6" s="547"/>
      <c r="E6" s="547"/>
      <c r="F6" s="547"/>
      <c r="G6" s="547"/>
      <c r="H6" s="547"/>
      <c r="I6" s="547"/>
      <c r="J6" s="547"/>
      <c r="K6" s="553" t="n">
        <f aca="false">IFERROR(SUMIF(N:N, "特定加算", AE:AE),"")</f>
        <v>0</v>
      </c>
      <c r="L6" s="549" t="s">
        <v>52</v>
      </c>
      <c r="M6" s="542"/>
      <c r="N6" s="542"/>
      <c r="O6" s="550"/>
      <c r="P6" s="551"/>
      <c r="Q6" s="550"/>
      <c r="R6" s="551"/>
      <c r="S6" s="542"/>
      <c r="T6" s="542"/>
      <c r="U6" s="542"/>
      <c r="V6" s="542"/>
      <c r="W6" s="542"/>
      <c r="X6" s="542"/>
      <c r="Y6" s="542"/>
      <c r="Z6" s="542"/>
      <c r="AA6" s="542"/>
      <c r="AB6" s="542"/>
      <c r="AC6" s="542"/>
      <c r="AD6" s="542"/>
      <c r="AE6" s="552"/>
      <c r="AF6" s="552"/>
      <c r="AG6" s="554" t="s">
        <v>323</v>
      </c>
      <c r="AH6" s="76"/>
      <c r="AI6" s="76"/>
      <c r="AJ6" s="76"/>
      <c r="AK6" s="76"/>
      <c r="AL6" s="76"/>
      <c r="AM6" s="284"/>
      <c r="AP6" s="555"/>
      <c r="AR6" s="528"/>
    </row>
    <row r="7" customFormat="false" ht="32.25" hidden="false" customHeight="true" outlineLevel="0" collapsed="false">
      <c r="A7" s="556" t="s">
        <v>324</v>
      </c>
      <c r="B7" s="556"/>
      <c r="C7" s="556"/>
      <c r="D7" s="556"/>
      <c r="E7" s="556"/>
      <c r="F7" s="556"/>
      <c r="G7" s="556"/>
      <c r="H7" s="556"/>
      <c r="I7" s="556"/>
      <c r="J7" s="556"/>
      <c r="K7" s="557" t="n">
        <f aca="false">IFERROR(SUMIF(N:N, "ベースアップ等加算", AE:AE),"")</f>
        <v>0</v>
      </c>
      <c r="L7" s="549" t="s">
        <v>52</v>
      </c>
      <c r="M7" s="542"/>
      <c r="N7" s="558"/>
      <c r="O7" s="559"/>
      <c r="P7" s="560"/>
      <c r="Q7" s="559"/>
      <c r="R7" s="560"/>
      <c r="S7" s="561"/>
      <c r="T7" s="561"/>
      <c r="U7" s="561"/>
      <c r="V7" s="561"/>
      <c r="W7" s="561"/>
      <c r="X7" s="561"/>
      <c r="Y7" s="561"/>
      <c r="Z7" s="561"/>
      <c r="AA7" s="561"/>
      <c r="AB7" s="561"/>
      <c r="AC7" s="76"/>
      <c r="AD7" s="76"/>
      <c r="AE7" s="532"/>
      <c r="AF7" s="532"/>
      <c r="AG7" s="562" t="s">
        <v>325</v>
      </c>
      <c r="AH7" s="562"/>
      <c r="AI7" s="562"/>
      <c r="AJ7" s="562"/>
      <c r="AK7" s="562"/>
      <c r="AL7" s="563" t="n">
        <f aca="false">SUMIF(N:N,"特定加算",AL:AL)</f>
        <v>0</v>
      </c>
      <c r="AM7" s="284"/>
      <c r="AQ7" s="564" t="s">
        <v>326</v>
      </c>
      <c r="AR7" s="565" t="str">
        <f aca="false">IF(COUNTIF(Q:Q,"処遇加算Ⅰ")&gt;=1,"処遇加算Ⅰあり","処遇加算Ⅰなし")</f>
        <v>処遇加算Ⅰなし</v>
      </c>
      <c r="AS7" s="565" t="str">
        <f aca="false">IF((COUNTIF(Q:Q,"特定加算Ⅰ")+COUNTIF(Q:Q,"特定加算Ⅱ"))&gt;=1,"特定加算あり","特定加算なし")</f>
        <v>特定加算なし</v>
      </c>
      <c r="AT7" s="565"/>
      <c r="AU7" s="565"/>
      <c r="AV7" s="565" t="str">
        <f aca="false">IF(COUNTIFS(O:O,"ベア加算なし",Q:Q,"ベア加算")&gt;=1,"新規ベア加算あり","新規ベア加算なし")</f>
        <v>新規ベア加算なし</v>
      </c>
      <c r="AW7" s="565"/>
      <c r="AX7" s="565"/>
    </row>
    <row r="8" customFormat="false" ht="38.25" hidden="false" customHeight="true" outlineLevel="0" collapsed="false">
      <c r="A8" s="566"/>
      <c r="B8" s="567"/>
      <c r="C8" s="568" t="s">
        <v>327</v>
      </c>
      <c r="D8" s="568"/>
      <c r="E8" s="568"/>
      <c r="F8" s="568"/>
      <c r="G8" s="568"/>
      <c r="H8" s="568"/>
      <c r="I8" s="568"/>
      <c r="J8" s="568"/>
      <c r="K8" s="557" t="n">
        <f aca="false">IFERROR(SUMIF(N:N, "ベースアップ等加算",AG:AG),"")</f>
        <v>0</v>
      </c>
      <c r="L8" s="549" t="s">
        <v>52</v>
      </c>
      <c r="M8" s="542"/>
      <c r="N8" s="561"/>
      <c r="O8" s="559"/>
      <c r="P8" s="560"/>
      <c r="Q8" s="559"/>
      <c r="R8" s="560"/>
      <c r="S8" s="561"/>
      <c r="T8" s="561"/>
      <c r="U8" s="561"/>
      <c r="V8" s="561"/>
      <c r="W8" s="561"/>
      <c r="X8" s="561"/>
      <c r="Y8" s="561"/>
      <c r="Z8" s="561"/>
      <c r="AA8" s="561"/>
      <c r="AB8" s="561"/>
      <c r="AC8" s="76"/>
      <c r="AD8" s="76"/>
      <c r="AE8" s="532"/>
      <c r="AF8" s="532"/>
      <c r="AG8" s="562" t="s">
        <v>328</v>
      </c>
      <c r="AH8" s="562"/>
      <c r="AI8" s="562"/>
      <c r="AJ8" s="562"/>
      <c r="AK8" s="562"/>
      <c r="AL8" s="563" t="n">
        <f aca="false">SUM(AW:AW)</f>
        <v>0</v>
      </c>
      <c r="AM8" s="284"/>
      <c r="AQ8" s="564" t="s">
        <v>329</v>
      </c>
      <c r="AR8" s="565" t="str">
        <f aca="false">IF((COUNTIF(Q:Q,"処遇加算Ⅰ")+COUNTIF(Q:Q,"処遇加算Ⅱ"))&gt;=1,"処遇加算Ⅰ・Ⅱあり","処遇加算Ⅰ・Ⅱなし")</f>
        <v>処遇加算Ⅰ・Ⅱなし</v>
      </c>
      <c r="AS8" s="565" t="str">
        <f aca="false">IF(COUNTIF(Q:Q,"特定加算Ⅰ")&gt;=1,"特定加算Ⅰあり","特定加算Ⅰなし")</f>
        <v>特定加算Ⅰなし</v>
      </c>
      <c r="AT8" s="565"/>
      <c r="AU8" s="565"/>
      <c r="AV8" s="565" t="str">
        <f aca="false">IF(COUNTIFS(O:O,"ベア加算",Q:Q,"ベア加算")&gt;=1,"継続ベア加算あり","継続ベア加算なし")</f>
        <v>継続ベア加算なし</v>
      </c>
      <c r="AW8" s="565"/>
      <c r="AX8" s="565"/>
    </row>
    <row r="9" customFormat="false" ht="36" hidden="false" customHeight="true" outlineLevel="0" collapsed="false">
      <c r="A9" s="569" t="s">
        <v>330</v>
      </c>
      <c r="B9" s="569"/>
      <c r="C9" s="569"/>
      <c r="D9" s="569"/>
      <c r="E9" s="569"/>
      <c r="F9" s="569"/>
      <c r="G9" s="569"/>
      <c r="H9" s="569"/>
      <c r="I9" s="569"/>
      <c r="J9" s="569"/>
      <c r="K9" s="557" t="n">
        <f aca="false">SUM(AF:AF)</f>
        <v>0</v>
      </c>
      <c r="L9" s="549" t="s">
        <v>52</v>
      </c>
      <c r="M9" s="542"/>
      <c r="N9" s="561"/>
      <c r="O9" s="559"/>
      <c r="P9" s="560"/>
      <c r="Q9" s="559"/>
      <c r="R9" s="560"/>
      <c r="S9" s="561"/>
      <c r="T9" s="561"/>
      <c r="U9" s="561"/>
      <c r="V9" s="561"/>
      <c r="W9" s="561"/>
      <c r="X9" s="561"/>
      <c r="Y9" s="561"/>
      <c r="Z9" s="561"/>
      <c r="AA9" s="561"/>
      <c r="AB9" s="561"/>
      <c r="AC9" s="76"/>
      <c r="AD9" s="76"/>
      <c r="AE9" s="532"/>
      <c r="AF9" s="532"/>
      <c r="AG9" s="570"/>
      <c r="AH9" s="571"/>
      <c r="AI9" s="571"/>
      <c r="AJ9" s="571"/>
      <c r="AK9" s="571"/>
      <c r="AL9" s="572"/>
      <c r="AM9" s="284"/>
      <c r="AQ9" s="555"/>
      <c r="AR9" s="573"/>
      <c r="AS9" s="573"/>
      <c r="AT9" s="573"/>
      <c r="AU9" s="573"/>
      <c r="AV9" s="573"/>
      <c r="AW9" s="573"/>
      <c r="AX9" s="573"/>
    </row>
    <row r="10" customFormat="false" ht="30" hidden="false" customHeight="true" outlineLevel="0" collapsed="false">
      <c r="A10" s="574" t="s">
        <v>331</v>
      </c>
      <c r="B10" s="574"/>
      <c r="C10" s="574"/>
      <c r="D10" s="574"/>
      <c r="E10" s="574"/>
      <c r="F10" s="574"/>
      <c r="G10" s="574"/>
      <c r="H10" s="574"/>
      <c r="I10" s="574"/>
      <c r="J10" s="574"/>
      <c r="K10" s="574"/>
      <c r="L10" s="574"/>
      <c r="M10" s="542"/>
      <c r="N10" s="571"/>
      <c r="O10" s="575"/>
      <c r="P10" s="576"/>
      <c r="Q10" s="575"/>
      <c r="R10" s="576"/>
      <c r="S10" s="571"/>
      <c r="T10" s="571"/>
      <c r="U10" s="571"/>
      <c r="V10" s="571"/>
      <c r="W10" s="571"/>
      <c r="X10" s="571"/>
      <c r="Y10" s="571"/>
      <c r="Z10" s="571"/>
      <c r="AA10" s="577"/>
      <c r="AB10" s="577"/>
      <c r="AC10" s="577"/>
      <c r="AD10" s="577"/>
      <c r="AE10" s="532"/>
      <c r="AF10" s="532"/>
      <c r="AG10" s="532"/>
      <c r="AH10" s="76"/>
      <c r="AI10" s="76"/>
      <c r="AJ10" s="76"/>
      <c r="AK10" s="76"/>
      <c r="AL10" s="578"/>
      <c r="AM10" s="284"/>
    </row>
    <row r="11" customFormat="false" ht="23.25" hidden="false" customHeight="true" outlineLevel="0" collapsed="false">
      <c r="A11" s="574"/>
      <c r="B11" s="574"/>
      <c r="C11" s="574"/>
      <c r="D11" s="574"/>
      <c r="E11" s="574"/>
      <c r="F11" s="574"/>
      <c r="G11" s="574"/>
      <c r="H11" s="574"/>
      <c r="I11" s="574"/>
      <c r="J11" s="574"/>
      <c r="K11" s="574"/>
      <c r="L11" s="574"/>
      <c r="M11" s="78"/>
      <c r="N11" s="78"/>
      <c r="O11" s="531"/>
      <c r="P11" s="77"/>
      <c r="Q11" s="531"/>
      <c r="R11" s="77"/>
      <c r="S11" s="78"/>
      <c r="T11" s="78"/>
      <c r="U11" s="78"/>
      <c r="V11" s="78"/>
      <c r="W11" s="78"/>
      <c r="X11" s="78"/>
      <c r="Y11" s="78"/>
      <c r="Z11" s="78"/>
      <c r="AA11" s="78"/>
      <c r="AB11" s="78"/>
      <c r="AC11" s="78"/>
      <c r="AD11" s="78"/>
      <c r="AE11" s="579"/>
      <c r="AF11" s="579"/>
      <c r="AG11" s="580" t="str">
        <f aca="false">IFERROR(IF(COUNTIF(AS:AS,"未入力")=0,"○","未入力あり"),"")</f>
        <v>○</v>
      </c>
      <c r="AH11" s="580"/>
      <c r="AI11" s="581" t="str">
        <f aca="false">IFERROR(IF(COUNTIF(AT:AT,"未入力")=0,"○","未入力あり"),"")</f>
        <v>○</v>
      </c>
      <c r="AJ11" s="581" t="str">
        <f aca="false">IFERROR(IF(COUNTIF(AU:AU,"未入力")=0,"○","未入力あり"),"")</f>
        <v>○</v>
      </c>
      <c r="AK11" s="581" t="str">
        <f aca="false">IFERROR(IF(COUNTIF(AV:AV,"未入力")=0,"○","未入力あり"),"")</f>
        <v>○</v>
      </c>
      <c r="AL11" s="582" t="str">
        <f aca="false">IF(AS7="特定加算なし","",(IF(AL7&gt;=AL8,"○","×")))</f>
        <v/>
      </c>
      <c r="AM11" s="580" t="str">
        <f aca="false">IF(AS8="特定加算Ⅰなし","",IF(COUNTIF(AX:AX,"未入力")=0,"○","未入力あり"))</f>
        <v/>
      </c>
      <c r="AN11" s="583" t="s">
        <v>332</v>
      </c>
      <c r="AO11" s="528"/>
      <c r="AQ11" s="528"/>
      <c r="AR11" s="528"/>
      <c r="AS11" s="528"/>
      <c r="AT11" s="528"/>
      <c r="AU11" s="528"/>
      <c r="AV11" s="528"/>
      <c r="AW11" s="528"/>
      <c r="AX11" s="528"/>
      <c r="AY11" s="528"/>
      <c r="AZ11" s="528"/>
      <c r="BA11" s="528"/>
      <c r="BB11" s="528"/>
      <c r="BC11" s="528"/>
      <c r="BD11" s="528"/>
      <c r="BE11" s="528"/>
      <c r="BF11" s="528"/>
      <c r="BG11" s="528"/>
      <c r="BH11" s="528"/>
      <c r="BI11" s="528"/>
      <c r="BJ11" s="528"/>
      <c r="BK11" s="528"/>
      <c r="BL11" s="528"/>
      <c r="BM11" s="528"/>
      <c r="BN11" s="528"/>
      <c r="BO11" s="528"/>
      <c r="BP11" s="528"/>
      <c r="BQ11" s="528"/>
      <c r="BR11" s="528"/>
      <c r="BS11" s="528"/>
      <c r="BT11" s="528"/>
      <c r="BU11" s="528"/>
      <c r="BV11" s="528"/>
      <c r="BW11" s="528"/>
      <c r="BX11" s="528"/>
      <c r="BY11" s="528"/>
      <c r="BZ11" s="528"/>
      <c r="CA11" s="528"/>
      <c r="CB11" s="528"/>
      <c r="CC11" s="528"/>
      <c r="CD11" s="528"/>
      <c r="CE11" s="528"/>
      <c r="CF11" s="528"/>
      <c r="CG11" s="528"/>
      <c r="CH11" s="528"/>
      <c r="CI11" s="528"/>
      <c r="CJ11" s="528"/>
      <c r="CK11" s="528"/>
      <c r="CL11" s="528"/>
      <c r="CM11" s="528"/>
      <c r="CN11" s="528"/>
      <c r="CO11" s="528"/>
      <c r="CP11" s="528"/>
      <c r="CQ11" s="528"/>
      <c r="CR11" s="528"/>
      <c r="CS11" s="528"/>
      <c r="CT11" s="528"/>
      <c r="CU11" s="528"/>
      <c r="CV11" s="528"/>
      <c r="CW11" s="528"/>
      <c r="CX11" s="528"/>
      <c r="CY11" s="528"/>
      <c r="CZ11" s="528"/>
      <c r="DA11" s="528"/>
      <c r="DB11" s="528"/>
      <c r="DC11" s="528"/>
      <c r="DD11" s="528"/>
      <c r="DE11" s="528"/>
      <c r="DF11" s="528"/>
      <c r="DG11" s="528"/>
      <c r="DH11" s="528"/>
      <c r="DI11" s="528"/>
      <c r="DJ11" s="528"/>
      <c r="DK11" s="528"/>
      <c r="DL11" s="528"/>
      <c r="DM11" s="528"/>
      <c r="DN11" s="528"/>
      <c r="DO11" s="528"/>
      <c r="DP11" s="528"/>
      <c r="DQ11" s="528"/>
      <c r="DR11" s="528"/>
      <c r="DS11" s="528"/>
      <c r="DT11" s="528"/>
      <c r="DU11" s="528"/>
      <c r="DV11" s="528"/>
      <c r="DW11" s="528"/>
      <c r="DX11" s="528"/>
      <c r="DY11" s="528"/>
      <c r="DZ11" s="528"/>
      <c r="EA11" s="528"/>
      <c r="EB11" s="528"/>
      <c r="EC11" s="528"/>
      <c r="ED11" s="528"/>
      <c r="EE11" s="528"/>
      <c r="EF11" s="528"/>
      <c r="EG11" s="528"/>
      <c r="EH11" s="528"/>
      <c r="EI11" s="528"/>
      <c r="EJ11" s="528"/>
      <c r="EK11" s="528"/>
      <c r="EL11" s="528"/>
      <c r="EM11" s="528"/>
      <c r="EN11" s="528"/>
      <c r="EO11" s="528"/>
      <c r="EP11" s="528"/>
      <c r="EQ11" s="528"/>
      <c r="ER11" s="528"/>
      <c r="ES11" s="528"/>
      <c r="ET11" s="528"/>
      <c r="EU11" s="528"/>
      <c r="EV11" s="528"/>
      <c r="EW11" s="528"/>
      <c r="EX11" s="528"/>
      <c r="EY11" s="528"/>
      <c r="EZ11" s="528"/>
      <c r="FA11" s="528"/>
      <c r="FB11" s="528"/>
      <c r="FC11" s="528"/>
      <c r="FD11" s="528"/>
      <c r="FE11" s="528"/>
      <c r="FF11" s="528"/>
      <c r="FG11" s="528"/>
      <c r="FH11" s="528"/>
      <c r="FI11" s="528"/>
      <c r="FJ11" s="528"/>
      <c r="FK11" s="528"/>
      <c r="FL11" s="528"/>
      <c r="FM11" s="528"/>
      <c r="FN11" s="528"/>
      <c r="FO11" s="528"/>
      <c r="FP11" s="528"/>
      <c r="FQ11" s="528"/>
      <c r="FR11" s="528"/>
      <c r="FS11" s="528"/>
      <c r="FT11" s="528"/>
      <c r="FU11" s="528"/>
      <c r="FV11" s="528"/>
      <c r="FW11" s="528"/>
      <c r="FX11" s="528"/>
      <c r="FY11" s="528"/>
      <c r="FZ11" s="528"/>
      <c r="GA11" s="528"/>
      <c r="GB11" s="528"/>
      <c r="GC11" s="528"/>
      <c r="GD11" s="528"/>
      <c r="GE11" s="528"/>
      <c r="GF11" s="528"/>
      <c r="GG11" s="528"/>
      <c r="GH11" s="528"/>
      <c r="GI11" s="528"/>
      <c r="GJ11" s="528"/>
      <c r="GK11" s="528"/>
      <c r="GL11" s="528"/>
      <c r="GM11" s="528"/>
      <c r="GN11" s="528"/>
      <c r="GO11" s="528"/>
      <c r="GP11" s="528"/>
      <c r="GQ11" s="528"/>
      <c r="GR11" s="528"/>
      <c r="GS11" s="528"/>
      <c r="GT11" s="528"/>
      <c r="GU11" s="528"/>
      <c r="GV11" s="528"/>
      <c r="GW11" s="528"/>
      <c r="GX11" s="528"/>
      <c r="GY11" s="528"/>
      <c r="GZ11" s="528"/>
      <c r="HA11" s="528"/>
      <c r="HB11" s="528"/>
      <c r="HC11" s="528"/>
      <c r="HD11" s="528"/>
      <c r="HE11" s="528"/>
    </row>
    <row r="12" customFormat="false" ht="48.75" hidden="false" customHeight="true" outlineLevel="0" collapsed="false">
      <c r="A12" s="584"/>
      <c r="B12" s="585" t="s">
        <v>333</v>
      </c>
      <c r="C12" s="585"/>
      <c r="D12" s="585"/>
      <c r="E12" s="585"/>
      <c r="F12" s="585"/>
      <c r="G12" s="585" t="s">
        <v>31</v>
      </c>
      <c r="H12" s="586" t="s">
        <v>32</v>
      </c>
      <c r="I12" s="586"/>
      <c r="J12" s="587" t="s">
        <v>33</v>
      </c>
      <c r="K12" s="588" t="s">
        <v>34</v>
      </c>
      <c r="L12" s="589" t="s">
        <v>334</v>
      </c>
      <c r="M12" s="590" t="s">
        <v>335</v>
      </c>
      <c r="N12" s="591" t="s">
        <v>336</v>
      </c>
      <c r="O12" s="592" t="s">
        <v>337</v>
      </c>
      <c r="P12" s="592"/>
      <c r="Q12" s="593" t="s">
        <v>338</v>
      </c>
      <c r="R12" s="593"/>
      <c r="S12" s="593"/>
      <c r="T12" s="593"/>
      <c r="U12" s="593"/>
      <c r="V12" s="593"/>
      <c r="W12" s="593"/>
      <c r="X12" s="593"/>
      <c r="Y12" s="593"/>
      <c r="Z12" s="593"/>
      <c r="AA12" s="593"/>
      <c r="AB12" s="593"/>
      <c r="AC12" s="593"/>
      <c r="AD12" s="593"/>
      <c r="AE12" s="593"/>
      <c r="AF12" s="594" t="s">
        <v>339</v>
      </c>
      <c r="AG12" s="595" t="s">
        <v>340</v>
      </c>
      <c r="AH12" s="595"/>
      <c r="AI12" s="596" t="s">
        <v>341</v>
      </c>
      <c r="AJ12" s="596"/>
      <c r="AK12" s="597" t="s">
        <v>342</v>
      </c>
      <c r="AL12" s="597" t="s">
        <v>343</v>
      </c>
      <c r="AM12" s="598" t="s">
        <v>344</v>
      </c>
      <c r="AN12" s="599" t="s">
        <v>345</v>
      </c>
      <c r="AY12" s="600" t="s">
        <v>346</v>
      </c>
    </row>
    <row r="13" customFormat="false" ht="127.5" hidden="false" customHeight="true" outlineLevel="0" collapsed="false">
      <c r="A13" s="584"/>
      <c r="B13" s="585"/>
      <c r="C13" s="585"/>
      <c r="D13" s="585"/>
      <c r="E13" s="585"/>
      <c r="F13" s="585"/>
      <c r="G13" s="585"/>
      <c r="H13" s="601" t="s">
        <v>347</v>
      </c>
      <c r="I13" s="601" t="s">
        <v>348</v>
      </c>
      <c r="J13" s="587"/>
      <c r="K13" s="588"/>
      <c r="L13" s="589"/>
      <c r="M13" s="590"/>
      <c r="N13" s="591"/>
      <c r="O13" s="602" t="s">
        <v>349</v>
      </c>
      <c r="P13" s="603" t="s">
        <v>350</v>
      </c>
      <c r="Q13" s="602" t="s">
        <v>351</v>
      </c>
      <c r="R13" s="603" t="s">
        <v>352</v>
      </c>
      <c r="S13" s="604" t="s">
        <v>353</v>
      </c>
      <c r="T13" s="604"/>
      <c r="U13" s="604"/>
      <c r="V13" s="604"/>
      <c r="W13" s="604"/>
      <c r="X13" s="604"/>
      <c r="Y13" s="604"/>
      <c r="Z13" s="604"/>
      <c r="AA13" s="604"/>
      <c r="AB13" s="604"/>
      <c r="AC13" s="604"/>
      <c r="AD13" s="604"/>
      <c r="AE13" s="605" t="s">
        <v>354</v>
      </c>
      <c r="AF13" s="594"/>
      <c r="AG13" s="606" t="s">
        <v>355</v>
      </c>
      <c r="AH13" s="607" t="s">
        <v>356</v>
      </c>
      <c r="AI13" s="608" t="s">
        <v>357</v>
      </c>
      <c r="AJ13" s="607" t="s">
        <v>358</v>
      </c>
      <c r="AK13" s="609" t="s">
        <v>359</v>
      </c>
      <c r="AL13" s="609" t="s">
        <v>360</v>
      </c>
      <c r="AM13" s="610" t="s">
        <v>361</v>
      </c>
      <c r="AN13" s="599"/>
      <c r="AO13" s="611"/>
      <c r="AP13" s="612" t="s">
        <v>362</v>
      </c>
      <c r="AQ13" s="612" t="s">
        <v>363</v>
      </c>
      <c r="AR13" s="612" t="s">
        <v>364</v>
      </c>
      <c r="AS13" s="612" t="s">
        <v>365</v>
      </c>
      <c r="AT13" s="613" t="s">
        <v>366</v>
      </c>
      <c r="AU13" s="614" t="s">
        <v>367</v>
      </c>
      <c r="AV13" s="612" t="s">
        <v>368</v>
      </c>
      <c r="AW13" s="615" t="s">
        <v>369</v>
      </c>
      <c r="AX13" s="612" t="s">
        <v>370</v>
      </c>
      <c r="AY13" s="600"/>
    </row>
    <row r="14" customFormat="false" ht="32.1" hidden="false" customHeight="true" outlineLevel="0" collapsed="false">
      <c r="A14" s="616" t="n">
        <v>1</v>
      </c>
      <c r="B14" s="617" t="str">
        <f aca="false">IF(基本情報入力シート!C54="","",基本情報入力シート!C54)</f>
        <v/>
      </c>
      <c r="C14" s="617"/>
      <c r="D14" s="617"/>
      <c r="E14" s="617"/>
      <c r="F14" s="617"/>
      <c r="G14" s="618" t="str">
        <f aca="false">IF(基本情報入力シート!M54="","",基本情報入力シート!M54)</f>
        <v/>
      </c>
      <c r="H14" s="618" t="str">
        <f aca="false">IF(基本情報入力シート!R54="","",基本情報入力シート!R54)</f>
        <v/>
      </c>
      <c r="I14" s="618" t="str">
        <f aca="false">IF(基本情報入力シート!W54="","",基本情報入力シート!W54)</f>
        <v/>
      </c>
      <c r="J14" s="618" t="str">
        <f aca="false">IF(基本情報入力シート!X54="","",基本情報入力シート!X54)</f>
        <v/>
      </c>
      <c r="K14" s="619" t="str">
        <f aca="false">IF(基本情報入力シート!Y54="","",基本情報入力シート!Y54)</f>
        <v/>
      </c>
      <c r="L14" s="620" t="str">
        <f aca="false">IF(基本情報入力シート!AB54="","",基本情報入力シート!AB54)</f>
        <v/>
      </c>
      <c r="M14" s="621" t="e">
        <f aca="false">IF(基本情報入力シート!AC54="","",基本情報入力シート!AC54)</f>
        <v>#N/A</v>
      </c>
      <c r="N14" s="622" t="s">
        <v>371</v>
      </c>
      <c r="O14" s="623"/>
      <c r="P14" s="624" t="e">
        <f aca="false">IFERROR(VLOOKUP(K14,【参考】数式用!$A$5:$J$27,MATCH(O14,【参考】数式用!$B$4:$J$4,0)+1,0),"")))</f>
        <v>#N/A</v>
      </c>
      <c r="Q14" s="623"/>
      <c r="R14" s="624" t="e">
        <f aca="false">IFERROR(VLOOKUP(K14,【参考】数式用!$A$5:$J$27,MATCH(Q14,【参考】数式用!$B$4:$J$4,0)+1,0),"")))</f>
        <v>#N/A</v>
      </c>
      <c r="S14" s="625" t="s">
        <v>88</v>
      </c>
      <c r="T14" s="626" t="n">
        <v>6</v>
      </c>
      <c r="U14" s="155" t="s">
        <v>89</v>
      </c>
      <c r="V14" s="627" t="n">
        <v>4</v>
      </c>
      <c r="W14" s="155" t="s">
        <v>372</v>
      </c>
      <c r="X14" s="626" t="n">
        <v>6</v>
      </c>
      <c r="Y14" s="155" t="s">
        <v>89</v>
      </c>
      <c r="Z14" s="627" t="n">
        <v>5</v>
      </c>
      <c r="AA14" s="155" t="s">
        <v>90</v>
      </c>
      <c r="AB14" s="628" t="s">
        <v>101</v>
      </c>
      <c r="AC14" s="629" t="n">
        <f aca="false">IF(V14&gt;=1,(X14*12+Z14)-(T14*12+V14)+1,"")</f>
        <v>2</v>
      </c>
      <c r="AD14" s="155" t="s">
        <v>373</v>
      </c>
      <c r="AE14" s="630" t="str">
        <f aca="false">IFERROR(ROUNDDOWN(ROUND(L14*R14,0)*M14,0)*AC14,"")</f>
        <v/>
      </c>
      <c r="AF14" s="631" t="str">
        <f aca="false">IFERROR(ROUNDDOWN(ROUND(L14*(R14-P14),0)*M14,0)*AC14,"")</f>
        <v/>
      </c>
      <c r="AG14" s="632"/>
      <c r="AH14" s="633"/>
      <c r="AI14" s="634"/>
      <c r="AJ14" s="635"/>
      <c r="AK14" s="636"/>
      <c r="AL14" s="637"/>
      <c r="AM14" s="638"/>
      <c r="AN14" s="639" t="str">
        <f aca="false">IF(AP14="","",IF(OR(R14&lt;P14,R15&lt;P15,R16&lt;P16),"！加算の要件上は問題ありませんが、令和６年３月と比較して４・５月に加算率が下がる計画になっています。",""))</f>
        <v/>
      </c>
      <c r="AP14" s="640" t="str">
        <f aca="false">IF(K14&lt;&gt;"","P列・R列に色付け","")</f>
        <v/>
      </c>
      <c r="AQ14" s="641" t="e">
        <f aca="false">IFERROR(VLOOKUP(K14,【参考】数式用!$AJ$2:$AK$24,2,FALSE),"")))</f>
        <v>#N/A</v>
      </c>
      <c r="AR14" s="642" t="str">
        <f aca="false">Q14&amp;Q15&amp;Q16</f>
        <v/>
      </c>
      <c r="AS14" s="641" t="str">
        <f aca="false">IF(AG16&lt;&gt;0,IF(AH16="○","入力済","未入力"),"")</f>
        <v/>
      </c>
      <c r="AT14" s="642" t="str">
        <f aca="false">IF(OR(Q14="処遇加算Ⅰ",Q14="処遇加算Ⅱ"),IF(OR(AI14="○",AI14="令和６年度中に満たす"),"入力済","未入力"),"")</f>
        <v/>
      </c>
      <c r="AU14" s="643" t="str">
        <f aca="false">IF(Q14="処遇加算Ⅲ",IF(AJ14="○","入力済","未入力"),"")</f>
        <v/>
      </c>
      <c r="AV14" s="641" t="str">
        <f aca="false">IF(Q14="処遇加算Ⅰ",IF(OR(AK14="○",AK14="令和６年度中に満たす"),"入力済","未入力"),"")</f>
        <v/>
      </c>
      <c r="AW14" s="641" t="str">
        <f aca="false">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644" t="str">
        <f aca="false">IF(Q15="特定加算Ⅰ",IF(AM15="","未入力","入力済"),"")</f>
        <v/>
      </c>
      <c r="AY14" s="644" t="str">
        <f aca="false">G14</f>
        <v/>
      </c>
    </row>
    <row r="15" customFormat="false" ht="32.1" hidden="false" customHeight="true" outlineLevel="0" collapsed="false">
      <c r="A15" s="616"/>
      <c r="B15" s="617"/>
      <c r="C15" s="617"/>
      <c r="D15" s="617"/>
      <c r="E15" s="617"/>
      <c r="F15" s="617"/>
      <c r="G15" s="618"/>
      <c r="H15" s="618"/>
      <c r="I15" s="618"/>
      <c r="J15" s="618"/>
      <c r="K15" s="619"/>
      <c r="L15" s="620"/>
      <c r="M15" s="621"/>
      <c r="N15" s="645" t="s">
        <v>374</v>
      </c>
      <c r="O15" s="646"/>
      <c r="P15" s="647" t="e">
        <f aca="false">IFERROR(VLOOKUP(K14,【参考】数式用!$A$5:$J$27,MATCH(O15,【参考】数式用!$B$4:$J$4,0)+1,0),"")))</f>
        <v>#N/A</v>
      </c>
      <c r="Q15" s="646"/>
      <c r="R15" s="647" t="e">
        <f aca="false">IFERROR(VLOOKUP(K14,【参考】数式用!$A$5:$J$27,MATCH(Q15,【参考】数式用!$B$4:$J$4,0)+1,0),"")))</f>
        <v>#N/A</v>
      </c>
      <c r="S15" s="97" t="s">
        <v>88</v>
      </c>
      <c r="T15" s="648" t="n">
        <v>6</v>
      </c>
      <c r="U15" s="98" t="s">
        <v>89</v>
      </c>
      <c r="V15" s="649" t="n">
        <v>4</v>
      </c>
      <c r="W15" s="98" t="s">
        <v>372</v>
      </c>
      <c r="X15" s="648" t="n">
        <v>6</v>
      </c>
      <c r="Y15" s="98" t="s">
        <v>89</v>
      </c>
      <c r="Z15" s="649" t="n">
        <v>5</v>
      </c>
      <c r="AA15" s="98" t="s">
        <v>90</v>
      </c>
      <c r="AB15" s="650" t="s">
        <v>101</v>
      </c>
      <c r="AC15" s="651" t="n">
        <f aca="false">IF(V15&gt;=1,(X15*12+Z15)-(T15*12+V15)+1,"")</f>
        <v>2</v>
      </c>
      <c r="AD15" s="98" t="s">
        <v>373</v>
      </c>
      <c r="AE15" s="652" t="str">
        <f aca="false">IFERROR(ROUNDDOWN(ROUND(L14*R15,0)*M14,0)*AC15,"")</f>
        <v/>
      </c>
      <c r="AF15" s="653" t="str">
        <f aca="false">IFERROR(ROUNDDOWN(ROUND(L14*(R15-P15),0)*M14,0)*AC15,"")</f>
        <v/>
      </c>
      <c r="AG15" s="654"/>
      <c r="AH15" s="655"/>
      <c r="AI15" s="656"/>
      <c r="AJ15" s="657"/>
      <c r="AK15" s="658"/>
      <c r="AL15" s="659"/>
      <c r="AM15" s="660"/>
      <c r="AN15" s="661" t="str">
        <f aca="false">IF(AP14="","",IF(OR(Z14=4,Z15=4,Z16=4),"！算定期間の終わりが令和６年４月になっています。５月に区分を変更する場合は、「基本情報入力シート」で同じ事業所を２行に分けて記入してください。",""))</f>
        <v/>
      </c>
      <c r="AO15" s="662"/>
      <c r="AP15" s="640" t="str">
        <f aca="false">IF(K14&lt;&gt;"","P列・R列に色付け","")</f>
        <v/>
      </c>
      <c r="AY15" s="644" t="str">
        <f aca="false">G14</f>
        <v/>
      </c>
    </row>
    <row r="16" customFormat="false" ht="32.1" hidden="false" customHeight="true" outlineLevel="0" collapsed="false">
      <c r="A16" s="616"/>
      <c r="B16" s="617"/>
      <c r="C16" s="617"/>
      <c r="D16" s="617"/>
      <c r="E16" s="617"/>
      <c r="F16" s="617"/>
      <c r="G16" s="618"/>
      <c r="H16" s="618"/>
      <c r="I16" s="618"/>
      <c r="J16" s="618"/>
      <c r="K16" s="619"/>
      <c r="L16" s="620"/>
      <c r="M16" s="621"/>
      <c r="N16" s="663" t="s">
        <v>375</v>
      </c>
      <c r="O16" s="664"/>
      <c r="P16" s="665" t="e">
        <f aca="false">IFERROR(VLOOKUP(K14,【参考】数式用!$A$5:$J$27,MATCH(O16,【参考】数式用!$B$4:$J$4,0)+1,0),"")))</f>
        <v>#N/A</v>
      </c>
      <c r="Q16" s="664"/>
      <c r="R16" s="665" t="e">
        <f aca="false">IFERROR(VLOOKUP(K14,【参考】数式用!$A$5:$J$27,MATCH(Q16,【参考】数式用!$B$4:$J$4,0)+1,0),"")))</f>
        <v>#N/A</v>
      </c>
      <c r="S16" s="666" t="s">
        <v>88</v>
      </c>
      <c r="T16" s="667" t="n">
        <v>6</v>
      </c>
      <c r="U16" s="668" t="s">
        <v>89</v>
      </c>
      <c r="V16" s="669" t="n">
        <v>4</v>
      </c>
      <c r="W16" s="668" t="s">
        <v>372</v>
      </c>
      <c r="X16" s="667" t="n">
        <v>6</v>
      </c>
      <c r="Y16" s="668" t="s">
        <v>89</v>
      </c>
      <c r="Z16" s="669" t="n">
        <v>5</v>
      </c>
      <c r="AA16" s="668" t="s">
        <v>90</v>
      </c>
      <c r="AB16" s="670" t="s">
        <v>101</v>
      </c>
      <c r="AC16" s="671" t="n">
        <f aca="false">IF(V16&gt;=1,(X16*12+Z16)-(T16*12+V16)+1,"")</f>
        <v>2</v>
      </c>
      <c r="AD16" s="668" t="s">
        <v>373</v>
      </c>
      <c r="AE16" s="672" t="str">
        <f aca="false">IFERROR(ROUNDDOWN(ROUND(L14*R16,0)*M14,0)*AC16,"")</f>
        <v/>
      </c>
      <c r="AF16" s="673" t="str">
        <f aca="false">IFERROR(ROUNDDOWN(ROUND(L14*(R16-P16),0)*M14,0)*AC16,"")</f>
        <v/>
      </c>
      <c r="AG16" s="674" t="n">
        <f aca="false">IF(AND(O16="ベア加算なし",Q16="ベア加算"),AE16,0)</f>
        <v>0</v>
      </c>
      <c r="AH16" s="675"/>
      <c r="AI16" s="676"/>
      <c r="AJ16" s="677"/>
      <c r="AK16" s="678"/>
      <c r="AL16" s="679"/>
      <c r="AM16" s="680"/>
      <c r="AN16" s="681" t="str">
        <f aca="false">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682" t="str">
        <f aca="false">IF(K14&lt;&gt;"","P列・R列に色付け","")</f>
        <v/>
      </c>
      <c r="AQ16" s="683"/>
      <c r="AR16" s="683"/>
      <c r="AX16" s="684"/>
      <c r="AY16" s="644" t="str">
        <f aca="false">G14</f>
        <v/>
      </c>
    </row>
    <row r="17" customFormat="false" ht="32.1" hidden="false" customHeight="true" outlineLevel="0" collapsed="false">
      <c r="A17" s="616" t="n">
        <v>2</v>
      </c>
      <c r="B17" s="685" t="str">
        <f aca="false">IF(基本情報入力シート!C55="","",基本情報入力シート!C55)</f>
        <v/>
      </c>
      <c r="C17" s="685"/>
      <c r="D17" s="685"/>
      <c r="E17" s="685"/>
      <c r="F17" s="685"/>
      <c r="G17" s="618" t="str">
        <f aca="false">IF(基本情報入力シート!M55="","",基本情報入力シート!M55)</f>
        <v/>
      </c>
      <c r="H17" s="618" t="str">
        <f aca="false">IF(基本情報入力シート!R55="","",基本情報入力シート!R55)</f>
        <v/>
      </c>
      <c r="I17" s="618" t="str">
        <f aca="false">IF(基本情報入力シート!W55="","",基本情報入力シート!W55)</f>
        <v/>
      </c>
      <c r="J17" s="618" t="str">
        <f aca="false">IF(基本情報入力シート!X55="","",基本情報入力シート!X55)</f>
        <v/>
      </c>
      <c r="K17" s="619" t="str">
        <f aca="false">IF(基本情報入力シート!Y55="","",基本情報入力シート!Y55)</f>
        <v/>
      </c>
      <c r="L17" s="620" t="str">
        <f aca="false">IF(基本情報入力シート!AB55="","",基本情報入力シート!AB55)</f>
        <v/>
      </c>
      <c r="M17" s="621" t="e">
        <f aca="false">IF(基本情報入力シート!AC55="","",基本情報入力シート!AC55)</f>
        <v>#N/A</v>
      </c>
      <c r="N17" s="686" t="s">
        <v>371</v>
      </c>
      <c r="O17" s="623"/>
      <c r="P17" s="647" t="e">
        <f aca="false">IFERROR(VLOOKUP(K17,【参考】数式用!$A$5:$J$27,MATCH(O17,【参考】数式用!$B$4:$J$4,0)+1,0),"")))</f>
        <v>#N/A</v>
      </c>
      <c r="Q17" s="687"/>
      <c r="R17" s="647" t="e">
        <f aca="false">IFERROR(VLOOKUP(K17,【参考】数式用!$A$5:$J$27,MATCH(Q17,【参考】数式用!$B$4:$J$4,0)+1,0),"")))</f>
        <v>#N/A</v>
      </c>
      <c r="S17" s="688" t="s">
        <v>88</v>
      </c>
      <c r="T17" s="689" t="n">
        <v>6</v>
      </c>
      <c r="U17" s="167" t="s">
        <v>89</v>
      </c>
      <c r="V17" s="690" t="n">
        <v>4</v>
      </c>
      <c r="W17" s="167" t="s">
        <v>372</v>
      </c>
      <c r="X17" s="689" t="n">
        <v>6</v>
      </c>
      <c r="Y17" s="167" t="s">
        <v>89</v>
      </c>
      <c r="Z17" s="690" t="n">
        <v>5</v>
      </c>
      <c r="AA17" s="167" t="s">
        <v>90</v>
      </c>
      <c r="AB17" s="691" t="s">
        <v>101</v>
      </c>
      <c r="AC17" s="692" t="n">
        <f aca="false">IF(V17&gt;=1,(X17*12+Z17)-(T17*12+V17)+1,"")</f>
        <v>2</v>
      </c>
      <c r="AD17" s="167" t="s">
        <v>373</v>
      </c>
      <c r="AE17" s="652" t="str">
        <f aca="false">IFERROR(ROUNDDOWN(ROUND(L17*R17,0)*M17,0)*AC17,"")</f>
        <v/>
      </c>
      <c r="AF17" s="631" t="str">
        <f aca="false">IFERROR(ROUNDDOWN(ROUND(L17*(R17-P17),0)*M17,0)*AC17,"")</f>
        <v/>
      </c>
      <c r="AG17" s="632"/>
      <c r="AH17" s="693"/>
      <c r="AI17" s="694"/>
      <c r="AJ17" s="695"/>
      <c r="AK17" s="696"/>
      <c r="AL17" s="637"/>
      <c r="AM17" s="697"/>
      <c r="AN17" s="639" t="str">
        <f aca="false">IF(AP17="","",IF(R17&lt;P17,"！加算の要件上は問題ありませんが、令和６年３月と比較して４・５月に加算率が下がる計画になっています。",""))</f>
        <v/>
      </c>
      <c r="AP17" s="640" t="str">
        <f aca="false">IF(K17&lt;&gt;"","P列・R列に色付け","")</f>
        <v/>
      </c>
      <c r="AQ17" s="641" t="e">
        <f aca="false">IFERROR(VLOOKUP(K17,【参考】数式用!$AJ$2:$AK$24,2,FALSE),"")))</f>
        <v>#N/A</v>
      </c>
      <c r="AR17" s="643" t="str">
        <f aca="false">Q17&amp;Q18&amp;Q19</f>
        <v/>
      </c>
      <c r="AS17" s="641" t="str">
        <f aca="false">IF(AG19&lt;&gt;0,IF(AH19="○","入力済","未入力"),"")</f>
        <v/>
      </c>
      <c r="AT17" s="642" t="str">
        <f aca="false">IF(OR(Q17="処遇加算Ⅰ",Q17="処遇加算Ⅱ"),IF(OR(AI17="○",AI17="令和６年度中に満たす"),"入力済","未入力"),"")</f>
        <v/>
      </c>
      <c r="AU17" s="643" t="str">
        <f aca="false">IF(Q17="処遇加算Ⅲ",IF(AJ17="○","入力済","未入力"),"")</f>
        <v/>
      </c>
      <c r="AV17" s="641" t="str">
        <f aca="false">IF(Q17="処遇加算Ⅰ",IF(OR(AK17="○",AK17="令和６年度中に満たす"),"入力済","未入力"),"")</f>
        <v/>
      </c>
      <c r="AW17" s="641" t="str">
        <f aca="false">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644" t="str">
        <f aca="false">IF(Q18="特定加算Ⅰ",IF(AM18="","未入力","入力済"),"")</f>
        <v/>
      </c>
      <c r="AY17" s="644" t="str">
        <f aca="false">G17</f>
        <v/>
      </c>
    </row>
    <row r="18" customFormat="false" ht="32.1" hidden="false" customHeight="true" outlineLevel="0" collapsed="false">
      <c r="A18" s="616"/>
      <c r="B18" s="685"/>
      <c r="C18" s="685"/>
      <c r="D18" s="685"/>
      <c r="E18" s="685"/>
      <c r="F18" s="685"/>
      <c r="G18" s="618"/>
      <c r="H18" s="618"/>
      <c r="I18" s="618"/>
      <c r="J18" s="618"/>
      <c r="K18" s="619"/>
      <c r="L18" s="620"/>
      <c r="M18" s="621"/>
      <c r="N18" s="645" t="s">
        <v>374</v>
      </c>
      <c r="O18" s="646"/>
      <c r="P18" s="647" t="e">
        <f aca="false">IFERROR(VLOOKUP(K17,【参考】数式用!$A$5:$J$27,MATCH(O18,【参考】数式用!$B$4:$J$4,0)+1,0),"")))</f>
        <v>#N/A</v>
      </c>
      <c r="Q18" s="646"/>
      <c r="R18" s="647" t="e">
        <f aca="false">IFERROR(VLOOKUP(K17,【参考】数式用!$A$5:$J$27,MATCH(Q18,【参考】数式用!$B$4:$J$4,0)+1,0),"")))</f>
        <v>#N/A</v>
      </c>
      <c r="S18" s="97" t="s">
        <v>88</v>
      </c>
      <c r="T18" s="648" t="n">
        <v>6</v>
      </c>
      <c r="U18" s="98" t="s">
        <v>89</v>
      </c>
      <c r="V18" s="649" t="n">
        <v>4</v>
      </c>
      <c r="W18" s="98" t="s">
        <v>372</v>
      </c>
      <c r="X18" s="648" t="n">
        <v>6</v>
      </c>
      <c r="Y18" s="98" t="s">
        <v>89</v>
      </c>
      <c r="Z18" s="649" t="n">
        <v>5</v>
      </c>
      <c r="AA18" s="98" t="s">
        <v>90</v>
      </c>
      <c r="AB18" s="650" t="s">
        <v>101</v>
      </c>
      <c r="AC18" s="651" t="n">
        <f aca="false">IF(V18&gt;=1,(X18*12+Z18)-(T18*12+V18)+1,"")</f>
        <v>2</v>
      </c>
      <c r="AD18" s="98" t="s">
        <v>373</v>
      </c>
      <c r="AE18" s="652" t="str">
        <f aca="false">IFERROR(ROUNDDOWN(ROUND(L17*R18,0)*M17,0)*AC18,"")</f>
        <v/>
      </c>
      <c r="AF18" s="653" t="str">
        <f aca="false">IFERROR(ROUNDDOWN(ROUND(L17*(R18-P18),0)*M17,0)*AC18,"")</f>
        <v/>
      </c>
      <c r="AG18" s="654"/>
      <c r="AH18" s="655"/>
      <c r="AI18" s="656"/>
      <c r="AJ18" s="657"/>
      <c r="AK18" s="658"/>
      <c r="AL18" s="659"/>
      <c r="AM18" s="660"/>
      <c r="AN18" s="661" t="str">
        <f aca="false">IF(AP17="","",IF(OR(Z17=4,Z18=4,Z19=4),"！加算の要件上は問題ありませんが、算定期間の終わりが令和６年５月になっていません。区分変更の場合は、「基本情報入力シート」で同じ事業所を２行に分けて記入してください。",""))</f>
        <v/>
      </c>
      <c r="AO18" s="662"/>
      <c r="AP18" s="640" t="str">
        <f aca="false">IF(K17&lt;&gt;"","P列・R列に色付け","")</f>
        <v/>
      </c>
      <c r="AY18" s="644" t="str">
        <f aca="false">G17</f>
        <v/>
      </c>
    </row>
    <row r="19" customFormat="false" ht="32.1" hidden="false" customHeight="true" outlineLevel="0" collapsed="false">
      <c r="A19" s="616"/>
      <c r="B19" s="685"/>
      <c r="C19" s="685"/>
      <c r="D19" s="685"/>
      <c r="E19" s="685"/>
      <c r="F19" s="685"/>
      <c r="G19" s="618"/>
      <c r="H19" s="618"/>
      <c r="I19" s="618"/>
      <c r="J19" s="618"/>
      <c r="K19" s="619"/>
      <c r="L19" s="620"/>
      <c r="M19" s="621"/>
      <c r="N19" s="663" t="s">
        <v>375</v>
      </c>
      <c r="O19" s="664"/>
      <c r="P19" s="665" t="e">
        <f aca="false">IFERROR(VLOOKUP(K17,【参考】数式用!$A$5:$J$27,MATCH(O19,【参考】数式用!$B$4:$J$4,0)+1,0),"")))</f>
        <v>#N/A</v>
      </c>
      <c r="Q19" s="664"/>
      <c r="R19" s="665" t="e">
        <f aca="false">IFERROR(VLOOKUP(K17,【参考】数式用!$A$5:$J$27,MATCH(Q19,【参考】数式用!$B$4:$J$4,0)+1,0),"")))</f>
        <v>#N/A</v>
      </c>
      <c r="S19" s="666" t="s">
        <v>88</v>
      </c>
      <c r="T19" s="667" t="n">
        <v>6</v>
      </c>
      <c r="U19" s="668" t="s">
        <v>89</v>
      </c>
      <c r="V19" s="669" t="n">
        <v>4</v>
      </c>
      <c r="W19" s="668" t="s">
        <v>372</v>
      </c>
      <c r="X19" s="667" t="n">
        <v>6</v>
      </c>
      <c r="Y19" s="668" t="s">
        <v>89</v>
      </c>
      <c r="Z19" s="669" t="n">
        <v>5</v>
      </c>
      <c r="AA19" s="668" t="s">
        <v>90</v>
      </c>
      <c r="AB19" s="670" t="s">
        <v>101</v>
      </c>
      <c r="AC19" s="671" t="n">
        <f aca="false">IF(V19&gt;=1,(X19*12+Z19)-(T19*12+V19)+1,"")</f>
        <v>2</v>
      </c>
      <c r="AD19" s="668" t="s">
        <v>373</v>
      </c>
      <c r="AE19" s="672" t="str">
        <f aca="false">IFERROR(ROUNDDOWN(ROUND(L17*R19,0)*M17,0)*AC19,"")</f>
        <v/>
      </c>
      <c r="AF19" s="673" t="str">
        <f aca="false">IFERROR(ROUNDDOWN(ROUND(L17*(R19-P19),0)*M17,0)*AC19,"")</f>
        <v/>
      </c>
      <c r="AG19" s="674" t="n">
        <f aca="false">IF(AND(O19="ベア加算なし",Q19="ベア加算"),AE19,0)</f>
        <v>0</v>
      </c>
      <c r="AH19" s="675"/>
      <c r="AI19" s="676"/>
      <c r="AJ19" s="677"/>
      <c r="AK19" s="678"/>
      <c r="AL19" s="679"/>
      <c r="AM19" s="680"/>
      <c r="AN19" s="681" t="str">
        <f aca="false">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682" t="str">
        <f aca="false">IF(K17&lt;&gt;"","P列・R列に色付け","")</f>
        <v/>
      </c>
      <c r="AQ19" s="683"/>
      <c r="AR19" s="683"/>
      <c r="AX19" s="684"/>
      <c r="AY19" s="644" t="str">
        <f aca="false">G17</f>
        <v/>
      </c>
    </row>
    <row r="20" customFormat="false" ht="32.1" hidden="false" customHeight="true" outlineLevel="0" collapsed="false">
      <c r="A20" s="698" t="n">
        <v>3</v>
      </c>
      <c r="B20" s="699" t="str">
        <f aca="false">IF(基本情報入力シート!C56="","",基本情報入力シート!C56)</f>
        <v/>
      </c>
      <c r="C20" s="699"/>
      <c r="D20" s="699"/>
      <c r="E20" s="699"/>
      <c r="F20" s="699"/>
      <c r="G20" s="700" t="str">
        <f aca="false">IF(基本情報入力シート!M56="","",基本情報入力シート!M56)</f>
        <v/>
      </c>
      <c r="H20" s="700" t="str">
        <f aca="false">IF(基本情報入力シート!R56="","",基本情報入力シート!R56)</f>
        <v/>
      </c>
      <c r="I20" s="700" t="str">
        <f aca="false">IF(基本情報入力シート!W56="","",基本情報入力シート!W56)</f>
        <v/>
      </c>
      <c r="J20" s="700" t="str">
        <f aca="false">IF(基本情報入力シート!X56="","",基本情報入力シート!X56)</f>
        <v/>
      </c>
      <c r="K20" s="700" t="str">
        <f aca="false">IF(基本情報入力シート!Y56="","",基本情報入力シート!Y56)</f>
        <v/>
      </c>
      <c r="L20" s="701" t="str">
        <f aca="false">IF(基本情報入力シート!AB56="","",基本情報入力シート!AB56)</f>
        <v/>
      </c>
      <c r="M20" s="702" t="e">
        <f aca="false">IF(基本情報入力シート!AC56="","",基本情報入力シート!AC56)</f>
        <v>#N/A</v>
      </c>
      <c r="N20" s="622" t="s">
        <v>371</v>
      </c>
      <c r="O20" s="623"/>
      <c r="P20" s="624" t="e">
        <f aca="false">IFERROR(VLOOKUP(K20,【参考】数式用!$A$5:$J$27,MATCH(O20,【参考】数式用!$B$4:$J$4,0)+1,0),"")))</f>
        <v>#N/A</v>
      </c>
      <c r="Q20" s="623"/>
      <c r="R20" s="624" t="e">
        <f aca="false">IFERROR(VLOOKUP(K20,【参考】数式用!$A$5:$J$27,MATCH(Q20,【参考】数式用!$B$4:$J$4,0)+1,0),"")))</f>
        <v>#N/A</v>
      </c>
      <c r="S20" s="625" t="s">
        <v>88</v>
      </c>
      <c r="T20" s="626" t="n">
        <v>6</v>
      </c>
      <c r="U20" s="155" t="s">
        <v>89</v>
      </c>
      <c r="V20" s="627" t="n">
        <v>4</v>
      </c>
      <c r="W20" s="155" t="s">
        <v>372</v>
      </c>
      <c r="X20" s="626" t="n">
        <v>6</v>
      </c>
      <c r="Y20" s="155" t="s">
        <v>89</v>
      </c>
      <c r="Z20" s="627" t="n">
        <v>5</v>
      </c>
      <c r="AA20" s="155" t="s">
        <v>90</v>
      </c>
      <c r="AB20" s="628" t="s">
        <v>101</v>
      </c>
      <c r="AC20" s="629" t="n">
        <f aca="false">IF(V20&gt;=1,(X20*12+Z20)-(T20*12+V20)+1,"")</f>
        <v>2</v>
      </c>
      <c r="AD20" s="155" t="s">
        <v>373</v>
      </c>
      <c r="AE20" s="630" t="str">
        <f aca="false">IFERROR(ROUNDDOWN(ROUND(L20*R20,0)*M20,0)*AC20,"")</f>
        <v/>
      </c>
      <c r="AF20" s="631" t="str">
        <f aca="false">IFERROR(ROUNDDOWN(ROUND(L20*(R20-P20),0)*M20,0)*AC20,"")</f>
        <v/>
      </c>
      <c r="AG20" s="632"/>
      <c r="AH20" s="693"/>
      <c r="AI20" s="694"/>
      <c r="AJ20" s="703"/>
      <c r="AK20" s="704"/>
      <c r="AL20" s="637"/>
      <c r="AM20" s="638"/>
      <c r="AN20" s="639" t="str">
        <f aca="false">IF(AP20="","",IF(R20&lt;P20,"！加算の要件上は問題ありませんが、令和６年３月と比較して４・５月に加算率が下がる計画になっています。",""))</f>
        <v/>
      </c>
      <c r="AP20" s="640" t="str">
        <f aca="false">IF(K20&lt;&gt;"","P列・R列に色付け","")</f>
        <v/>
      </c>
      <c r="AQ20" s="641" t="e">
        <f aca="false">IFERROR(VLOOKUP(K20,【参考】数式用!$AJ$2:$AK$24,2,FALSE),"")))</f>
        <v>#N/A</v>
      </c>
      <c r="AR20" s="643" t="str">
        <f aca="false">Q20&amp;Q21&amp;Q22</f>
        <v/>
      </c>
      <c r="AS20" s="641" t="str">
        <f aca="false">IF(AG22&lt;&gt;0,IF(AH22="○","入力済","未入力"),"")</f>
        <v/>
      </c>
      <c r="AT20" s="642" t="str">
        <f aca="false">IF(OR(Q20="処遇加算Ⅰ",Q20="処遇加算Ⅱ"),IF(OR(AI20="○",AI20="令和６年度中に満たす"),"入力済","未入力"),"")</f>
        <v/>
      </c>
      <c r="AU20" s="643" t="str">
        <f aca="false">IF(Q20="処遇加算Ⅲ",IF(AJ20="○","入力済","未入力"),"")</f>
        <v/>
      </c>
      <c r="AV20" s="641" t="str">
        <f aca="false">IF(Q20="処遇加算Ⅰ",IF(OR(AK20="○",AK20="令和６年度中に満たす"),"入力済","未入力"),"")</f>
        <v/>
      </c>
      <c r="AW20" s="641" t="str">
        <f aca="false">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644" t="str">
        <f aca="false">IF(Q21="特定加算Ⅰ",IF(AM21="","未入力","入力済"),"")</f>
        <v/>
      </c>
      <c r="AY20" s="644" t="str">
        <f aca="false">G20</f>
        <v/>
      </c>
    </row>
    <row r="21" customFormat="false" ht="32.1" hidden="false" customHeight="true" outlineLevel="0" collapsed="false">
      <c r="A21" s="698"/>
      <c r="B21" s="699"/>
      <c r="C21" s="699"/>
      <c r="D21" s="699"/>
      <c r="E21" s="699"/>
      <c r="F21" s="699"/>
      <c r="G21" s="700"/>
      <c r="H21" s="700"/>
      <c r="I21" s="700"/>
      <c r="J21" s="700"/>
      <c r="K21" s="700"/>
      <c r="L21" s="701"/>
      <c r="M21" s="702"/>
      <c r="N21" s="645" t="s">
        <v>374</v>
      </c>
      <c r="O21" s="646"/>
      <c r="P21" s="647" t="e">
        <f aca="false">IFERROR(VLOOKUP(K20,【参考】数式用!$A$5:$J$27,MATCH(O21,【参考】数式用!$B$4:$J$4,0)+1,0),"")))</f>
        <v>#N/A</v>
      </c>
      <c r="Q21" s="646"/>
      <c r="R21" s="647" t="e">
        <f aca="false">IFERROR(VLOOKUP(K20,【参考】数式用!$A$5:$J$27,MATCH(Q21,【参考】数式用!$B$4:$J$4,0)+1,0),"")))</f>
        <v>#N/A</v>
      </c>
      <c r="S21" s="97" t="s">
        <v>88</v>
      </c>
      <c r="T21" s="648" t="n">
        <v>6</v>
      </c>
      <c r="U21" s="98" t="s">
        <v>89</v>
      </c>
      <c r="V21" s="649" t="n">
        <v>4</v>
      </c>
      <c r="W21" s="98" t="s">
        <v>372</v>
      </c>
      <c r="X21" s="648" t="n">
        <v>6</v>
      </c>
      <c r="Y21" s="98" t="s">
        <v>89</v>
      </c>
      <c r="Z21" s="649" t="n">
        <v>5</v>
      </c>
      <c r="AA21" s="98" t="s">
        <v>90</v>
      </c>
      <c r="AB21" s="650" t="s">
        <v>101</v>
      </c>
      <c r="AC21" s="651" t="n">
        <f aca="false">IF(V21&gt;=1,(X21*12+Z21)-(T21*12+V21)+1,"")</f>
        <v>2</v>
      </c>
      <c r="AD21" s="98" t="s">
        <v>373</v>
      </c>
      <c r="AE21" s="652" t="str">
        <f aca="false">IFERROR(ROUNDDOWN(ROUND(L20*R21,0)*M20,0)*AC21,"")</f>
        <v/>
      </c>
      <c r="AF21" s="653" t="str">
        <f aca="false">IFERROR(ROUNDDOWN(ROUND(L20*(R21-P21),0)*M20,0)*AC21,"")</f>
        <v/>
      </c>
      <c r="AG21" s="654"/>
      <c r="AH21" s="655"/>
      <c r="AI21" s="656"/>
      <c r="AJ21" s="657"/>
      <c r="AK21" s="658"/>
      <c r="AL21" s="659"/>
      <c r="AM21" s="660"/>
      <c r="AN21" s="661" t="str">
        <f aca="false">IF(AP20="","",IF(OR(Z20=4,Z21=4,Z22=4),"！加算の要件上は問題ありませんが、算定期間の終わりが令和６年５月になっていません。区分変更の場合は、「基本情報入力シート」で同じ事業所を２行に分けて記入してください。",""))</f>
        <v/>
      </c>
      <c r="AO21" s="662"/>
      <c r="AP21" s="640" t="str">
        <f aca="false">IF(K20&lt;&gt;"","P列・R列に色付け","")</f>
        <v/>
      </c>
      <c r="AY21" s="644" t="str">
        <f aca="false">G20</f>
        <v/>
      </c>
    </row>
    <row r="22" customFormat="false" ht="32.1" hidden="false" customHeight="true" outlineLevel="0" collapsed="false">
      <c r="A22" s="698"/>
      <c r="B22" s="699"/>
      <c r="C22" s="699"/>
      <c r="D22" s="699"/>
      <c r="E22" s="699"/>
      <c r="F22" s="699"/>
      <c r="G22" s="700"/>
      <c r="H22" s="700"/>
      <c r="I22" s="700"/>
      <c r="J22" s="700"/>
      <c r="K22" s="700"/>
      <c r="L22" s="701"/>
      <c r="M22" s="702"/>
      <c r="N22" s="663" t="s">
        <v>375</v>
      </c>
      <c r="O22" s="664"/>
      <c r="P22" s="665" t="e">
        <f aca="false">IFERROR(VLOOKUP(K20,【参考】数式用!$A$5:$J$27,MATCH(O22,【参考】数式用!$B$4:$J$4,0)+1,0),"")))</f>
        <v>#N/A</v>
      </c>
      <c r="Q22" s="664"/>
      <c r="R22" s="665" t="e">
        <f aca="false">IFERROR(VLOOKUP(K20,【参考】数式用!$A$5:$J$27,MATCH(Q22,【参考】数式用!$B$4:$J$4,0)+1,0),"")))</f>
        <v>#N/A</v>
      </c>
      <c r="S22" s="666" t="s">
        <v>88</v>
      </c>
      <c r="T22" s="667" t="n">
        <v>6</v>
      </c>
      <c r="U22" s="668" t="s">
        <v>89</v>
      </c>
      <c r="V22" s="669" t="n">
        <v>4</v>
      </c>
      <c r="W22" s="668" t="s">
        <v>372</v>
      </c>
      <c r="X22" s="667" t="n">
        <v>6</v>
      </c>
      <c r="Y22" s="668" t="s">
        <v>89</v>
      </c>
      <c r="Z22" s="669" t="n">
        <v>5</v>
      </c>
      <c r="AA22" s="668" t="s">
        <v>90</v>
      </c>
      <c r="AB22" s="670" t="s">
        <v>101</v>
      </c>
      <c r="AC22" s="671" t="n">
        <f aca="false">IF(V22&gt;=1,(X22*12+Z22)-(T22*12+V22)+1,"")</f>
        <v>2</v>
      </c>
      <c r="AD22" s="668" t="s">
        <v>373</v>
      </c>
      <c r="AE22" s="672" t="str">
        <f aca="false">IFERROR(ROUNDDOWN(ROUND(L20*R22,0)*M20,0)*AC22,"")</f>
        <v/>
      </c>
      <c r="AF22" s="673" t="str">
        <f aca="false">IFERROR(ROUNDDOWN(ROUND(L20*(R22-P22),0)*M20,0)*AC22,"")</f>
        <v/>
      </c>
      <c r="AG22" s="674" t="n">
        <f aca="false">IF(AND(O22="ベア加算なし",Q22="ベア加算"),AE22,0)</f>
        <v>0</v>
      </c>
      <c r="AH22" s="705"/>
      <c r="AI22" s="676"/>
      <c r="AJ22" s="677"/>
      <c r="AK22" s="678"/>
      <c r="AL22" s="679"/>
      <c r="AM22" s="680"/>
      <c r="AN22" s="681" t="str">
        <f aca="false">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682" t="str">
        <f aca="false">IF(K20&lt;&gt;"","P列・R列に色付け","")</f>
        <v/>
      </c>
      <c r="AQ22" s="683"/>
      <c r="AR22" s="683"/>
      <c r="AX22" s="684"/>
      <c r="AY22" s="644" t="str">
        <f aca="false">G20</f>
        <v/>
      </c>
    </row>
    <row r="23" customFormat="false" ht="32.1" hidden="false" customHeight="true" outlineLevel="0" collapsed="false">
      <c r="A23" s="616" t="n">
        <v>4</v>
      </c>
      <c r="B23" s="617" t="str">
        <f aca="false">IF(基本情報入力シート!C57="","",基本情報入力シート!C57)</f>
        <v/>
      </c>
      <c r="C23" s="617"/>
      <c r="D23" s="617"/>
      <c r="E23" s="617"/>
      <c r="F23" s="617"/>
      <c r="G23" s="618" t="str">
        <f aca="false">IF(基本情報入力シート!M57="","",基本情報入力シート!M57)</f>
        <v/>
      </c>
      <c r="H23" s="618" t="str">
        <f aca="false">IF(基本情報入力シート!R57="","",基本情報入力シート!R57)</f>
        <v/>
      </c>
      <c r="I23" s="618" t="str">
        <f aca="false">IF(基本情報入力シート!W57="","",基本情報入力シート!W57)</f>
        <v/>
      </c>
      <c r="J23" s="618" t="str">
        <f aca="false">IF(基本情報入力シート!X57="","",基本情報入力シート!X57)</f>
        <v/>
      </c>
      <c r="K23" s="618" t="str">
        <f aca="false">IF(基本情報入力シート!Y57="","",基本情報入力シート!Y57)</f>
        <v/>
      </c>
      <c r="L23" s="706" t="str">
        <f aca="false">IF(基本情報入力シート!AB57="","",基本情報入力シート!AB57)</f>
        <v/>
      </c>
      <c r="M23" s="707" t="e">
        <f aca="false">IF(基本情報入力シート!AC57="","",基本情報入力シート!AC57)</f>
        <v>#N/A</v>
      </c>
      <c r="N23" s="622" t="s">
        <v>371</v>
      </c>
      <c r="O23" s="623"/>
      <c r="P23" s="624" t="e">
        <f aca="false">IFERROR(VLOOKUP(K23,【参考】数式用!$A$5:$J$27,MATCH(O23,【参考】数式用!$B$4:$J$4,0)+1,0),"")))</f>
        <v>#N/A</v>
      </c>
      <c r="Q23" s="623"/>
      <c r="R23" s="624" t="e">
        <f aca="false">IFERROR(VLOOKUP(K23,【参考】数式用!$A$5:$J$27,MATCH(Q23,【参考】数式用!$B$4:$J$4,0)+1,0),"")))</f>
        <v>#N/A</v>
      </c>
      <c r="S23" s="625" t="s">
        <v>88</v>
      </c>
      <c r="T23" s="626" t="n">
        <v>6</v>
      </c>
      <c r="U23" s="155" t="s">
        <v>89</v>
      </c>
      <c r="V23" s="627" t="n">
        <v>4</v>
      </c>
      <c r="W23" s="155" t="s">
        <v>372</v>
      </c>
      <c r="X23" s="626" t="n">
        <v>6</v>
      </c>
      <c r="Y23" s="155" t="s">
        <v>89</v>
      </c>
      <c r="Z23" s="627" t="n">
        <v>5</v>
      </c>
      <c r="AA23" s="155" t="s">
        <v>90</v>
      </c>
      <c r="AB23" s="628" t="s">
        <v>101</v>
      </c>
      <c r="AC23" s="629" t="n">
        <f aca="false">IF(V23&gt;=1,(X23*12+Z23)-(T23*12+V23)+1,"")</f>
        <v>2</v>
      </c>
      <c r="AD23" s="155" t="s">
        <v>373</v>
      </c>
      <c r="AE23" s="630" t="str">
        <f aca="false">IFERROR(ROUNDDOWN(ROUND(L23*R23,0)*M23,0)*AC23,"")</f>
        <v/>
      </c>
      <c r="AF23" s="631" t="str">
        <f aca="false">IFERROR(ROUNDDOWN(ROUND(L23*(R23-P23),0)*M23,0)*AC23,"")</f>
        <v/>
      </c>
      <c r="AG23" s="632"/>
      <c r="AH23" s="693"/>
      <c r="AI23" s="694"/>
      <c r="AJ23" s="703"/>
      <c r="AK23" s="704"/>
      <c r="AL23" s="637"/>
      <c r="AM23" s="638"/>
      <c r="AN23" s="639" t="str">
        <f aca="false">IF(AP23="","",IF(R23&lt;P23,"！加算の要件上は問題ありませんが、令和６年３月と比較して４・５月に加算率が下がる計画になっています。",""))</f>
        <v/>
      </c>
      <c r="AP23" s="640" t="str">
        <f aca="false">IF(K23&lt;&gt;"","P列・R列に色付け","")</f>
        <v/>
      </c>
      <c r="AQ23" s="641" t="e">
        <f aca="false">IFERROR(VLOOKUP(K23,【参考】数式用!$AJ$2:$AK$24,2,FALSE),"")))</f>
        <v>#N/A</v>
      </c>
      <c r="AR23" s="643" t="str">
        <f aca="false">Q23&amp;Q24&amp;Q25</f>
        <v/>
      </c>
      <c r="AS23" s="641" t="str">
        <f aca="false">IF(AG25&lt;&gt;0,IF(AH25="○","入力済","未入力"),"")</f>
        <v/>
      </c>
      <c r="AT23" s="642" t="str">
        <f aca="false">IF(OR(Q23="処遇加算Ⅰ",Q23="処遇加算Ⅱ"),IF(OR(AI23="○",AI23="令和６年度中に満たす"),"入力済","未入力"),"")</f>
        <v/>
      </c>
      <c r="AU23" s="643" t="str">
        <f aca="false">IF(Q23="処遇加算Ⅲ",IF(AJ23="○","入力済","未入力"),"")</f>
        <v/>
      </c>
      <c r="AV23" s="641" t="str">
        <f aca="false">IF(Q23="処遇加算Ⅰ",IF(OR(AK23="○",AK23="令和６年度中に満たす"),"入力済","未入力"),"")</f>
        <v/>
      </c>
      <c r="AW23" s="641" t="str">
        <f aca="false">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644" t="str">
        <f aca="false">IF(Q24="特定加算Ⅰ",IF(AM24="","未入力","入力済"),"")</f>
        <v/>
      </c>
      <c r="AY23" s="644" t="str">
        <f aca="false">G23</f>
        <v/>
      </c>
    </row>
    <row r="24" customFormat="false" ht="32.1" hidden="false" customHeight="true" outlineLevel="0" collapsed="false">
      <c r="A24" s="616"/>
      <c r="B24" s="617"/>
      <c r="C24" s="617"/>
      <c r="D24" s="617"/>
      <c r="E24" s="617"/>
      <c r="F24" s="617"/>
      <c r="G24" s="618"/>
      <c r="H24" s="618"/>
      <c r="I24" s="618"/>
      <c r="J24" s="618"/>
      <c r="K24" s="618"/>
      <c r="L24" s="706"/>
      <c r="M24" s="707"/>
      <c r="N24" s="645" t="s">
        <v>374</v>
      </c>
      <c r="O24" s="646"/>
      <c r="P24" s="647" t="e">
        <f aca="false">IFERROR(VLOOKUP(K23,【参考】数式用!$A$5:$J$27,MATCH(O24,【参考】数式用!$B$4:$J$4,0)+1,0),"")))</f>
        <v>#N/A</v>
      </c>
      <c r="Q24" s="646"/>
      <c r="R24" s="647" t="e">
        <f aca="false">IFERROR(VLOOKUP(K23,【参考】数式用!$A$5:$J$27,MATCH(Q24,【参考】数式用!$B$4:$J$4,0)+1,0),"")))</f>
        <v>#N/A</v>
      </c>
      <c r="S24" s="97" t="s">
        <v>88</v>
      </c>
      <c r="T24" s="648" t="n">
        <v>6</v>
      </c>
      <c r="U24" s="98" t="s">
        <v>89</v>
      </c>
      <c r="V24" s="649" t="n">
        <v>4</v>
      </c>
      <c r="W24" s="98" t="s">
        <v>372</v>
      </c>
      <c r="X24" s="648" t="n">
        <v>6</v>
      </c>
      <c r="Y24" s="98" t="s">
        <v>89</v>
      </c>
      <c r="Z24" s="649" t="n">
        <v>5</v>
      </c>
      <c r="AA24" s="98" t="s">
        <v>90</v>
      </c>
      <c r="AB24" s="650" t="s">
        <v>101</v>
      </c>
      <c r="AC24" s="651" t="n">
        <f aca="false">IF(V24&gt;=1,(X24*12+Z24)-(T24*12+V24)+1,"")</f>
        <v>2</v>
      </c>
      <c r="AD24" s="98" t="s">
        <v>373</v>
      </c>
      <c r="AE24" s="652" t="str">
        <f aca="false">IFERROR(ROUNDDOWN(ROUND(L23*R24,0)*M23,0)*AC24,"")</f>
        <v/>
      </c>
      <c r="AF24" s="653" t="str">
        <f aca="false">IFERROR(ROUNDDOWN(ROUND(L23*(R24-P24),0)*M23,0)*AC24,"")</f>
        <v/>
      </c>
      <c r="AG24" s="654"/>
      <c r="AH24" s="655"/>
      <c r="AI24" s="656"/>
      <c r="AJ24" s="657"/>
      <c r="AK24" s="658"/>
      <c r="AL24" s="659"/>
      <c r="AM24" s="660"/>
      <c r="AN24" s="661" t="str">
        <f aca="false">IF(AP23="","",IF(OR(Z23=4,Z24=4,Z25=4),"！加算の要件上は問題ありませんが、算定期間の終わりが令和６年５月になっていません。区分変更の場合は、「基本情報入力シート」で同じ事業所を２行に分けて記入してください。",""))</f>
        <v/>
      </c>
      <c r="AO24" s="662"/>
      <c r="AP24" s="640" t="str">
        <f aca="false">IF(K23&lt;&gt;"","P列・R列に色付け","")</f>
        <v/>
      </c>
      <c r="AY24" s="644" t="str">
        <f aca="false">G23</f>
        <v/>
      </c>
    </row>
    <row r="25" customFormat="false" ht="32.1" hidden="false" customHeight="true" outlineLevel="0" collapsed="false">
      <c r="A25" s="616"/>
      <c r="B25" s="617"/>
      <c r="C25" s="617"/>
      <c r="D25" s="617"/>
      <c r="E25" s="617"/>
      <c r="F25" s="617"/>
      <c r="G25" s="618"/>
      <c r="H25" s="618"/>
      <c r="I25" s="618"/>
      <c r="J25" s="618"/>
      <c r="K25" s="618"/>
      <c r="L25" s="706"/>
      <c r="M25" s="707"/>
      <c r="N25" s="663" t="s">
        <v>375</v>
      </c>
      <c r="O25" s="664"/>
      <c r="P25" s="665" t="e">
        <f aca="false">IFERROR(VLOOKUP(K23,【参考】数式用!$A$5:$J$27,MATCH(O25,【参考】数式用!$B$4:$J$4,0)+1,0),"")))</f>
        <v>#N/A</v>
      </c>
      <c r="Q25" s="664"/>
      <c r="R25" s="665" t="e">
        <f aca="false">IFERROR(VLOOKUP(K23,【参考】数式用!$A$5:$J$27,MATCH(Q25,【参考】数式用!$B$4:$J$4,0)+1,0),"")))</f>
        <v>#N/A</v>
      </c>
      <c r="S25" s="666" t="s">
        <v>88</v>
      </c>
      <c r="T25" s="667" t="n">
        <v>6</v>
      </c>
      <c r="U25" s="668" t="s">
        <v>89</v>
      </c>
      <c r="V25" s="669" t="n">
        <v>4</v>
      </c>
      <c r="W25" s="668" t="s">
        <v>372</v>
      </c>
      <c r="X25" s="667" t="n">
        <v>6</v>
      </c>
      <c r="Y25" s="668" t="s">
        <v>89</v>
      </c>
      <c r="Z25" s="669" t="n">
        <v>5</v>
      </c>
      <c r="AA25" s="668" t="s">
        <v>90</v>
      </c>
      <c r="AB25" s="670" t="s">
        <v>101</v>
      </c>
      <c r="AC25" s="671" t="n">
        <f aca="false">IF(V25&gt;=1,(X25*12+Z25)-(T25*12+V25)+1,"")</f>
        <v>2</v>
      </c>
      <c r="AD25" s="668" t="s">
        <v>373</v>
      </c>
      <c r="AE25" s="672" t="str">
        <f aca="false">IFERROR(ROUNDDOWN(ROUND(L23*R25,0)*M23,0)*AC25,"")</f>
        <v/>
      </c>
      <c r="AF25" s="673" t="str">
        <f aca="false">IFERROR(ROUNDDOWN(ROUND(L23*(R25-P25),0)*M23,0)*AC25,"")</f>
        <v/>
      </c>
      <c r="AG25" s="674" t="n">
        <f aca="false">IF(AND(O25="ベア加算なし",Q25="ベア加算"),AE25,0)</f>
        <v>0</v>
      </c>
      <c r="AH25" s="705"/>
      <c r="AI25" s="676"/>
      <c r="AJ25" s="677"/>
      <c r="AK25" s="678"/>
      <c r="AL25" s="679"/>
      <c r="AM25" s="680"/>
      <c r="AN25" s="681" t="str">
        <f aca="false">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682" t="str">
        <f aca="false">IF(K23&lt;&gt;"","P列・R列に色付け","")</f>
        <v/>
      </c>
      <c r="AQ25" s="683"/>
      <c r="AR25" s="683"/>
      <c r="AX25" s="684"/>
      <c r="AY25" s="644" t="str">
        <f aca="false">G23</f>
        <v/>
      </c>
    </row>
    <row r="26" customFormat="false" ht="32.1" hidden="false" customHeight="true" outlineLevel="0" collapsed="false">
      <c r="A26" s="698" t="n">
        <v>5</v>
      </c>
      <c r="B26" s="699" t="str">
        <f aca="false">IF(基本情報入力シート!C58="","",基本情報入力シート!C58)</f>
        <v/>
      </c>
      <c r="C26" s="699"/>
      <c r="D26" s="699"/>
      <c r="E26" s="699"/>
      <c r="F26" s="699"/>
      <c r="G26" s="700" t="str">
        <f aca="false">IF(基本情報入力シート!M58="","",基本情報入力シート!M58)</f>
        <v/>
      </c>
      <c r="H26" s="700" t="str">
        <f aca="false">IF(基本情報入力シート!R58="","",基本情報入力シート!R58)</f>
        <v/>
      </c>
      <c r="I26" s="700" t="str">
        <f aca="false">IF(基本情報入力シート!W58="","",基本情報入力シート!W58)</f>
        <v/>
      </c>
      <c r="J26" s="700" t="str">
        <f aca="false">IF(基本情報入力シート!X58="","",基本情報入力シート!X58)</f>
        <v/>
      </c>
      <c r="K26" s="700" t="str">
        <f aca="false">IF(基本情報入力シート!Y58="","",基本情報入力シート!Y58)</f>
        <v/>
      </c>
      <c r="L26" s="701" t="str">
        <f aca="false">IF(基本情報入力シート!AB58="","",基本情報入力シート!AB58)</f>
        <v/>
      </c>
      <c r="M26" s="702" t="e">
        <f aca="false">IF(基本情報入力シート!AC58="","",基本情報入力シート!AC58)</f>
        <v>#N/A</v>
      </c>
      <c r="N26" s="622" t="s">
        <v>371</v>
      </c>
      <c r="O26" s="623"/>
      <c r="P26" s="624" t="e">
        <f aca="false">IFERROR(VLOOKUP(K26,【参考】数式用!$A$5:$J$27,MATCH(O26,【参考】数式用!$B$4:$J$4,0)+1,0),"")))</f>
        <v>#N/A</v>
      </c>
      <c r="Q26" s="623"/>
      <c r="R26" s="624" t="e">
        <f aca="false">IFERROR(VLOOKUP(K26,【参考】数式用!$A$5:$J$27,MATCH(Q26,【参考】数式用!$B$4:$J$4,0)+1,0),"")))</f>
        <v>#N/A</v>
      </c>
      <c r="S26" s="625" t="s">
        <v>88</v>
      </c>
      <c r="T26" s="626" t="n">
        <v>6</v>
      </c>
      <c r="U26" s="155" t="s">
        <v>89</v>
      </c>
      <c r="V26" s="627" t="n">
        <v>4</v>
      </c>
      <c r="W26" s="155" t="s">
        <v>372</v>
      </c>
      <c r="X26" s="626" t="n">
        <v>6</v>
      </c>
      <c r="Y26" s="155" t="s">
        <v>89</v>
      </c>
      <c r="Z26" s="627" t="n">
        <v>5</v>
      </c>
      <c r="AA26" s="155" t="s">
        <v>90</v>
      </c>
      <c r="AB26" s="628" t="s">
        <v>101</v>
      </c>
      <c r="AC26" s="629" t="n">
        <f aca="false">IF(V26&gt;=1,(X26*12+Z26)-(T26*12+V26)+1,"")</f>
        <v>2</v>
      </c>
      <c r="AD26" s="155" t="s">
        <v>373</v>
      </c>
      <c r="AE26" s="630" t="str">
        <f aca="false">IFERROR(ROUNDDOWN(ROUND(L26*R26,0)*M26,0)*AC26,"")</f>
        <v/>
      </c>
      <c r="AF26" s="631" t="str">
        <f aca="false">IFERROR(ROUNDDOWN(ROUND(L26*(R26-P26),0)*M26,0)*AC26,"")</f>
        <v/>
      </c>
      <c r="AG26" s="632"/>
      <c r="AH26" s="693"/>
      <c r="AI26" s="708"/>
      <c r="AJ26" s="709"/>
      <c r="AK26" s="704"/>
      <c r="AL26" s="637"/>
      <c r="AM26" s="638"/>
      <c r="AN26" s="639" t="str">
        <f aca="false">IF(AP26="","",IF(R26&lt;P26,"！加算の要件上は問題ありませんが、令和６年３月と比較して４・５月に加算率が下がる計画になっています。",""))</f>
        <v/>
      </c>
      <c r="AP26" s="640" t="str">
        <f aca="false">IF(K26&lt;&gt;"","P列・R列に色付け","")</f>
        <v/>
      </c>
      <c r="AQ26" s="641" t="e">
        <f aca="false">IFERROR(VLOOKUP(K26,【参考】数式用!$AJ$2:$AK$24,2,FALSE),"")))</f>
        <v>#N/A</v>
      </c>
      <c r="AR26" s="643" t="str">
        <f aca="false">Q26&amp;Q27&amp;Q28</f>
        <v/>
      </c>
      <c r="AS26" s="641" t="str">
        <f aca="false">IF(AG28&lt;&gt;0,IF(AH28="○","入力済","未入力"),"")</f>
        <v/>
      </c>
      <c r="AT26" s="642" t="str">
        <f aca="false">IF(OR(Q26="処遇加算Ⅰ",Q26="処遇加算Ⅱ"),IF(OR(AI26="○",AI26="令和６年度中に満たす"),"入力済","未入力"),"")</f>
        <v/>
      </c>
      <c r="AU26" s="643" t="str">
        <f aca="false">IF(Q26="処遇加算Ⅲ",IF(AJ26="○","入力済","未入力"),"")</f>
        <v/>
      </c>
      <c r="AV26" s="641" t="str">
        <f aca="false">IF(Q26="処遇加算Ⅰ",IF(OR(AK26="○",AK26="令和６年度中に満たす"),"入力済","未入力"),"")</f>
        <v/>
      </c>
      <c r="AW26" s="641" t="str">
        <f aca="false">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644" t="str">
        <f aca="false">IF(Q27="特定加算Ⅰ",IF(AM27="","未入力","入力済"),"")</f>
        <v/>
      </c>
      <c r="AY26" s="644" t="str">
        <f aca="false">G26</f>
        <v/>
      </c>
    </row>
    <row r="27" customFormat="false" ht="32.1" hidden="false" customHeight="true" outlineLevel="0" collapsed="false">
      <c r="A27" s="698"/>
      <c r="B27" s="699"/>
      <c r="C27" s="699"/>
      <c r="D27" s="699"/>
      <c r="E27" s="699"/>
      <c r="F27" s="699"/>
      <c r="G27" s="700"/>
      <c r="H27" s="700"/>
      <c r="I27" s="700"/>
      <c r="J27" s="700"/>
      <c r="K27" s="700"/>
      <c r="L27" s="701"/>
      <c r="M27" s="702"/>
      <c r="N27" s="645" t="s">
        <v>374</v>
      </c>
      <c r="O27" s="646"/>
      <c r="P27" s="647" t="e">
        <f aca="false">IFERROR(VLOOKUP(K26,【参考】数式用!$A$5:$J$27,MATCH(O27,【参考】数式用!$B$4:$J$4,0)+1,0),"")))</f>
        <v>#N/A</v>
      </c>
      <c r="Q27" s="646"/>
      <c r="R27" s="647" t="e">
        <f aca="false">IFERROR(VLOOKUP(K26,【参考】数式用!$A$5:$J$27,MATCH(Q27,【参考】数式用!$B$4:$J$4,0)+1,0),"")))</f>
        <v>#N/A</v>
      </c>
      <c r="S27" s="97" t="s">
        <v>88</v>
      </c>
      <c r="T27" s="648" t="n">
        <v>6</v>
      </c>
      <c r="U27" s="98" t="s">
        <v>89</v>
      </c>
      <c r="V27" s="649" t="n">
        <v>4</v>
      </c>
      <c r="W27" s="98" t="s">
        <v>372</v>
      </c>
      <c r="X27" s="648" t="n">
        <v>6</v>
      </c>
      <c r="Y27" s="98" t="s">
        <v>89</v>
      </c>
      <c r="Z27" s="649" t="n">
        <v>5</v>
      </c>
      <c r="AA27" s="98" t="s">
        <v>90</v>
      </c>
      <c r="AB27" s="650" t="s">
        <v>101</v>
      </c>
      <c r="AC27" s="651" t="n">
        <f aca="false">IF(V27&gt;=1,(X27*12+Z27)-(T27*12+V27)+1,"")</f>
        <v>2</v>
      </c>
      <c r="AD27" s="98" t="s">
        <v>373</v>
      </c>
      <c r="AE27" s="652" t="str">
        <f aca="false">IFERROR(ROUNDDOWN(ROUND(L26*R27,0)*M26,0)*AC27,"")</f>
        <v/>
      </c>
      <c r="AF27" s="653" t="str">
        <f aca="false">IFERROR(ROUNDDOWN(ROUND(L26*(R27-P27),0)*M26,0)*AC27,"")</f>
        <v/>
      </c>
      <c r="AG27" s="654"/>
      <c r="AH27" s="655"/>
      <c r="AI27" s="656"/>
      <c r="AJ27" s="657"/>
      <c r="AK27" s="658"/>
      <c r="AL27" s="659"/>
      <c r="AM27" s="660"/>
      <c r="AN27" s="661" t="str">
        <f aca="false">IF(AP26="","",IF(OR(Z26=4,Z27=4,Z28=4),"！加算の要件上は問題ありませんが、算定期間の終わりが令和６年５月になっていません。区分変更の場合は、「基本情報入力シート」で同じ事業所を２行に分けて記入してください。",""))</f>
        <v/>
      </c>
      <c r="AO27" s="662"/>
      <c r="AP27" s="640" t="str">
        <f aca="false">IF(K26&lt;&gt;"","P列・R列に色付け","")</f>
        <v/>
      </c>
      <c r="AY27" s="644" t="str">
        <f aca="false">G26</f>
        <v/>
      </c>
    </row>
    <row r="28" customFormat="false" ht="32.1" hidden="false" customHeight="true" outlineLevel="0" collapsed="false">
      <c r="A28" s="698"/>
      <c r="B28" s="699"/>
      <c r="C28" s="699"/>
      <c r="D28" s="699"/>
      <c r="E28" s="699"/>
      <c r="F28" s="699"/>
      <c r="G28" s="700"/>
      <c r="H28" s="700"/>
      <c r="I28" s="700"/>
      <c r="J28" s="700"/>
      <c r="K28" s="700"/>
      <c r="L28" s="701"/>
      <c r="M28" s="702"/>
      <c r="N28" s="663" t="s">
        <v>375</v>
      </c>
      <c r="O28" s="664"/>
      <c r="P28" s="665" t="e">
        <f aca="false">IFERROR(VLOOKUP(K26,【参考】数式用!$A$5:$J$27,MATCH(O28,【参考】数式用!$B$4:$J$4,0)+1,0),"")))</f>
        <v>#N/A</v>
      </c>
      <c r="Q28" s="664"/>
      <c r="R28" s="665" t="e">
        <f aca="false">IFERROR(VLOOKUP(K26,【参考】数式用!$A$5:$J$27,MATCH(Q28,【参考】数式用!$B$4:$J$4,0)+1,0),"")))</f>
        <v>#N/A</v>
      </c>
      <c r="S28" s="666" t="s">
        <v>88</v>
      </c>
      <c r="T28" s="667" t="n">
        <v>6</v>
      </c>
      <c r="U28" s="668" t="s">
        <v>89</v>
      </c>
      <c r="V28" s="669" t="n">
        <v>4</v>
      </c>
      <c r="W28" s="668" t="s">
        <v>372</v>
      </c>
      <c r="X28" s="667" t="n">
        <v>6</v>
      </c>
      <c r="Y28" s="668" t="s">
        <v>89</v>
      </c>
      <c r="Z28" s="669" t="n">
        <v>5</v>
      </c>
      <c r="AA28" s="668" t="s">
        <v>90</v>
      </c>
      <c r="AB28" s="670" t="s">
        <v>101</v>
      </c>
      <c r="AC28" s="671" t="n">
        <f aca="false">IF(V28&gt;=1,(X28*12+Z28)-(T28*12+V28)+1,"")</f>
        <v>2</v>
      </c>
      <c r="AD28" s="668" t="s">
        <v>373</v>
      </c>
      <c r="AE28" s="672" t="str">
        <f aca="false">IFERROR(ROUNDDOWN(ROUND(L26*R28,0)*M26,0)*AC28,"")</f>
        <v/>
      </c>
      <c r="AF28" s="673" t="str">
        <f aca="false">IFERROR(ROUNDDOWN(ROUND(L26*(R28-P28),0)*M26,0)*AC28,"")</f>
        <v/>
      </c>
      <c r="AG28" s="674" t="n">
        <f aca="false">IF(AND(O28="ベア加算なし",Q28="ベア加算"),AE28,0)</f>
        <v>0</v>
      </c>
      <c r="AH28" s="675"/>
      <c r="AI28" s="676"/>
      <c r="AJ28" s="677"/>
      <c r="AK28" s="678"/>
      <c r="AL28" s="679"/>
      <c r="AM28" s="680"/>
      <c r="AN28" s="681" t="str">
        <f aca="false">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682" t="str">
        <f aca="false">IF(K26&lt;&gt;"","P列・R列に色付け","")</f>
        <v/>
      </c>
      <c r="AQ28" s="683"/>
      <c r="AR28" s="683"/>
      <c r="AX28" s="684"/>
      <c r="AY28" s="644" t="str">
        <f aca="false">G26</f>
        <v/>
      </c>
    </row>
    <row r="29" customFormat="false" ht="32.1" hidden="false" customHeight="true" outlineLevel="0" collapsed="false">
      <c r="A29" s="616" t="n">
        <v>6</v>
      </c>
      <c r="B29" s="617" t="str">
        <f aca="false">IF(基本情報入力シート!C59="","",基本情報入力シート!C59)</f>
        <v/>
      </c>
      <c r="C29" s="617"/>
      <c r="D29" s="617"/>
      <c r="E29" s="617"/>
      <c r="F29" s="617"/>
      <c r="G29" s="618" t="str">
        <f aca="false">IF(基本情報入力シート!M59="","",基本情報入力シート!M59)</f>
        <v/>
      </c>
      <c r="H29" s="618" t="str">
        <f aca="false">IF(基本情報入力シート!R59="","",基本情報入力シート!R59)</f>
        <v/>
      </c>
      <c r="I29" s="618" t="str">
        <f aca="false">IF(基本情報入力シート!W59="","",基本情報入力シート!W59)</f>
        <v/>
      </c>
      <c r="J29" s="618" t="str">
        <f aca="false">IF(基本情報入力シート!X59="","",基本情報入力シート!X59)</f>
        <v/>
      </c>
      <c r="K29" s="618" t="str">
        <f aca="false">IF(基本情報入力シート!Y59="","",基本情報入力シート!Y59)</f>
        <v/>
      </c>
      <c r="L29" s="706" t="str">
        <f aca="false">IF(基本情報入力シート!AB59="","",基本情報入力シート!AB59)</f>
        <v/>
      </c>
      <c r="M29" s="707" t="e">
        <f aca="false">IF(基本情報入力シート!AC59="","",基本情報入力シート!AC59)</f>
        <v>#N/A</v>
      </c>
      <c r="N29" s="622" t="s">
        <v>371</v>
      </c>
      <c r="O29" s="623"/>
      <c r="P29" s="624" t="e">
        <f aca="false">IFERROR(VLOOKUP(K29,【参考】数式用!$A$5:$J$27,MATCH(O29,【参考】数式用!$B$4:$J$4,0)+1,0),"")))</f>
        <v>#N/A</v>
      </c>
      <c r="Q29" s="623"/>
      <c r="R29" s="624" t="e">
        <f aca="false">IFERROR(VLOOKUP(K29,【参考】数式用!$A$5:$J$27,MATCH(Q29,【参考】数式用!$B$4:$J$4,0)+1,0),"")))</f>
        <v>#N/A</v>
      </c>
      <c r="S29" s="625" t="s">
        <v>88</v>
      </c>
      <c r="T29" s="626" t="n">
        <v>6</v>
      </c>
      <c r="U29" s="155" t="s">
        <v>89</v>
      </c>
      <c r="V29" s="627" t="n">
        <v>4</v>
      </c>
      <c r="W29" s="155" t="s">
        <v>372</v>
      </c>
      <c r="X29" s="626" t="n">
        <v>6</v>
      </c>
      <c r="Y29" s="155" t="s">
        <v>89</v>
      </c>
      <c r="Z29" s="627" t="n">
        <v>5</v>
      </c>
      <c r="AA29" s="155" t="s">
        <v>90</v>
      </c>
      <c r="AB29" s="628" t="s">
        <v>101</v>
      </c>
      <c r="AC29" s="629" t="n">
        <f aca="false">IF(V29&gt;=1,(X29*12+Z29)-(T29*12+V29)+1,"")</f>
        <v>2</v>
      </c>
      <c r="AD29" s="155" t="s">
        <v>373</v>
      </c>
      <c r="AE29" s="630" t="str">
        <f aca="false">IFERROR(ROUNDDOWN(ROUND(L29*R29,0)*M29,0)*AC29,"")</f>
        <v/>
      </c>
      <c r="AF29" s="631" t="str">
        <f aca="false">IFERROR(ROUNDDOWN(ROUND(L29*(R29-P29),0)*M29,0)*AC29,"")</f>
        <v/>
      </c>
      <c r="AG29" s="632"/>
      <c r="AH29" s="693"/>
      <c r="AI29" s="708"/>
      <c r="AJ29" s="703"/>
      <c r="AK29" s="704"/>
      <c r="AL29" s="637"/>
      <c r="AM29" s="638"/>
      <c r="AN29" s="639" t="str">
        <f aca="false">IF(AP29="","",IF(R29&lt;P29,"！加算の要件上は問題ありませんが、令和６年３月と比較して４・５月に加算率が下がる計画になっています。",""))</f>
        <v/>
      </c>
      <c r="AP29" s="640" t="str">
        <f aca="false">IF(K29&lt;&gt;"","P列・R列に色付け","")</f>
        <v/>
      </c>
      <c r="AQ29" s="641" t="e">
        <f aca="false">IFERROR(VLOOKUP(K29,【参考】数式用!$AJ$2:$AK$24,2,FALSE),"")))</f>
        <v>#N/A</v>
      </c>
      <c r="AR29" s="643" t="str">
        <f aca="false">Q29&amp;Q30&amp;Q31</f>
        <v/>
      </c>
      <c r="AS29" s="641" t="str">
        <f aca="false">IF(AG31&lt;&gt;0,IF(AH31="○","入力済","未入力"),"")</f>
        <v/>
      </c>
      <c r="AT29" s="642" t="str">
        <f aca="false">IF(OR(Q29="処遇加算Ⅰ",Q29="処遇加算Ⅱ"),IF(OR(AI29="○",AI29="令和６年度中に満たす"),"入力済","未入力"),"")</f>
        <v/>
      </c>
      <c r="AU29" s="643" t="str">
        <f aca="false">IF(Q29="処遇加算Ⅲ",IF(AJ29="○","入力済","未入力"),"")</f>
        <v/>
      </c>
      <c r="AV29" s="641" t="str">
        <f aca="false">IF(Q29="処遇加算Ⅰ",IF(OR(AK29="○",AK29="令和６年度中に満たす"),"入力済","未入力"),"")</f>
        <v/>
      </c>
      <c r="AW29" s="641" t="str">
        <f aca="false">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644" t="str">
        <f aca="false">IF(Q30="特定加算Ⅰ",IF(AM30="","未入力","入力済"),"")</f>
        <v/>
      </c>
      <c r="AY29" s="644" t="str">
        <f aca="false">G29</f>
        <v/>
      </c>
    </row>
    <row r="30" customFormat="false" ht="32.1" hidden="false" customHeight="true" outlineLevel="0" collapsed="false">
      <c r="A30" s="616"/>
      <c r="B30" s="617"/>
      <c r="C30" s="617"/>
      <c r="D30" s="617"/>
      <c r="E30" s="617"/>
      <c r="F30" s="617"/>
      <c r="G30" s="618"/>
      <c r="H30" s="618"/>
      <c r="I30" s="618"/>
      <c r="J30" s="618"/>
      <c r="K30" s="618"/>
      <c r="L30" s="706"/>
      <c r="M30" s="707"/>
      <c r="N30" s="645" t="s">
        <v>374</v>
      </c>
      <c r="O30" s="646"/>
      <c r="P30" s="647" t="e">
        <f aca="false">IFERROR(VLOOKUP(K29,【参考】数式用!$A$5:$J$27,MATCH(O30,【参考】数式用!$B$4:$J$4,0)+1,0),"")))</f>
        <v>#N/A</v>
      </c>
      <c r="Q30" s="646"/>
      <c r="R30" s="647" t="e">
        <f aca="false">IFERROR(VLOOKUP(K29,【参考】数式用!$A$5:$J$27,MATCH(Q30,【参考】数式用!$B$4:$J$4,0)+1,0),"")))</f>
        <v>#N/A</v>
      </c>
      <c r="S30" s="97" t="s">
        <v>88</v>
      </c>
      <c r="T30" s="648" t="n">
        <v>6</v>
      </c>
      <c r="U30" s="98" t="s">
        <v>89</v>
      </c>
      <c r="V30" s="649" t="n">
        <v>4</v>
      </c>
      <c r="W30" s="98" t="s">
        <v>372</v>
      </c>
      <c r="X30" s="648" t="n">
        <v>6</v>
      </c>
      <c r="Y30" s="98" t="s">
        <v>89</v>
      </c>
      <c r="Z30" s="649" t="n">
        <v>5</v>
      </c>
      <c r="AA30" s="98" t="s">
        <v>90</v>
      </c>
      <c r="AB30" s="650" t="s">
        <v>101</v>
      </c>
      <c r="AC30" s="651" t="n">
        <f aca="false">IF(V30&gt;=1,(X30*12+Z30)-(T30*12+V30)+1,"")</f>
        <v>2</v>
      </c>
      <c r="AD30" s="98" t="s">
        <v>373</v>
      </c>
      <c r="AE30" s="652" t="str">
        <f aca="false">IFERROR(ROUNDDOWN(ROUND(L29*R30,0)*M29,0)*AC30,"")</f>
        <v/>
      </c>
      <c r="AF30" s="653" t="str">
        <f aca="false">IFERROR(ROUNDDOWN(ROUND(L29*(R30-P30),0)*M29,0)*AC30,"")</f>
        <v/>
      </c>
      <c r="AG30" s="654"/>
      <c r="AH30" s="655"/>
      <c r="AI30" s="656"/>
      <c r="AJ30" s="657"/>
      <c r="AK30" s="658"/>
      <c r="AL30" s="659"/>
      <c r="AM30" s="660"/>
      <c r="AN30" s="661" t="str">
        <f aca="false">IF(AP29="","",IF(OR(Z29=4,Z30=4,Z31=4),"！加算の要件上は問題ありませんが、算定期間の終わりが令和６年５月になっていません。区分変更の場合は、「基本情報入力シート」で同じ事業所を２行に分けて記入してください。",""))</f>
        <v/>
      </c>
      <c r="AO30" s="662"/>
      <c r="AP30" s="640" t="str">
        <f aca="false">IF(K29&lt;&gt;"","P列・R列に色付け","")</f>
        <v/>
      </c>
      <c r="AY30" s="644" t="str">
        <f aca="false">G29</f>
        <v/>
      </c>
    </row>
    <row r="31" customFormat="false" ht="32.1" hidden="false" customHeight="true" outlineLevel="0" collapsed="false">
      <c r="A31" s="616"/>
      <c r="B31" s="617"/>
      <c r="C31" s="617"/>
      <c r="D31" s="617"/>
      <c r="E31" s="617"/>
      <c r="F31" s="617"/>
      <c r="G31" s="618"/>
      <c r="H31" s="618"/>
      <c r="I31" s="618"/>
      <c r="J31" s="618"/>
      <c r="K31" s="618"/>
      <c r="L31" s="706"/>
      <c r="M31" s="707"/>
      <c r="N31" s="686" t="s">
        <v>375</v>
      </c>
      <c r="O31" s="710"/>
      <c r="P31" s="665" t="e">
        <f aca="false">IFERROR(VLOOKUP(K29,【参考】数式用!$A$5:$J$27,MATCH(O31,【参考】数式用!$B$4:$J$4,0)+1,0),"")))</f>
        <v>#N/A</v>
      </c>
      <c r="Q31" s="710"/>
      <c r="R31" s="711" t="e">
        <f aca="false">IFERROR(VLOOKUP(K29,【参考】数式用!$A$5:$J$27,MATCH(Q31,【参考】数式用!$B$4:$J$4,0)+1,0),"")))</f>
        <v>#N/A</v>
      </c>
      <c r="S31" s="712" t="s">
        <v>88</v>
      </c>
      <c r="T31" s="713" t="n">
        <v>6</v>
      </c>
      <c r="U31" s="173" t="s">
        <v>89</v>
      </c>
      <c r="V31" s="714" t="n">
        <v>4</v>
      </c>
      <c r="W31" s="173" t="s">
        <v>372</v>
      </c>
      <c r="X31" s="713" t="n">
        <v>6</v>
      </c>
      <c r="Y31" s="173" t="s">
        <v>89</v>
      </c>
      <c r="Z31" s="714" t="n">
        <v>5</v>
      </c>
      <c r="AA31" s="173" t="s">
        <v>90</v>
      </c>
      <c r="AB31" s="715" t="s">
        <v>101</v>
      </c>
      <c r="AC31" s="716" t="n">
        <f aca="false">IF(V31&gt;=1,(X31*12+Z31)-(T31*12+V31)+1,"")</f>
        <v>2</v>
      </c>
      <c r="AD31" s="173" t="s">
        <v>373</v>
      </c>
      <c r="AE31" s="717" t="str">
        <f aca="false">IFERROR(ROUNDDOWN(ROUND(L29*R31,0)*M29,0)*AC31,"")</f>
        <v/>
      </c>
      <c r="AF31" s="673" t="str">
        <f aca="false">IFERROR(ROUNDDOWN(ROUND(L29*(R31-P31),0)*M29,0)*AC31,"")</f>
        <v/>
      </c>
      <c r="AG31" s="674" t="n">
        <f aca="false">IF(AND(O31="ベア加算なし",Q31="ベア加算"),AE31,0)</f>
        <v>0</v>
      </c>
      <c r="AH31" s="675"/>
      <c r="AI31" s="676"/>
      <c r="AJ31" s="677"/>
      <c r="AK31" s="678"/>
      <c r="AL31" s="679"/>
      <c r="AM31" s="680"/>
      <c r="AN31" s="681" t="str">
        <f aca="false">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682" t="str">
        <f aca="false">IF(K29&lt;&gt;"","P列・R列に色付け","")</f>
        <v/>
      </c>
      <c r="AQ31" s="683"/>
      <c r="AR31" s="683"/>
      <c r="AX31" s="684"/>
      <c r="AY31" s="644" t="str">
        <f aca="false">G29</f>
        <v/>
      </c>
    </row>
    <row r="32" customFormat="false" ht="32.1" hidden="false" customHeight="true" outlineLevel="0" collapsed="false">
      <c r="A32" s="616" t="n">
        <v>7</v>
      </c>
      <c r="B32" s="617" t="str">
        <f aca="false">IF(基本情報入力シート!C60="","",基本情報入力シート!C60)</f>
        <v/>
      </c>
      <c r="C32" s="617"/>
      <c r="D32" s="617"/>
      <c r="E32" s="617"/>
      <c r="F32" s="617"/>
      <c r="G32" s="618" t="str">
        <f aca="false">IF(基本情報入力シート!M60="","",基本情報入力シート!M60)</f>
        <v/>
      </c>
      <c r="H32" s="618" t="str">
        <f aca="false">IF(基本情報入力シート!R60="","",基本情報入力シート!R60)</f>
        <v/>
      </c>
      <c r="I32" s="618" t="str">
        <f aca="false">IF(基本情報入力シート!W60="","",基本情報入力シート!W60)</f>
        <v/>
      </c>
      <c r="J32" s="618" t="str">
        <f aca="false">IF(基本情報入力シート!X60="","",基本情報入力シート!X60)</f>
        <v/>
      </c>
      <c r="K32" s="618" t="str">
        <f aca="false">IF(基本情報入力シート!Y60="","",基本情報入力シート!Y60)</f>
        <v/>
      </c>
      <c r="L32" s="706" t="str">
        <f aca="false">IF(基本情報入力シート!AB60="","",基本情報入力シート!AB60)</f>
        <v/>
      </c>
      <c r="M32" s="707" t="e">
        <f aca="false">IF(基本情報入力シート!AC60="","",基本情報入力シート!AC60)</f>
        <v>#N/A</v>
      </c>
      <c r="N32" s="622" t="s">
        <v>371</v>
      </c>
      <c r="O32" s="623"/>
      <c r="P32" s="624" t="e">
        <f aca="false">IFERROR(VLOOKUP(K32,【参考】数式用!$A$5:$J$27,MATCH(O32,【参考】数式用!$B$4:$J$4,0)+1,0),"")))</f>
        <v>#N/A</v>
      </c>
      <c r="Q32" s="623"/>
      <c r="R32" s="624" t="e">
        <f aca="false">IFERROR(VLOOKUP(K32,【参考】数式用!$A$5:$J$27,MATCH(Q32,【参考】数式用!$B$4:$J$4,0)+1,0),"")))</f>
        <v>#N/A</v>
      </c>
      <c r="S32" s="625" t="s">
        <v>88</v>
      </c>
      <c r="T32" s="626" t="n">
        <v>6</v>
      </c>
      <c r="U32" s="155" t="s">
        <v>89</v>
      </c>
      <c r="V32" s="627" t="n">
        <v>4</v>
      </c>
      <c r="W32" s="155" t="s">
        <v>372</v>
      </c>
      <c r="X32" s="626" t="n">
        <v>6</v>
      </c>
      <c r="Y32" s="155" t="s">
        <v>89</v>
      </c>
      <c r="Z32" s="627" t="n">
        <v>5</v>
      </c>
      <c r="AA32" s="155" t="s">
        <v>90</v>
      </c>
      <c r="AB32" s="628" t="s">
        <v>101</v>
      </c>
      <c r="AC32" s="629" t="n">
        <f aca="false">IF(V32&gt;=1,(X32*12+Z32)-(T32*12+V32)+1,"")</f>
        <v>2</v>
      </c>
      <c r="AD32" s="155" t="s">
        <v>373</v>
      </c>
      <c r="AE32" s="630" t="str">
        <f aca="false">IFERROR(ROUNDDOWN(ROUND(L32*R32,0)*M32,0)*AC32,"")</f>
        <v/>
      </c>
      <c r="AF32" s="631" t="str">
        <f aca="false">IFERROR(ROUNDDOWN(ROUND(L32*(R32-P32),0)*M32,0)*AC32,"")</f>
        <v/>
      </c>
      <c r="AG32" s="632"/>
      <c r="AH32" s="693"/>
      <c r="AI32" s="708"/>
      <c r="AJ32" s="703"/>
      <c r="AK32" s="704"/>
      <c r="AL32" s="637"/>
      <c r="AM32" s="638"/>
      <c r="AN32" s="639" t="str">
        <f aca="false">IF(AP32="","",IF(R32&lt;P32,"！加算の要件上は問題ありませんが、令和６年３月と比較して４・５月に加算率が下がる計画になっています。",""))</f>
        <v/>
      </c>
      <c r="AP32" s="640" t="str">
        <f aca="false">IF(K32&lt;&gt;"","P列・R列に色付け","")</f>
        <v/>
      </c>
      <c r="AQ32" s="641" t="e">
        <f aca="false">IFERROR(VLOOKUP(K32,【参考】数式用!$AJ$2:$AK$24,2,FALSE),"")))</f>
        <v>#N/A</v>
      </c>
      <c r="AR32" s="643" t="str">
        <f aca="false">Q32&amp;Q33&amp;Q34</f>
        <v/>
      </c>
      <c r="AS32" s="641" t="str">
        <f aca="false">IF(AG34&lt;&gt;0,IF(AH34="○","入力済","未入力"),"")</f>
        <v/>
      </c>
      <c r="AT32" s="642" t="str">
        <f aca="false">IF(OR(Q32="処遇加算Ⅰ",Q32="処遇加算Ⅱ"),IF(OR(AI32="○",AI32="令和６年度中に満たす"),"入力済","未入力"),"")</f>
        <v/>
      </c>
      <c r="AU32" s="643" t="str">
        <f aca="false">IF(Q32="処遇加算Ⅲ",IF(AJ32="○","入力済","未入力"),"")</f>
        <v/>
      </c>
      <c r="AV32" s="641" t="str">
        <f aca="false">IF(Q32="処遇加算Ⅰ",IF(OR(AK32="○",AK32="令和６年度中に満たす"),"入力済","未入力"),"")</f>
        <v/>
      </c>
      <c r="AW32" s="641" t="str">
        <f aca="false">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644" t="str">
        <f aca="false">IF(Q33="特定加算Ⅰ",IF(AM33="","未入力","入力済"),"")</f>
        <v/>
      </c>
      <c r="AY32" s="644" t="str">
        <f aca="false">G32</f>
        <v/>
      </c>
    </row>
    <row r="33" customFormat="false" ht="32.1" hidden="false" customHeight="true" outlineLevel="0" collapsed="false">
      <c r="A33" s="616"/>
      <c r="B33" s="617"/>
      <c r="C33" s="617"/>
      <c r="D33" s="617"/>
      <c r="E33" s="617"/>
      <c r="F33" s="617"/>
      <c r="G33" s="618"/>
      <c r="H33" s="618"/>
      <c r="I33" s="618"/>
      <c r="J33" s="618"/>
      <c r="K33" s="618"/>
      <c r="L33" s="706"/>
      <c r="M33" s="707"/>
      <c r="N33" s="645" t="s">
        <v>374</v>
      </c>
      <c r="O33" s="646"/>
      <c r="P33" s="647" t="e">
        <f aca="false">IFERROR(VLOOKUP(K32,【参考】数式用!$A$5:$J$27,MATCH(O33,【参考】数式用!$B$4:$J$4,0)+1,0),"")))</f>
        <v>#N/A</v>
      </c>
      <c r="Q33" s="646"/>
      <c r="R33" s="647" t="e">
        <f aca="false">IFERROR(VLOOKUP(K32,【参考】数式用!$A$5:$J$27,MATCH(Q33,【参考】数式用!$B$4:$J$4,0)+1,0),"")))</f>
        <v>#N/A</v>
      </c>
      <c r="S33" s="97" t="s">
        <v>88</v>
      </c>
      <c r="T33" s="648" t="n">
        <v>6</v>
      </c>
      <c r="U33" s="98" t="s">
        <v>89</v>
      </c>
      <c r="V33" s="649" t="n">
        <v>4</v>
      </c>
      <c r="W33" s="98" t="s">
        <v>372</v>
      </c>
      <c r="X33" s="648" t="n">
        <v>6</v>
      </c>
      <c r="Y33" s="98" t="s">
        <v>89</v>
      </c>
      <c r="Z33" s="649" t="n">
        <v>5</v>
      </c>
      <c r="AA33" s="98" t="s">
        <v>90</v>
      </c>
      <c r="AB33" s="650" t="s">
        <v>101</v>
      </c>
      <c r="AC33" s="651" t="n">
        <f aca="false">IF(V33&gt;=1,(X33*12+Z33)-(T33*12+V33)+1,"")</f>
        <v>2</v>
      </c>
      <c r="AD33" s="98" t="s">
        <v>373</v>
      </c>
      <c r="AE33" s="652" t="str">
        <f aca="false">IFERROR(ROUNDDOWN(ROUND(L32*R33,0)*M32,0)*AC33,"")</f>
        <v/>
      </c>
      <c r="AF33" s="653" t="str">
        <f aca="false">IFERROR(ROUNDDOWN(ROUND(L32*(R33-P33),0)*M32,0)*AC33,"")</f>
        <v/>
      </c>
      <c r="AG33" s="654"/>
      <c r="AH33" s="655"/>
      <c r="AI33" s="656"/>
      <c r="AJ33" s="657"/>
      <c r="AK33" s="658"/>
      <c r="AL33" s="659"/>
      <c r="AM33" s="660"/>
      <c r="AN33" s="661" t="str">
        <f aca="false">IF(AP32="","",IF(OR(Z32=4,Z33=4,Z34=4),"！加算の要件上は問題ありませんが、算定期間の終わりが令和６年５月になっていません。区分変更の場合は、「基本情報入力シート」で同じ事業所を２行に分けて記入してください。",""))</f>
        <v/>
      </c>
      <c r="AO33" s="662"/>
      <c r="AP33" s="640" t="str">
        <f aca="false">IF(K32&lt;&gt;"","P列・R列に色付け","")</f>
        <v/>
      </c>
      <c r="AY33" s="644" t="str">
        <f aca="false">G32</f>
        <v/>
      </c>
    </row>
    <row r="34" customFormat="false" ht="32.1" hidden="false" customHeight="true" outlineLevel="0" collapsed="false">
      <c r="A34" s="616"/>
      <c r="B34" s="617"/>
      <c r="C34" s="617"/>
      <c r="D34" s="617"/>
      <c r="E34" s="617"/>
      <c r="F34" s="617"/>
      <c r="G34" s="618"/>
      <c r="H34" s="618"/>
      <c r="I34" s="618"/>
      <c r="J34" s="618"/>
      <c r="K34" s="618"/>
      <c r="L34" s="706"/>
      <c r="M34" s="707"/>
      <c r="N34" s="663" t="s">
        <v>375</v>
      </c>
      <c r="O34" s="710"/>
      <c r="P34" s="711" t="e">
        <f aca="false">IFERROR(VLOOKUP(K32,【参考】数式用!$A$5:$J$27,MATCH(O34,【参考】数式用!$B$4:$J$4,0)+1,0),"")))</f>
        <v>#N/A</v>
      </c>
      <c r="Q34" s="664"/>
      <c r="R34" s="665" t="e">
        <f aca="false">IFERROR(VLOOKUP(K32,【参考】数式用!$A$5:$J$27,MATCH(Q34,【参考】数式用!$B$4:$J$4,0)+1,0),"")))</f>
        <v>#N/A</v>
      </c>
      <c r="S34" s="666" t="s">
        <v>88</v>
      </c>
      <c r="T34" s="667" t="n">
        <v>6</v>
      </c>
      <c r="U34" s="668" t="s">
        <v>89</v>
      </c>
      <c r="V34" s="669" t="n">
        <v>4</v>
      </c>
      <c r="W34" s="668" t="s">
        <v>372</v>
      </c>
      <c r="X34" s="667" t="n">
        <v>6</v>
      </c>
      <c r="Y34" s="668" t="s">
        <v>89</v>
      </c>
      <c r="Z34" s="669" t="n">
        <v>5</v>
      </c>
      <c r="AA34" s="668" t="s">
        <v>90</v>
      </c>
      <c r="AB34" s="670" t="s">
        <v>101</v>
      </c>
      <c r="AC34" s="671" t="n">
        <f aca="false">IF(V34&gt;=1,(X34*12+Z34)-(T34*12+V34)+1,"")</f>
        <v>2</v>
      </c>
      <c r="AD34" s="668" t="s">
        <v>373</v>
      </c>
      <c r="AE34" s="672" t="str">
        <f aca="false">IFERROR(ROUNDDOWN(ROUND(L32*R34,0)*M32,0)*AC34,"")</f>
        <v/>
      </c>
      <c r="AF34" s="673" t="str">
        <f aca="false">IFERROR(ROUNDDOWN(ROUND(L32*(R34-P34),0)*M32,0)*AC34,"")</f>
        <v/>
      </c>
      <c r="AG34" s="674" t="n">
        <f aca="false">IF(AND(O34="ベア加算なし",Q34="ベア加算"),AE34,0)</f>
        <v>0</v>
      </c>
      <c r="AH34" s="675"/>
      <c r="AI34" s="676"/>
      <c r="AJ34" s="677"/>
      <c r="AK34" s="678"/>
      <c r="AL34" s="679"/>
      <c r="AM34" s="680"/>
      <c r="AN34" s="681" t="str">
        <f aca="false">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682" t="str">
        <f aca="false">IF(K32&lt;&gt;"","P列・R列に色付け","")</f>
        <v/>
      </c>
      <c r="AQ34" s="683"/>
      <c r="AR34" s="683"/>
      <c r="AX34" s="684"/>
      <c r="AY34" s="644" t="str">
        <f aca="false">G32</f>
        <v/>
      </c>
    </row>
    <row r="35" customFormat="false" ht="32.1" hidden="false" customHeight="true" outlineLevel="0" collapsed="false">
      <c r="A35" s="616" t="n">
        <v>8</v>
      </c>
      <c r="B35" s="617" t="str">
        <f aca="false">IF(基本情報入力シート!C61="","",基本情報入力シート!C61)</f>
        <v/>
      </c>
      <c r="C35" s="617"/>
      <c r="D35" s="617"/>
      <c r="E35" s="617"/>
      <c r="F35" s="617"/>
      <c r="G35" s="618" t="str">
        <f aca="false">IF(基本情報入力シート!M61="","",基本情報入力シート!M61)</f>
        <v/>
      </c>
      <c r="H35" s="618" t="str">
        <f aca="false">IF(基本情報入力シート!R61="","",基本情報入力シート!R61)</f>
        <v/>
      </c>
      <c r="I35" s="618" t="str">
        <f aca="false">IF(基本情報入力シート!W61="","",基本情報入力シート!W61)</f>
        <v/>
      </c>
      <c r="J35" s="618" t="str">
        <f aca="false">IF(基本情報入力シート!X61="","",基本情報入力シート!X61)</f>
        <v/>
      </c>
      <c r="K35" s="618" t="str">
        <f aca="false">IF(基本情報入力シート!Y61="","",基本情報入力シート!Y61)</f>
        <v/>
      </c>
      <c r="L35" s="706" t="str">
        <f aca="false">IF(基本情報入力シート!AB61="","",基本情報入力シート!AB61)</f>
        <v/>
      </c>
      <c r="M35" s="707" t="e">
        <f aca="false">IF(基本情報入力シート!AC61="","",基本情報入力シート!AC61)</f>
        <v>#N/A</v>
      </c>
      <c r="N35" s="622" t="s">
        <v>371</v>
      </c>
      <c r="O35" s="623"/>
      <c r="P35" s="624" t="e">
        <f aca="false">IFERROR(VLOOKUP(K35,【参考】数式用!$A$5:$J$27,MATCH(O35,【参考】数式用!$B$4:$J$4,0)+1,0),"")))</f>
        <v>#N/A</v>
      </c>
      <c r="Q35" s="623"/>
      <c r="R35" s="624" t="e">
        <f aca="false">IFERROR(VLOOKUP(K35,【参考】数式用!$A$5:$J$27,MATCH(Q35,【参考】数式用!$B$4:$J$4,0)+1,0),"")))</f>
        <v>#N/A</v>
      </c>
      <c r="S35" s="625" t="s">
        <v>88</v>
      </c>
      <c r="T35" s="626" t="n">
        <v>6</v>
      </c>
      <c r="U35" s="155" t="s">
        <v>89</v>
      </c>
      <c r="V35" s="627" t="n">
        <v>4</v>
      </c>
      <c r="W35" s="155" t="s">
        <v>372</v>
      </c>
      <c r="X35" s="626" t="n">
        <v>6</v>
      </c>
      <c r="Y35" s="155" t="s">
        <v>89</v>
      </c>
      <c r="Z35" s="627" t="n">
        <v>5</v>
      </c>
      <c r="AA35" s="155" t="s">
        <v>90</v>
      </c>
      <c r="AB35" s="628" t="s">
        <v>101</v>
      </c>
      <c r="AC35" s="629" t="n">
        <f aca="false">IF(V35&gt;=1,(X35*12+Z35)-(T35*12+V35)+1,"")</f>
        <v>2</v>
      </c>
      <c r="AD35" s="155" t="s">
        <v>373</v>
      </c>
      <c r="AE35" s="630" t="str">
        <f aca="false">IFERROR(ROUNDDOWN(ROUND(L35*R35,0)*M35,0)*AC35,"")</f>
        <v/>
      </c>
      <c r="AF35" s="631" t="str">
        <f aca="false">IFERROR(ROUNDDOWN(ROUND(L35*(R35-P35),0)*M35,0)*AC35,"")</f>
        <v/>
      </c>
      <c r="AG35" s="632"/>
      <c r="AH35" s="693"/>
      <c r="AI35" s="708"/>
      <c r="AJ35" s="703"/>
      <c r="AK35" s="704"/>
      <c r="AL35" s="637"/>
      <c r="AM35" s="638"/>
      <c r="AN35" s="639" t="str">
        <f aca="false">IF(AP35="","",IF(R35&lt;P35,"！加算の要件上は問題ありませんが、令和６年３月と比較して４・５月に加算率が下がる計画になっています。",""))</f>
        <v/>
      </c>
      <c r="AP35" s="640" t="str">
        <f aca="false">IF(K35&lt;&gt;"","P列・R列に色付け","")</f>
        <v/>
      </c>
      <c r="AQ35" s="641" t="e">
        <f aca="false">IFERROR(VLOOKUP(K35,【参考】数式用!$AJ$2:$AK$24,2,FALSE),"")))</f>
        <v>#N/A</v>
      </c>
      <c r="AR35" s="643" t="str">
        <f aca="false">Q35&amp;Q36&amp;Q37</f>
        <v/>
      </c>
      <c r="AS35" s="641" t="str">
        <f aca="false">IF(AG37&lt;&gt;0,IF(AH37="○","入力済","未入力"),"")</f>
        <v/>
      </c>
      <c r="AT35" s="642" t="str">
        <f aca="false">IF(OR(Q35="処遇加算Ⅰ",Q35="処遇加算Ⅱ"),IF(OR(AI35="○",AI35="令和６年度中に満たす"),"入力済","未入力"),"")</f>
        <v/>
      </c>
      <c r="AU35" s="643" t="str">
        <f aca="false">IF(Q35="処遇加算Ⅲ",IF(AJ35="○","入力済","未入力"),"")</f>
        <v/>
      </c>
      <c r="AV35" s="641" t="str">
        <f aca="false">IF(Q35="処遇加算Ⅰ",IF(OR(AK35="○",AK35="令和６年度中に満たす"),"入力済","未入力"),"")</f>
        <v/>
      </c>
      <c r="AW35" s="641" t="str">
        <f aca="false">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644" t="str">
        <f aca="false">IF(Q36="特定加算Ⅰ",IF(AM36="","未入力","入力済"),"")</f>
        <v/>
      </c>
      <c r="AY35" s="644" t="str">
        <f aca="false">G35</f>
        <v/>
      </c>
    </row>
    <row r="36" customFormat="false" ht="32.1" hidden="false" customHeight="true" outlineLevel="0" collapsed="false">
      <c r="A36" s="616"/>
      <c r="B36" s="617"/>
      <c r="C36" s="617"/>
      <c r="D36" s="617"/>
      <c r="E36" s="617"/>
      <c r="F36" s="617"/>
      <c r="G36" s="618"/>
      <c r="H36" s="618"/>
      <c r="I36" s="618"/>
      <c r="J36" s="618"/>
      <c r="K36" s="618"/>
      <c r="L36" s="706"/>
      <c r="M36" s="707"/>
      <c r="N36" s="645" t="s">
        <v>374</v>
      </c>
      <c r="O36" s="646"/>
      <c r="P36" s="647" t="e">
        <f aca="false">IFERROR(VLOOKUP(K35,【参考】数式用!$A$5:$J$27,MATCH(O36,【参考】数式用!$B$4:$J$4,0)+1,0),"")))</f>
        <v>#N/A</v>
      </c>
      <c r="Q36" s="646"/>
      <c r="R36" s="647" t="e">
        <f aca="false">IFERROR(VLOOKUP(K35,【参考】数式用!$A$5:$J$27,MATCH(Q36,【参考】数式用!$B$4:$J$4,0)+1,0),"")))</f>
        <v>#N/A</v>
      </c>
      <c r="S36" s="97" t="s">
        <v>88</v>
      </c>
      <c r="T36" s="648" t="n">
        <v>6</v>
      </c>
      <c r="U36" s="98" t="s">
        <v>89</v>
      </c>
      <c r="V36" s="649" t="n">
        <v>4</v>
      </c>
      <c r="W36" s="98" t="s">
        <v>372</v>
      </c>
      <c r="X36" s="648" t="n">
        <v>6</v>
      </c>
      <c r="Y36" s="98" t="s">
        <v>89</v>
      </c>
      <c r="Z36" s="649" t="n">
        <v>5</v>
      </c>
      <c r="AA36" s="98" t="s">
        <v>90</v>
      </c>
      <c r="AB36" s="650" t="s">
        <v>101</v>
      </c>
      <c r="AC36" s="651" t="n">
        <f aca="false">IF(V36&gt;=1,(X36*12+Z36)-(T36*12+V36)+1,"")</f>
        <v>2</v>
      </c>
      <c r="AD36" s="98" t="s">
        <v>373</v>
      </c>
      <c r="AE36" s="652" t="str">
        <f aca="false">IFERROR(ROUNDDOWN(ROUND(L35*R36,0)*M35,0)*AC36,"")</f>
        <v/>
      </c>
      <c r="AF36" s="653" t="str">
        <f aca="false">IFERROR(ROUNDDOWN(ROUND(L35*(R36-P36),0)*M35,0)*AC36,"")</f>
        <v/>
      </c>
      <c r="AG36" s="654"/>
      <c r="AH36" s="655"/>
      <c r="AI36" s="656"/>
      <c r="AJ36" s="657"/>
      <c r="AK36" s="658"/>
      <c r="AL36" s="659"/>
      <c r="AM36" s="660"/>
      <c r="AN36" s="661" t="str">
        <f aca="false">IF(AP35="","",IF(OR(Z35=4,Z36=4,Z37=4),"！加算の要件上は問題ありませんが、算定期間の終わりが令和６年５月になっていません。区分変更の場合は、「基本情報入力シート」で同じ事業所を２行に分けて記入してください。",""))</f>
        <v/>
      </c>
      <c r="AO36" s="662"/>
      <c r="AP36" s="640" t="str">
        <f aca="false">IF(K35&lt;&gt;"","P列・R列に色付け","")</f>
        <v/>
      </c>
      <c r="AY36" s="644" t="str">
        <f aca="false">G35</f>
        <v/>
      </c>
    </row>
    <row r="37" customFormat="false" ht="32.1" hidden="false" customHeight="true" outlineLevel="0" collapsed="false">
      <c r="A37" s="616"/>
      <c r="B37" s="617"/>
      <c r="C37" s="617"/>
      <c r="D37" s="617"/>
      <c r="E37" s="617"/>
      <c r="F37" s="617"/>
      <c r="G37" s="618"/>
      <c r="H37" s="618"/>
      <c r="I37" s="618"/>
      <c r="J37" s="618"/>
      <c r="K37" s="618"/>
      <c r="L37" s="706"/>
      <c r="M37" s="707"/>
      <c r="N37" s="663" t="s">
        <v>375</v>
      </c>
      <c r="O37" s="710"/>
      <c r="P37" s="711" t="e">
        <f aca="false">IFERROR(VLOOKUP(K35,【参考】数式用!$A$5:$J$27,MATCH(O37,【参考】数式用!$B$4:$J$4,0)+1,0),"")))</f>
        <v>#N/A</v>
      </c>
      <c r="Q37" s="664"/>
      <c r="R37" s="665" t="e">
        <f aca="false">IFERROR(VLOOKUP(K35,【参考】数式用!$A$5:$J$27,MATCH(Q37,【参考】数式用!$B$4:$J$4,0)+1,0),"")))</f>
        <v>#N/A</v>
      </c>
      <c r="S37" s="666" t="s">
        <v>88</v>
      </c>
      <c r="T37" s="667" t="n">
        <v>6</v>
      </c>
      <c r="U37" s="668" t="s">
        <v>89</v>
      </c>
      <c r="V37" s="669" t="n">
        <v>4</v>
      </c>
      <c r="W37" s="668" t="s">
        <v>372</v>
      </c>
      <c r="X37" s="667" t="n">
        <v>6</v>
      </c>
      <c r="Y37" s="668" t="s">
        <v>89</v>
      </c>
      <c r="Z37" s="669" t="n">
        <v>5</v>
      </c>
      <c r="AA37" s="668" t="s">
        <v>90</v>
      </c>
      <c r="AB37" s="670" t="s">
        <v>101</v>
      </c>
      <c r="AC37" s="671" t="n">
        <f aca="false">IF(V37&gt;=1,(X37*12+Z37)-(T37*12+V37)+1,"")</f>
        <v>2</v>
      </c>
      <c r="AD37" s="668" t="s">
        <v>373</v>
      </c>
      <c r="AE37" s="672" t="str">
        <f aca="false">IFERROR(ROUNDDOWN(ROUND(L35*R37,0)*M35,0)*AC37,"")</f>
        <v/>
      </c>
      <c r="AF37" s="673" t="str">
        <f aca="false">IFERROR(ROUNDDOWN(ROUND(L35*(R37-P37),0)*M35,0)*AC37,"")</f>
        <v/>
      </c>
      <c r="AG37" s="674" t="n">
        <f aca="false">IF(AND(O37="ベア加算なし",Q37="ベア加算"),AE37,0)</f>
        <v>0</v>
      </c>
      <c r="AH37" s="675"/>
      <c r="AI37" s="676"/>
      <c r="AJ37" s="677"/>
      <c r="AK37" s="678"/>
      <c r="AL37" s="679"/>
      <c r="AM37" s="680"/>
      <c r="AN37" s="681" t="str">
        <f aca="false">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682" t="str">
        <f aca="false">IF(K35&lt;&gt;"","P列・R列に色付け","")</f>
        <v/>
      </c>
      <c r="AQ37" s="683"/>
      <c r="AR37" s="683"/>
      <c r="AX37" s="684"/>
      <c r="AY37" s="644" t="str">
        <f aca="false">G35</f>
        <v/>
      </c>
    </row>
    <row r="38" customFormat="false" ht="32.1" hidden="false" customHeight="true" outlineLevel="0" collapsed="false">
      <c r="A38" s="718" t="n">
        <v>9</v>
      </c>
      <c r="B38" s="719" t="str">
        <f aca="false">IF(基本情報入力シート!C62="","",基本情報入力シート!C62)</f>
        <v/>
      </c>
      <c r="C38" s="719"/>
      <c r="D38" s="719"/>
      <c r="E38" s="719"/>
      <c r="F38" s="719"/>
      <c r="G38" s="720" t="str">
        <f aca="false">IF(基本情報入力シート!M62="","",基本情報入力シート!M62)</f>
        <v/>
      </c>
      <c r="H38" s="720" t="str">
        <f aca="false">IF(基本情報入力シート!R62="","",基本情報入力シート!R62)</f>
        <v/>
      </c>
      <c r="I38" s="720" t="str">
        <f aca="false">IF(基本情報入力シート!W62="","",基本情報入力シート!W62)</f>
        <v/>
      </c>
      <c r="J38" s="720" t="str">
        <f aca="false">IF(基本情報入力シート!X62="","",基本情報入力シート!X62)</f>
        <v/>
      </c>
      <c r="K38" s="720" t="str">
        <f aca="false">IF(基本情報入力シート!Y62="","",基本情報入力シート!Y62)</f>
        <v/>
      </c>
      <c r="L38" s="721" t="str">
        <f aca="false">IF(基本情報入力シート!AB62="","",基本情報入力シート!AB62)</f>
        <v/>
      </c>
      <c r="M38" s="722" t="e">
        <f aca="false">IF(基本情報入力シート!AC62="","",基本情報入力シート!AC62)</f>
        <v>#N/A</v>
      </c>
      <c r="N38" s="622" t="s">
        <v>371</v>
      </c>
      <c r="O38" s="623"/>
      <c r="P38" s="624" t="e">
        <f aca="false">IFERROR(VLOOKUP(K38,【参考】数式用!$A$5:$J$27,MATCH(O38,【参考】数式用!$B$4:$J$4,0)+1,0),"")))</f>
        <v>#N/A</v>
      </c>
      <c r="Q38" s="623"/>
      <c r="R38" s="624" t="e">
        <f aca="false">IFERROR(VLOOKUP(K38,【参考】数式用!$A$5:$J$27,MATCH(Q38,【参考】数式用!$B$4:$J$4,0)+1,0),"")))</f>
        <v>#N/A</v>
      </c>
      <c r="S38" s="625" t="s">
        <v>88</v>
      </c>
      <c r="T38" s="626" t="n">
        <v>6</v>
      </c>
      <c r="U38" s="155" t="s">
        <v>89</v>
      </c>
      <c r="V38" s="627" t="n">
        <v>4</v>
      </c>
      <c r="W38" s="155" t="s">
        <v>372</v>
      </c>
      <c r="X38" s="626" t="n">
        <v>6</v>
      </c>
      <c r="Y38" s="155" t="s">
        <v>89</v>
      </c>
      <c r="Z38" s="627" t="n">
        <v>5</v>
      </c>
      <c r="AA38" s="155" t="s">
        <v>90</v>
      </c>
      <c r="AB38" s="628" t="s">
        <v>101</v>
      </c>
      <c r="AC38" s="629" t="n">
        <f aca="false">IF(V38&gt;=1,(X38*12+Z38)-(T38*12+V38)+1,"")</f>
        <v>2</v>
      </c>
      <c r="AD38" s="155" t="s">
        <v>373</v>
      </c>
      <c r="AE38" s="630" t="str">
        <f aca="false">IFERROR(ROUNDDOWN(ROUND(L38*R38,0)*M38,0)*AC38,"")</f>
        <v/>
      </c>
      <c r="AF38" s="631" t="str">
        <f aca="false">IFERROR(ROUNDDOWN(ROUND(L38*(R38-P38),0)*M38,0)*AC38,"")</f>
        <v/>
      </c>
      <c r="AG38" s="632"/>
      <c r="AH38" s="693"/>
      <c r="AI38" s="708"/>
      <c r="AJ38" s="703"/>
      <c r="AK38" s="704"/>
      <c r="AL38" s="637"/>
      <c r="AM38" s="638"/>
      <c r="AN38" s="639" t="str">
        <f aca="false">IF(AP38="","",IF(R38&lt;P38,"！加算の要件上は問題ありませんが、令和６年３月と比較して４・５月に加算率が下がる計画になっています。",""))</f>
        <v/>
      </c>
      <c r="AP38" s="640" t="str">
        <f aca="false">IF(K38&lt;&gt;"","P列・R列に色付け","")</f>
        <v/>
      </c>
      <c r="AQ38" s="641" t="e">
        <f aca="false">IFERROR(VLOOKUP(K38,【参考】数式用!$AJ$2:$AK$24,2,FALSE),"")))</f>
        <v>#N/A</v>
      </c>
      <c r="AR38" s="643" t="str">
        <f aca="false">Q38&amp;Q39&amp;Q40</f>
        <v/>
      </c>
      <c r="AS38" s="641" t="str">
        <f aca="false">IF(AG40&lt;&gt;0,IF(AH40="○","入力済","未入力"),"")</f>
        <v/>
      </c>
      <c r="AT38" s="642" t="str">
        <f aca="false">IF(OR(Q38="処遇加算Ⅰ",Q38="処遇加算Ⅱ"),IF(OR(AI38="○",AI38="令和６年度中に満たす"),"入力済","未入力"),"")</f>
        <v/>
      </c>
      <c r="AU38" s="643" t="str">
        <f aca="false">IF(Q38="処遇加算Ⅲ",IF(AJ38="○","入力済","未入力"),"")</f>
        <v/>
      </c>
      <c r="AV38" s="641" t="str">
        <f aca="false">IF(Q38="処遇加算Ⅰ",IF(OR(AK38="○",AK38="令和６年度中に満たす"),"入力済","未入力"),"")</f>
        <v/>
      </c>
      <c r="AW38" s="641" t="str">
        <f aca="false">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644" t="str">
        <f aca="false">IF(Q39="特定加算Ⅰ",IF(AM39="","未入力","入力済"),"")</f>
        <v/>
      </c>
      <c r="AY38" s="644" t="str">
        <f aca="false">G38</f>
        <v/>
      </c>
    </row>
    <row r="39" customFormat="false" ht="32.1" hidden="false" customHeight="true" outlineLevel="0" collapsed="false">
      <c r="A39" s="718"/>
      <c r="B39" s="719"/>
      <c r="C39" s="719"/>
      <c r="D39" s="719"/>
      <c r="E39" s="719"/>
      <c r="F39" s="719"/>
      <c r="G39" s="720"/>
      <c r="H39" s="720"/>
      <c r="I39" s="720"/>
      <c r="J39" s="720"/>
      <c r="K39" s="720"/>
      <c r="L39" s="721"/>
      <c r="M39" s="722"/>
      <c r="N39" s="645" t="s">
        <v>374</v>
      </c>
      <c r="O39" s="646"/>
      <c r="P39" s="647" t="e">
        <f aca="false">IFERROR(VLOOKUP(K38,【参考】数式用!$A$5:$J$27,MATCH(O39,【参考】数式用!$B$4:$J$4,0)+1,0),"")))</f>
        <v>#N/A</v>
      </c>
      <c r="Q39" s="646"/>
      <c r="R39" s="647" t="e">
        <f aca="false">IFERROR(VLOOKUP(K38,【参考】数式用!$A$5:$J$27,MATCH(Q39,【参考】数式用!$B$4:$J$4,0)+1,0),"")))</f>
        <v>#N/A</v>
      </c>
      <c r="S39" s="97" t="s">
        <v>88</v>
      </c>
      <c r="T39" s="648" t="n">
        <v>6</v>
      </c>
      <c r="U39" s="98" t="s">
        <v>89</v>
      </c>
      <c r="V39" s="649" t="n">
        <v>4</v>
      </c>
      <c r="W39" s="98" t="s">
        <v>372</v>
      </c>
      <c r="X39" s="648" t="n">
        <v>6</v>
      </c>
      <c r="Y39" s="98" t="s">
        <v>89</v>
      </c>
      <c r="Z39" s="649" t="n">
        <v>5</v>
      </c>
      <c r="AA39" s="98" t="s">
        <v>90</v>
      </c>
      <c r="AB39" s="650" t="s">
        <v>101</v>
      </c>
      <c r="AC39" s="651" t="n">
        <f aca="false">IF(V39&gt;=1,(X39*12+Z39)-(T39*12+V39)+1,"")</f>
        <v>2</v>
      </c>
      <c r="AD39" s="98" t="s">
        <v>373</v>
      </c>
      <c r="AE39" s="652" t="str">
        <f aca="false">IFERROR(ROUNDDOWN(ROUND(L38*R39,0)*M38,0)*AC39,"")</f>
        <v/>
      </c>
      <c r="AF39" s="653" t="str">
        <f aca="false">IFERROR(ROUNDDOWN(ROUND(L38*(R39-P39),0)*M38,0)*AC39,"")</f>
        <v/>
      </c>
      <c r="AG39" s="654"/>
      <c r="AH39" s="655"/>
      <c r="AI39" s="656"/>
      <c r="AJ39" s="657"/>
      <c r="AK39" s="658"/>
      <c r="AL39" s="659"/>
      <c r="AM39" s="660"/>
      <c r="AN39" s="661" t="str">
        <f aca="false">IF(AP38="","",IF(OR(Z38=4,Z39=4,Z40=4),"！加算の要件上は問題ありませんが、算定期間の終わりが令和６年５月になっていません。区分変更の場合は、「基本情報入力シート」で同じ事業所を２行に分けて記入してください。",""))</f>
        <v/>
      </c>
      <c r="AO39" s="662"/>
      <c r="AP39" s="640" t="str">
        <f aca="false">IF(K38&lt;&gt;"","P列・R列に色付け","")</f>
        <v/>
      </c>
      <c r="AY39" s="644" t="str">
        <f aca="false">G38</f>
        <v/>
      </c>
    </row>
    <row r="40" customFormat="false" ht="32.1" hidden="false" customHeight="true" outlineLevel="0" collapsed="false">
      <c r="A40" s="718"/>
      <c r="B40" s="719"/>
      <c r="C40" s="719"/>
      <c r="D40" s="719"/>
      <c r="E40" s="719"/>
      <c r="F40" s="719"/>
      <c r="G40" s="720"/>
      <c r="H40" s="720"/>
      <c r="I40" s="720"/>
      <c r="J40" s="720"/>
      <c r="K40" s="720"/>
      <c r="L40" s="721"/>
      <c r="M40" s="722"/>
      <c r="N40" s="686" t="s">
        <v>375</v>
      </c>
      <c r="O40" s="710"/>
      <c r="P40" s="711" t="e">
        <f aca="false">IFERROR(VLOOKUP(K38,【参考】数式用!$A$5:$J$27,MATCH(O40,【参考】数式用!$B$4:$J$4,0)+1,0),"")))</f>
        <v>#N/A</v>
      </c>
      <c r="Q40" s="710"/>
      <c r="R40" s="711" t="e">
        <f aca="false">IFERROR(VLOOKUP(K38,【参考】数式用!$A$5:$J$27,MATCH(Q40,【参考】数式用!$B$4:$J$4,0)+1,0),"")))</f>
        <v>#N/A</v>
      </c>
      <c r="S40" s="712" t="s">
        <v>88</v>
      </c>
      <c r="T40" s="713" t="n">
        <v>6</v>
      </c>
      <c r="U40" s="173" t="s">
        <v>89</v>
      </c>
      <c r="V40" s="714" t="n">
        <v>4</v>
      </c>
      <c r="W40" s="173" t="s">
        <v>372</v>
      </c>
      <c r="X40" s="713" t="n">
        <v>6</v>
      </c>
      <c r="Y40" s="173" t="s">
        <v>89</v>
      </c>
      <c r="Z40" s="714" t="n">
        <v>5</v>
      </c>
      <c r="AA40" s="173" t="s">
        <v>90</v>
      </c>
      <c r="AB40" s="715" t="s">
        <v>101</v>
      </c>
      <c r="AC40" s="716" t="n">
        <f aca="false">IF(V40&gt;=1,(X40*12+Z40)-(T40*12+V40)+1,"")</f>
        <v>2</v>
      </c>
      <c r="AD40" s="173" t="s">
        <v>373</v>
      </c>
      <c r="AE40" s="717" t="str">
        <f aca="false">IFERROR(ROUNDDOWN(ROUND(L38*R40,0)*M38,0)*AC40,"")</f>
        <v/>
      </c>
      <c r="AF40" s="723" t="str">
        <f aca="false">IFERROR(ROUNDDOWN(ROUND(L38*(R40-P40),0)*M38,0)*AC40,"")</f>
        <v/>
      </c>
      <c r="AG40" s="674" t="n">
        <f aca="false">IF(AND(O40="ベア加算なし",Q40="ベア加算"),AE40,0)</f>
        <v>0</v>
      </c>
      <c r="AH40" s="724"/>
      <c r="AI40" s="725"/>
      <c r="AJ40" s="726"/>
      <c r="AK40" s="727"/>
      <c r="AL40" s="728"/>
      <c r="AM40" s="729"/>
      <c r="AN40" s="681" t="str">
        <f aca="false">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682" t="str">
        <f aca="false">IF(K38&lt;&gt;"","P列・R列に色付け","")</f>
        <v/>
      </c>
      <c r="AQ40" s="683"/>
      <c r="AR40" s="683"/>
      <c r="AX40" s="684"/>
      <c r="AY40" s="644" t="str">
        <f aca="false">G38</f>
        <v/>
      </c>
    </row>
    <row r="41" customFormat="false" ht="32.1" hidden="false" customHeight="true" outlineLevel="0" collapsed="false">
      <c r="A41" s="616" t="n">
        <v>10</v>
      </c>
      <c r="B41" s="617" t="str">
        <f aca="false">IF(基本情報入力シート!C63="","",基本情報入力シート!C63)</f>
        <v/>
      </c>
      <c r="C41" s="617"/>
      <c r="D41" s="617"/>
      <c r="E41" s="617"/>
      <c r="F41" s="617"/>
      <c r="G41" s="618" t="str">
        <f aca="false">IF(基本情報入力シート!M63="","",基本情報入力シート!M63)</f>
        <v/>
      </c>
      <c r="H41" s="618" t="str">
        <f aca="false">IF(基本情報入力シート!R63="","",基本情報入力シート!R63)</f>
        <v/>
      </c>
      <c r="I41" s="618" t="str">
        <f aca="false">IF(基本情報入力シート!W63="","",基本情報入力シート!W63)</f>
        <v/>
      </c>
      <c r="J41" s="618" t="str">
        <f aca="false">IF(基本情報入力シート!X63="","",基本情報入力シート!X63)</f>
        <v/>
      </c>
      <c r="K41" s="618" t="str">
        <f aca="false">IF(基本情報入力シート!Y63="","",基本情報入力シート!Y63)</f>
        <v/>
      </c>
      <c r="L41" s="706" t="str">
        <f aca="false">IF(基本情報入力シート!AB63="","",基本情報入力シート!AB63)</f>
        <v/>
      </c>
      <c r="M41" s="707" t="e">
        <f aca="false">IF(基本情報入力シート!AC63="","",基本情報入力シート!AC63)</f>
        <v>#N/A</v>
      </c>
      <c r="N41" s="622" t="s">
        <v>371</v>
      </c>
      <c r="O41" s="623"/>
      <c r="P41" s="624" t="e">
        <f aca="false">IFERROR(VLOOKUP(K41,【参考】数式用!$A$5:$J$27,MATCH(O41,【参考】数式用!$B$4:$J$4,0)+1,0),"")))</f>
        <v>#N/A</v>
      </c>
      <c r="Q41" s="623"/>
      <c r="R41" s="624" t="e">
        <f aca="false">IFERROR(VLOOKUP(K41,【参考】数式用!$A$5:$J$27,MATCH(Q41,【参考】数式用!$B$4:$J$4,0)+1,0),"")))</f>
        <v>#N/A</v>
      </c>
      <c r="S41" s="625" t="s">
        <v>88</v>
      </c>
      <c r="T41" s="626" t="n">
        <v>6</v>
      </c>
      <c r="U41" s="155" t="s">
        <v>89</v>
      </c>
      <c r="V41" s="627" t="n">
        <v>4</v>
      </c>
      <c r="W41" s="155" t="s">
        <v>372</v>
      </c>
      <c r="X41" s="626" t="n">
        <v>6</v>
      </c>
      <c r="Y41" s="155" t="s">
        <v>89</v>
      </c>
      <c r="Z41" s="627" t="n">
        <v>5</v>
      </c>
      <c r="AA41" s="155" t="s">
        <v>90</v>
      </c>
      <c r="AB41" s="628" t="s">
        <v>101</v>
      </c>
      <c r="AC41" s="629" t="n">
        <f aca="false">IF(V41&gt;=1,(X41*12+Z41)-(T41*12+V41)+1,"")</f>
        <v>2</v>
      </c>
      <c r="AD41" s="155" t="s">
        <v>373</v>
      </c>
      <c r="AE41" s="630" t="str">
        <f aca="false">IFERROR(ROUNDDOWN(ROUND(L41*R41,0)*M41,0)*AC41,"")</f>
        <v/>
      </c>
      <c r="AF41" s="631" t="str">
        <f aca="false">IFERROR(ROUNDDOWN(ROUND(L41*(R41-P41),0)*M41,0)*AC41,"")</f>
        <v/>
      </c>
      <c r="AG41" s="632"/>
      <c r="AH41" s="693"/>
      <c r="AI41" s="708"/>
      <c r="AJ41" s="703"/>
      <c r="AK41" s="704"/>
      <c r="AL41" s="637"/>
      <c r="AM41" s="638"/>
      <c r="AN41" s="639" t="str">
        <f aca="false">IF(AP41="","",IF(R41&lt;P41,"！加算の要件上は問題ありませんが、令和６年３月と比較して４・５月に加算率が下がる計画になっています。",""))</f>
        <v/>
      </c>
      <c r="AP41" s="640" t="str">
        <f aca="false">IF(K41&lt;&gt;"","P列・R列に色付け","")</f>
        <v/>
      </c>
      <c r="AQ41" s="641" t="e">
        <f aca="false">IFERROR(VLOOKUP(K41,【参考】数式用!$AJ$2:$AK$24,2,FALSE),"")))</f>
        <v>#N/A</v>
      </c>
      <c r="AR41" s="643" t="str">
        <f aca="false">Q41&amp;Q42&amp;Q43</f>
        <v/>
      </c>
      <c r="AS41" s="641" t="str">
        <f aca="false">IF(AG43&lt;&gt;0,IF(AH43="○","入力済","未入力"),"")</f>
        <v/>
      </c>
      <c r="AT41" s="642" t="str">
        <f aca="false">IF(OR(Q41="処遇加算Ⅰ",Q41="処遇加算Ⅱ"),IF(OR(AI41="○",AI41="令和６年度中に満たす"),"入力済","未入力"),"")</f>
        <v/>
      </c>
      <c r="AU41" s="643" t="str">
        <f aca="false">IF(Q41="処遇加算Ⅲ",IF(AJ41="○","入力済","未入力"),"")</f>
        <v/>
      </c>
      <c r="AV41" s="641" t="str">
        <f aca="false">IF(Q41="処遇加算Ⅰ",IF(OR(AK41="○",AK41="令和６年度中に満たす"),"入力済","未入力"),"")</f>
        <v/>
      </c>
      <c r="AW41" s="641" t="str">
        <f aca="false">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644" t="str">
        <f aca="false">IF(Q42="特定加算Ⅰ",IF(AM42="","未入力","入力済"),"")</f>
        <v/>
      </c>
      <c r="AY41" s="644" t="str">
        <f aca="false">G41</f>
        <v/>
      </c>
    </row>
    <row r="42" customFormat="false" ht="32.1" hidden="false" customHeight="true" outlineLevel="0" collapsed="false">
      <c r="A42" s="616"/>
      <c r="B42" s="617"/>
      <c r="C42" s="617"/>
      <c r="D42" s="617"/>
      <c r="E42" s="617"/>
      <c r="F42" s="617"/>
      <c r="G42" s="618"/>
      <c r="H42" s="618"/>
      <c r="I42" s="618"/>
      <c r="J42" s="618"/>
      <c r="K42" s="618"/>
      <c r="L42" s="706"/>
      <c r="M42" s="707"/>
      <c r="N42" s="645" t="s">
        <v>374</v>
      </c>
      <c r="O42" s="646"/>
      <c r="P42" s="647" t="e">
        <f aca="false">IFERROR(VLOOKUP(K41,【参考】数式用!$A$5:$J$27,MATCH(O42,【参考】数式用!$B$4:$J$4,0)+1,0),"")))</f>
        <v>#N/A</v>
      </c>
      <c r="Q42" s="646"/>
      <c r="R42" s="647" t="e">
        <f aca="false">IFERROR(VLOOKUP(K41,【参考】数式用!$A$5:$J$27,MATCH(Q42,【参考】数式用!$B$4:$J$4,0)+1,0),"")))</f>
        <v>#N/A</v>
      </c>
      <c r="S42" s="97" t="s">
        <v>88</v>
      </c>
      <c r="T42" s="648" t="n">
        <v>6</v>
      </c>
      <c r="U42" s="98" t="s">
        <v>89</v>
      </c>
      <c r="V42" s="649" t="n">
        <v>4</v>
      </c>
      <c r="W42" s="98" t="s">
        <v>372</v>
      </c>
      <c r="X42" s="648" t="n">
        <v>6</v>
      </c>
      <c r="Y42" s="98" t="s">
        <v>89</v>
      </c>
      <c r="Z42" s="649" t="n">
        <v>5</v>
      </c>
      <c r="AA42" s="98" t="s">
        <v>90</v>
      </c>
      <c r="AB42" s="650" t="s">
        <v>101</v>
      </c>
      <c r="AC42" s="651" t="n">
        <f aca="false">IF(V42&gt;=1,(X42*12+Z42)-(T42*12+V42)+1,"")</f>
        <v>2</v>
      </c>
      <c r="AD42" s="98" t="s">
        <v>373</v>
      </c>
      <c r="AE42" s="652" t="str">
        <f aca="false">IFERROR(ROUNDDOWN(ROUND(L41*R42,0)*M41,0)*AC42,"")</f>
        <v/>
      </c>
      <c r="AF42" s="653" t="str">
        <f aca="false">IFERROR(ROUNDDOWN(ROUND(L41*(R42-P42),0)*M41,0)*AC42,"")</f>
        <v/>
      </c>
      <c r="AG42" s="654"/>
      <c r="AH42" s="655"/>
      <c r="AI42" s="656"/>
      <c r="AJ42" s="657"/>
      <c r="AK42" s="658"/>
      <c r="AL42" s="659"/>
      <c r="AM42" s="660"/>
      <c r="AN42" s="661" t="str">
        <f aca="false">IF(AP41="","",IF(OR(Z41=4,Z42=4,Z43=4),"！加算の要件上は問題ありませんが、算定期間の終わりが令和６年５月になっていません。区分変更の場合は、「基本情報入力シート」で同じ事業所を２行に分けて記入してください。",""))</f>
        <v/>
      </c>
      <c r="AO42" s="662"/>
      <c r="AP42" s="640" t="str">
        <f aca="false">IF(K41&lt;&gt;"","P列・R列に色付け","")</f>
        <v/>
      </c>
      <c r="AY42" s="644" t="str">
        <f aca="false">G41</f>
        <v/>
      </c>
    </row>
    <row r="43" customFormat="false" ht="32.1" hidden="false" customHeight="true" outlineLevel="0" collapsed="false">
      <c r="A43" s="616"/>
      <c r="B43" s="617"/>
      <c r="C43" s="617"/>
      <c r="D43" s="617"/>
      <c r="E43" s="617"/>
      <c r="F43" s="617"/>
      <c r="G43" s="618"/>
      <c r="H43" s="618"/>
      <c r="I43" s="618"/>
      <c r="J43" s="618"/>
      <c r="K43" s="618"/>
      <c r="L43" s="706"/>
      <c r="M43" s="707"/>
      <c r="N43" s="663" t="s">
        <v>375</v>
      </c>
      <c r="O43" s="664"/>
      <c r="P43" s="665" t="e">
        <f aca="false">IFERROR(VLOOKUP(K41,【参考】数式用!$A$5:$J$27,MATCH(O43,【参考】数式用!$B$4:$J$4,0)+1,0),"")))</f>
        <v>#N/A</v>
      </c>
      <c r="Q43" s="664"/>
      <c r="R43" s="665" t="e">
        <f aca="false">IFERROR(VLOOKUP(K41,【参考】数式用!$A$5:$J$27,MATCH(Q43,【参考】数式用!$B$4:$J$4,0)+1,0),"")))</f>
        <v>#N/A</v>
      </c>
      <c r="S43" s="666" t="s">
        <v>88</v>
      </c>
      <c r="T43" s="667" t="n">
        <v>6</v>
      </c>
      <c r="U43" s="668" t="s">
        <v>89</v>
      </c>
      <c r="V43" s="669" t="n">
        <v>4</v>
      </c>
      <c r="W43" s="668" t="s">
        <v>372</v>
      </c>
      <c r="X43" s="667" t="n">
        <v>6</v>
      </c>
      <c r="Y43" s="668" t="s">
        <v>89</v>
      </c>
      <c r="Z43" s="669" t="n">
        <v>5</v>
      </c>
      <c r="AA43" s="668" t="s">
        <v>90</v>
      </c>
      <c r="AB43" s="670" t="s">
        <v>101</v>
      </c>
      <c r="AC43" s="671" t="n">
        <f aca="false">IF(V43&gt;=1,(X43*12+Z43)-(T43*12+V43)+1,"")</f>
        <v>2</v>
      </c>
      <c r="AD43" s="668" t="s">
        <v>373</v>
      </c>
      <c r="AE43" s="672" t="str">
        <f aca="false">IFERROR(ROUNDDOWN(ROUND(L41*R43,0)*M41,0)*AC43,"")</f>
        <v/>
      </c>
      <c r="AF43" s="673" t="str">
        <f aca="false">IFERROR(ROUNDDOWN(ROUND(L41*(R43-P43),0)*M41,0)*AC43,"")</f>
        <v/>
      </c>
      <c r="AG43" s="674" t="n">
        <f aca="false">IF(AND(O43="ベア加算なし",Q43="ベア加算"),AE43,0)</f>
        <v>0</v>
      </c>
      <c r="AH43" s="675"/>
      <c r="AI43" s="676"/>
      <c r="AJ43" s="677"/>
      <c r="AK43" s="678"/>
      <c r="AL43" s="679"/>
      <c r="AM43" s="680"/>
      <c r="AN43" s="681" t="str">
        <f aca="false">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682" t="str">
        <f aca="false">IF(K41&lt;&gt;"","P列・R列に色付け","")</f>
        <v/>
      </c>
      <c r="AQ43" s="683"/>
      <c r="AR43" s="683"/>
      <c r="AX43" s="684"/>
      <c r="AY43" s="644" t="str">
        <f aca="false">G41</f>
        <v/>
      </c>
    </row>
    <row r="44" customFormat="false" ht="32.1" hidden="false" customHeight="true" outlineLevel="0" collapsed="false">
      <c r="A44" s="730" t="n">
        <v>11</v>
      </c>
      <c r="B44" s="731" t="str">
        <f aca="false">IF(基本情報入力シート!C64="","",基本情報入力シート!C64)</f>
        <v/>
      </c>
      <c r="C44" s="731"/>
      <c r="D44" s="731"/>
      <c r="E44" s="731"/>
      <c r="F44" s="731"/>
      <c r="G44" s="732" t="str">
        <f aca="false">IF(基本情報入力シート!M64="","",基本情報入力シート!M64)</f>
        <v/>
      </c>
      <c r="H44" s="732" t="str">
        <f aca="false">IF(基本情報入力シート!R64="","",基本情報入力シート!R64)</f>
        <v/>
      </c>
      <c r="I44" s="732" t="str">
        <f aca="false">IF(基本情報入力シート!W64="","",基本情報入力シート!W64)</f>
        <v/>
      </c>
      <c r="J44" s="732" t="str">
        <f aca="false">IF(基本情報入力シート!X64="","",基本情報入力シート!X64)</f>
        <v/>
      </c>
      <c r="K44" s="732" t="str">
        <f aca="false">IF(基本情報入力シート!Y64="","",基本情報入力シート!Y64)</f>
        <v/>
      </c>
      <c r="L44" s="733" t="str">
        <f aca="false">IF(基本情報入力シート!AB64="","",基本情報入力シート!AB64)</f>
        <v/>
      </c>
      <c r="M44" s="734" t="e">
        <f aca="false">IF(基本情報入力シート!AC64="","",基本情報入力シート!AC64)</f>
        <v>#N/A</v>
      </c>
      <c r="N44" s="686" t="s">
        <v>371</v>
      </c>
      <c r="O44" s="687"/>
      <c r="P44" s="647" t="e">
        <f aca="false">IFERROR(VLOOKUP(K44,【参考】数式用!$A$5:$J$27,MATCH(O44,【参考】数式用!$B$4:$J$4,0)+1,0),"")))</f>
        <v>#N/A</v>
      </c>
      <c r="Q44" s="687"/>
      <c r="R44" s="647" t="e">
        <f aca="false">IFERROR(VLOOKUP(K44,【参考】数式用!$A$5:$J$27,MATCH(Q44,【参考】数式用!$B$4:$J$4,0)+1,0),"")))</f>
        <v>#N/A</v>
      </c>
      <c r="S44" s="688" t="s">
        <v>88</v>
      </c>
      <c r="T44" s="689" t="n">
        <v>6</v>
      </c>
      <c r="U44" s="167" t="s">
        <v>89</v>
      </c>
      <c r="V44" s="690" t="n">
        <v>4</v>
      </c>
      <c r="W44" s="167" t="s">
        <v>372</v>
      </c>
      <c r="X44" s="689" t="n">
        <v>6</v>
      </c>
      <c r="Y44" s="167" t="s">
        <v>89</v>
      </c>
      <c r="Z44" s="690" t="n">
        <v>5</v>
      </c>
      <c r="AA44" s="167" t="s">
        <v>90</v>
      </c>
      <c r="AB44" s="691" t="s">
        <v>101</v>
      </c>
      <c r="AC44" s="692" t="n">
        <f aca="false">IF(V44&gt;=1,(X44*12+Z44)-(T44*12+V44)+1,"")</f>
        <v>2</v>
      </c>
      <c r="AD44" s="167" t="s">
        <v>373</v>
      </c>
      <c r="AE44" s="652" t="str">
        <f aca="false">IFERROR(ROUNDDOWN(ROUND(L44*R44,0)*M44,0)*AC44,"")</f>
        <v/>
      </c>
      <c r="AF44" s="653" t="str">
        <f aca="false">IFERROR(ROUNDDOWN(ROUND(L44*(R44-P44),0)*M44,0)*AC44,"")</f>
        <v/>
      </c>
      <c r="AG44" s="632"/>
      <c r="AH44" s="735"/>
      <c r="AI44" s="736"/>
      <c r="AJ44" s="695"/>
      <c r="AK44" s="737"/>
      <c r="AL44" s="738"/>
      <c r="AM44" s="697"/>
      <c r="AN44" s="639" t="str">
        <f aca="false">IF(AP44="","",IF(R44&lt;P44,"！加算の要件上は問題ありませんが、令和６年３月と比較して４・５月に加算率が下がる計画になっています。",""))</f>
        <v/>
      </c>
      <c r="AP44" s="640" t="str">
        <f aca="false">IF(K44&lt;&gt;"","P列・R列に色付け","")</f>
        <v/>
      </c>
      <c r="AQ44" s="641" t="e">
        <f aca="false">IFERROR(VLOOKUP(K44,【参考】数式用!$AJ$2:$AK$24,2,FALSE),"")))</f>
        <v>#N/A</v>
      </c>
      <c r="AR44" s="643" t="str">
        <f aca="false">Q44&amp;Q45&amp;Q46</f>
        <v/>
      </c>
      <c r="AS44" s="641" t="str">
        <f aca="false">IF(AG46&lt;&gt;0,IF(AH46="○","入力済","未入力"),"")</f>
        <v/>
      </c>
      <c r="AT44" s="642" t="str">
        <f aca="false">IF(OR(Q44="処遇加算Ⅰ",Q44="処遇加算Ⅱ"),IF(OR(AI44="○",AI44="令和６年度中に満たす"),"入力済","未入力"),"")</f>
        <v/>
      </c>
      <c r="AU44" s="643" t="str">
        <f aca="false">IF(Q44="処遇加算Ⅲ",IF(AJ44="○","入力済","未入力"),"")</f>
        <v/>
      </c>
      <c r="AV44" s="641" t="str">
        <f aca="false">IF(Q44="処遇加算Ⅰ",IF(OR(AK44="○",AK44="令和６年度中に満たす"),"入力済","未入力"),"")</f>
        <v/>
      </c>
      <c r="AW44" s="641" t="str">
        <f aca="false">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644" t="str">
        <f aca="false">IF(Q45="特定加算Ⅰ",IF(AM45="","未入力","入力済"),"")</f>
        <v/>
      </c>
      <c r="AY44" s="644" t="str">
        <f aca="false">G44</f>
        <v/>
      </c>
    </row>
    <row r="45" customFormat="false" ht="32.1" hidden="false" customHeight="true" outlineLevel="0" collapsed="false">
      <c r="A45" s="730"/>
      <c r="B45" s="731"/>
      <c r="C45" s="731"/>
      <c r="D45" s="731"/>
      <c r="E45" s="731"/>
      <c r="F45" s="731"/>
      <c r="G45" s="732"/>
      <c r="H45" s="732"/>
      <c r="I45" s="732"/>
      <c r="J45" s="732"/>
      <c r="K45" s="732"/>
      <c r="L45" s="733"/>
      <c r="M45" s="734"/>
      <c r="N45" s="645" t="s">
        <v>374</v>
      </c>
      <c r="O45" s="646"/>
      <c r="P45" s="647" t="e">
        <f aca="false">IFERROR(VLOOKUP(K44,【参考】数式用!$A$5:$J$27,MATCH(O45,【参考】数式用!$B$4:$J$4,0)+1,0),"")))</f>
        <v>#N/A</v>
      </c>
      <c r="Q45" s="646"/>
      <c r="R45" s="647" t="e">
        <f aca="false">IFERROR(VLOOKUP(K44,【参考】数式用!$A$5:$J$27,MATCH(Q45,【参考】数式用!$B$4:$J$4,0)+1,0),"")))</f>
        <v>#N/A</v>
      </c>
      <c r="S45" s="97" t="s">
        <v>88</v>
      </c>
      <c r="T45" s="648" t="n">
        <v>6</v>
      </c>
      <c r="U45" s="98" t="s">
        <v>89</v>
      </c>
      <c r="V45" s="649" t="n">
        <v>4</v>
      </c>
      <c r="W45" s="98" t="s">
        <v>372</v>
      </c>
      <c r="X45" s="648" t="n">
        <v>6</v>
      </c>
      <c r="Y45" s="98" t="s">
        <v>89</v>
      </c>
      <c r="Z45" s="649" t="n">
        <v>5</v>
      </c>
      <c r="AA45" s="98" t="s">
        <v>90</v>
      </c>
      <c r="AB45" s="650" t="s">
        <v>101</v>
      </c>
      <c r="AC45" s="651" t="n">
        <f aca="false">IF(V45&gt;=1,(X45*12+Z45)-(T45*12+V45)+1,"")</f>
        <v>2</v>
      </c>
      <c r="AD45" s="98" t="s">
        <v>373</v>
      </c>
      <c r="AE45" s="652" t="str">
        <f aca="false">IFERROR(ROUNDDOWN(ROUND(L44*R45,0)*M44,0)*AC45,"")</f>
        <v/>
      </c>
      <c r="AF45" s="653" t="str">
        <f aca="false">IFERROR(ROUNDDOWN(ROUND(L44*(R45-P45),0)*M44,0)*AC45,"")</f>
        <v/>
      </c>
      <c r="AG45" s="654"/>
      <c r="AH45" s="655"/>
      <c r="AI45" s="656"/>
      <c r="AJ45" s="657"/>
      <c r="AK45" s="658"/>
      <c r="AL45" s="659"/>
      <c r="AM45" s="660"/>
      <c r="AN45" s="661" t="str">
        <f aca="false">IF(AP44="","",IF(OR(Z44=4,Z45=4,Z46=4),"！加算の要件上は問題ありませんが、算定期間の終わりが令和６年５月になっていません。区分変更の場合は、「基本情報入力シート」で同じ事業所を２行に分けて記入してください。",""))</f>
        <v/>
      </c>
      <c r="AO45" s="662"/>
      <c r="AP45" s="640" t="str">
        <f aca="false">IF(K44&lt;&gt;"","P列・R列に色付け","")</f>
        <v/>
      </c>
      <c r="AY45" s="644" t="str">
        <f aca="false">G44</f>
        <v/>
      </c>
    </row>
    <row r="46" customFormat="false" ht="32.1" hidden="false" customHeight="true" outlineLevel="0" collapsed="false">
      <c r="A46" s="730"/>
      <c r="B46" s="731"/>
      <c r="C46" s="731"/>
      <c r="D46" s="731"/>
      <c r="E46" s="731"/>
      <c r="F46" s="731"/>
      <c r="G46" s="732"/>
      <c r="H46" s="732"/>
      <c r="I46" s="732"/>
      <c r="J46" s="732"/>
      <c r="K46" s="732"/>
      <c r="L46" s="733"/>
      <c r="M46" s="734"/>
      <c r="N46" s="663" t="s">
        <v>375</v>
      </c>
      <c r="O46" s="710"/>
      <c r="P46" s="711" t="e">
        <f aca="false">IFERROR(VLOOKUP(K44,【参考】数式用!$A$5:$J$27,MATCH(O46,【参考】数式用!$B$4:$J$4,0)+1,0),"")))</f>
        <v>#N/A</v>
      </c>
      <c r="Q46" s="664"/>
      <c r="R46" s="665" t="e">
        <f aca="false">IFERROR(VLOOKUP(K44,【参考】数式用!$A$5:$J$27,MATCH(Q46,【参考】数式用!$B$4:$J$4,0)+1,0),"")))</f>
        <v>#N/A</v>
      </c>
      <c r="S46" s="666" t="s">
        <v>88</v>
      </c>
      <c r="T46" s="667" t="n">
        <v>6</v>
      </c>
      <c r="U46" s="668" t="s">
        <v>89</v>
      </c>
      <c r="V46" s="669" t="n">
        <v>4</v>
      </c>
      <c r="W46" s="668" t="s">
        <v>372</v>
      </c>
      <c r="X46" s="667" t="n">
        <v>6</v>
      </c>
      <c r="Y46" s="668" t="s">
        <v>89</v>
      </c>
      <c r="Z46" s="669" t="n">
        <v>5</v>
      </c>
      <c r="AA46" s="668" t="s">
        <v>90</v>
      </c>
      <c r="AB46" s="670" t="s">
        <v>101</v>
      </c>
      <c r="AC46" s="671" t="n">
        <f aca="false">IF(V46&gt;=1,(X46*12+Z46)-(T46*12+V46)+1,"")</f>
        <v>2</v>
      </c>
      <c r="AD46" s="668" t="s">
        <v>373</v>
      </c>
      <c r="AE46" s="672" t="str">
        <f aca="false">IFERROR(ROUNDDOWN(ROUND(L44*R46,0)*M44,0)*AC46,"")</f>
        <v/>
      </c>
      <c r="AF46" s="673" t="str">
        <f aca="false">IFERROR(ROUNDDOWN(ROUND(L44*(R46-P46),0)*M44,0)*AC46,"")</f>
        <v/>
      </c>
      <c r="AG46" s="674" t="n">
        <f aca="false">IF(AND(O46="ベア加算なし",Q46="ベア加算"),AE46,0)</f>
        <v>0</v>
      </c>
      <c r="AH46" s="675"/>
      <c r="AI46" s="676"/>
      <c r="AJ46" s="677"/>
      <c r="AK46" s="678"/>
      <c r="AL46" s="679"/>
      <c r="AM46" s="680"/>
      <c r="AN46" s="681" t="str">
        <f aca="false">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682" t="str">
        <f aca="false">IF(K44&lt;&gt;"","P列・R列に色付け","")</f>
        <v/>
      </c>
      <c r="AQ46" s="683"/>
      <c r="AR46" s="683"/>
      <c r="AX46" s="684"/>
      <c r="AY46" s="644" t="str">
        <f aca="false">G44</f>
        <v/>
      </c>
    </row>
    <row r="47" customFormat="false" ht="32.1" hidden="false" customHeight="true" outlineLevel="0" collapsed="false">
      <c r="A47" s="616" t="n">
        <v>12</v>
      </c>
      <c r="B47" s="617" t="str">
        <f aca="false">IF(基本情報入力シート!C65="","",基本情報入力シート!C65)</f>
        <v/>
      </c>
      <c r="C47" s="617"/>
      <c r="D47" s="617"/>
      <c r="E47" s="617"/>
      <c r="F47" s="617"/>
      <c r="G47" s="618" t="str">
        <f aca="false">IF(基本情報入力シート!M65="","",基本情報入力シート!M65)</f>
        <v/>
      </c>
      <c r="H47" s="618" t="str">
        <f aca="false">IF(基本情報入力シート!R65="","",基本情報入力シート!R65)</f>
        <v/>
      </c>
      <c r="I47" s="618" t="str">
        <f aca="false">IF(基本情報入力シート!W65="","",基本情報入力シート!W65)</f>
        <v/>
      </c>
      <c r="J47" s="618" t="str">
        <f aca="false">IF(基本情報入力シート!X65="","",基本情報入力シート!X65)</f>
        <v/>
      </c>
      <c r="K47" s="618" t="str">
        <f aca="false">IF(基本情報入力シート!Y65="","",基本情報入力シート!Y65)</f>
        <v/>
      </c>
      <c r="L47" s="706" t="str">
        <f aca="false">IF(基本情報入力シート!AB65="","",基本情報入力シート!AB65)</f>
        <v/>
      </c>
      <c r="M47" s="707" t="e">
        <f aca="false">IF(基本情報入力シート!AC65="","",基本情報入力シート!AC65)</f>
        <v>#N/A</v>
      </c>
      <c r="N47" s="622" t="s">
        <v>371</v>
      </c>
      <c r="O47" s="623"/>
      <c r="P47" s="624" t="e">
        <f aca="false">IFERROR(VLOOKUP(K47,【参考】数式用!$A$5:$J$27,MATCH(O47,【参考】数式用!$B$4:$J$4,0)+1,0),"")))</f>
        <v>#N/A</v>
      </c>
      <c r="Q47" s="623"/>
      <c r="R47" s="624" t="e">
        <f aca="false">IFERROR(VLOOKUP(K47,【参考】数式用!$A$5:$J$27,MATCH(Q47,【参考】数式用!$B$4:$J$4,0)+1,0),"")))</f>
        <v>#N/A</v>
      </c>
      <c r="S47" s="625" t="s">
        <v>88</v>
      </c>
      <c r="T47" s="626" t="n">
        <v>6</v>
      </c>
      <c r="U47" s="155" t="s">
        <v>89</v>
      </c>
      <c r="V47" s="627" t="n">
        <v>4</v>
      </c>
      <c r="W47" s="155" t="s">
        <v>372</v>
      </c>
      <c r="X47" s="626" t="n">
        <v>6</v>
      </c>
      <c r="Y47" s="155" t="s">
        <v>89</v>
      </c>
      <c r="Z47" s="627" t="n">
        <v>5</v>
      </c>
      <c r="AA47" s="155" t="s">
        <v>90</v>
      </c>
      <c r="AB47" s="628" t="s">
        <v>101</v>
      </c>
      <c r="AC47" s="629" t="n">
        <f aca="false">IF(V47&gt;=1,(X47*12+Z47)-(T47*12+V47)+1,"")</f>
        <v>2</v>
      </c>
      <c r="AD47" s="155" t="s">
        <v>373</v>
      </c>
      <c r="AE47" s="630" t="str">
        <f aca="false">IFERROR(ROUNDDOWN(ROUND(L47*R47,0)*M47,0)*AC47,"")</f>
        <v/>
      </c>
      <c r="AF47" s="631" t="str">
        <f aca="false">IFERROR(ROUNDDOWN(ROUND(L47*(R47-P47),0)*M47,0)*AC47,"")</f>
        <v/>
      </c>
      <c r="AG47" s="632"/>
      <c r="AH47" s="693"/>
      <c r="AI47" s="708"/>
      <c r="AJ47" s="703"/>
      <c r="AK47" s="704"/>
      <c r="AL47" s="637"/>
      <c r="AM47" s="638"/>
      <c r="AN47" s="639" t="str">
        <f aca="false">IF(AP47="","",IF(R47&lt;P47,"！加算の要件上は問題ありませんが、令和６年３月と比較して４・５月に加算率が下がる計画になっています。",""))</f>
        <v/>
      </c>
      <c r="AP47" s="640" t="str">
        <f aca="false">IF(K47&lt;&gt;"","P列・R列に色付け","")</f>
        <v/>
      </c>
      <c r="AQ47" s="641" t="e">
        <f aca="false">IFERROR(VLOOKUP(K47,【参考】数式用!$AJ$2:$AK$24,2,FALSE),"")))</f>
        <v>#N/A</v>
      </c>
      <c r="AR47" s="643" t="str">
        <f aca="false">Q47&amp;Q48&amp;Q49</f>
        <v/>
      </c>
      <c r="AS47" s="641" t="str">
        <f aca="false">IF(AG49&lt;&gt;0,IF(AH49="○","入力済","未入力"),"")</f>
        <v/>
      </c>
      <c r="AT47" s="642" t="str">
        <f aca="false">IF(OR(Q47="処遇加算Ⅰ",Q47="処遇加算Ⅱ"),IF(OR(AI47="○",AI47="令和６年度中に満たす"),"入力済","未入力"),"")</f>
        <v/>
      </c>
      <c r="AU47" s="643" t="str">
        <f aca="false">IF(Q47="処遇加算Ⅲ",IF(AJ47="○","入力済","未入力"),"")</f>
        <v/>
      </c>
      <c r="AV47" s="641" t="str">
        <f aca="false">IF(Q47="処遇加算Ⅰ",IF(OR(AK47="○",AK47="令和６年度中に満たす"),"入力済","未入力"),"")</f>
        <v/>
      </c>
      <c r="AW47" s="641" t="str">
        <f aca="false">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644" t="str">
        <f aca="false">IF(Q48="特定加算Ⅰ",IF(AM48="","未入力","入力済"),"")</f>
        <v/>
      </c>
      <c r="AY47" s="644" t="str">
        <f aca="false">G47</f>
        <v/>
      </c>
    </row>
    <row r="48" customFormat="false" ht="32.1" hidden="false" customHeight="true" outlineLevel="0" collapsed="false">
      <c r="A48" s="616"/>
      <c r="B48" s="617"/>
      <c r="C48" s="617"/>
      <c r="D48" s="617"/>
      <c r="E48" s="617"/>
      <c r="F48" s="617"/>
      <c r="G48" s="618"/>
      <c r="H48" s="618"/>
      <c r="I48" s="618"/>
      <c r="J48" s="618"/>
      <c r="K48" s="618"/>
      <c r="L48" s="706"/>
      <c r="M48" s="707"/>
      <c r="N48" s="645" t="s">
        <v>374</v>
      </c>
      <c r="O48" s="646"/>
      <c r="P48" s="647" t="e">
        <f aca="false">IFERROR(VLOOKUP(K47,【参考】数式用!$A$5:$J$27,MATCH(O48,【参考】数式用!$B$4:$J$4,0)+1,0),"")))</f>
        <v>#N/A</v>
      </c>
      <c r="Q48" s="646"/>
      <c r="R48" s="647" t="e">
        <f aca="false">IFERROR(VLOOKUP(K47,【参考】数式用!$A$5:$J$27,MATCH(Q48,【参考】数式用!$B$4:$J$4,0)+1,0),"")))</f>
        <v>#N/A</v>
      </c>
      <c r="S48" s="97" t="s">
        <v>88</v>
      </c>
      <c r="T48" s="648" t="n">
        <v>6</v>
      </c>
      <c r="U48" s="98" t="s">
        <v>89</v>
      </c>
      <c r="V48" s="649" t="n">
        <v>4</v>
      </c>
      <c r="W48" s="98" t="s">
        <v>372</v>
      </c>
      <c r="X48" s="648" t="n">
        <v>6</v>
      </c>
      <c r="Y48" s="98" t="s">
        <v>89</v>
      </c>
      <c r="Z48" s="649" t="n">
        <v>5</v>
      </c>
      <c r="AA48" s="98" t="s">
        <v>90</v>
      </c>
      <c r="AB48" s="650" t="s">
        <v>101</v>
      </c>
      <c r="AC48" s="651" t="n">
        <f aca="false">IF(V48&gt;=1,(X48*12+Z48)-(T48*12+V48)+1,"")</f>
        <v>2</v>
      </c>
      <c r="AD48" s="98" t="s">
        <v>373</v>
      </c>
      <c r="AE48" s="652" t="str">
        <f aca="false">IFERROR(ROUNDDOWN(ROUND(L47*R48,0)*M47,0)*AC48,"")</f>
        <v/>
      </c>
      <c r="AF48" s="653" t="str">
        <f aca="false">IFERROR(ROUNDDOWN(ROUND(L47*(R48-P48),0)*M47,0)*AC48,"")</f>
        <v/>
      </c>
      <c r="AG48" s="654"/>
      <c r="AH48" s="655"/>
      <c r="AI48" s="656"/>
      <c r="AJ48" s="657"/>
      <c r="AK48" s="658"/>
      <c r="AL48" s="659"/>
      <c r="AM48" s="660"/>
      <c r="AN48" s="661" t="str">
        <f aca="false">IF(AP47="","",IF(OR(Z47=4,Z48=4,Z49=4),"！加算の要件上は問題ありませんが、算定期間の終わりが令和６年５月になっていません。区分変更の場合は、「基本情報入力シート」で同じ事業所を２行に分けて記入してください。",""))</f>
        <v/>
      </c>
      <c r="AO48" s="662"/>
      <c r="AP48" s="640" t="str">
        <f aca="false">IF(K47&lt;&gt;"","P列・R列に色付け","")</f>
        <v/>
      </c>
      <c r="AY48" s="644" t="str">
        <f aca="false">G47</f>
        <v/>
      </c>
    </row>
    <row r="49" customFormat="false" ht="32.1" hidden="false" customHeight="true" outlineLevel="0" collapsed="false">
      <c r="A49" s="616"/>
      <c r="B49" s="617"/>
      <c r="C49" s="617"/>
      <c r="D49" s="617"/>
      <c r="E49" s="617"/>
      <c r="F49" s="617"/>
      <c r="G49" s="618"/>
      <c r="H49" s="618"/>
      <c r="I49" s="618"/>
      <c r="J49" s="618"/>
      <c r="K49" s="618"/>
      <c r="L49" s="706"/>
      <c r="M49" s="707"/>
      <c r="N49" s="663" t="s">
        <v>375</v>
      </c>
      <c r="O49" s="710"/>
      <c r="P49" s="711" t="e">
        <f aca="false">IFERROR(VLOOKUP(K47,【参考】数式用!$A$5:$J$27,MATCH(O49,【参考】数式用!$B$4:$J$4,0)+1,0),"")))</f>
        <v>#N/A</v>
      </c>
      <c r="Q49" s="664"/>
      <c r="R49" s="665" t="e">
        <f aca="false">IFERROR(VLOOKUP(K47,【参考】数式用!$A$5:$J$27,MATCH(Q49,【参考】数式用!$B$4:$J$4,0)+1,0),"")))</f>
        <v>#N/A</v>
      </c>
      <c r="S49" s="666" t="s">
        <v>88</v>
      </c>
      <c r="T49" s="667" t="n">
        <v>6</v>
      </c>
      <c r="U49" s="668" t="s">
        <v>89</v>
      </c>
      <c r="V49" s="669" t="n">
        <v>4</v>
      </c>
      <c r="W49" s="668" t="s">
        <v>372</v>
      </c>
      <c r="X49" s="667" t="n">
        <v>6</v>
      </c>
      <c r="Y49" s="668" t="s">
        <v>89</v>
      </c>
      <c r="Z49" s="669" t="n">
        <v>5</v>
      </c>
      <c r="AA49" s="668" t="s">
        <v>90</v>
      </c>
      <c r="AB49" s="670" t="s">
        <v>101</v>
      </c>
      <c r="AC49" s="671" t="n">
        <f aca="false">IF(V49&gt;=1,(X49*12+Z49)-(T49*12+V49)+1,"")</f>
        <v>2</v>
      </c>
      <c r="AD49" s="668" t="s">
        <v>373</v>
      </c>
      <c r="AE49" s="672" t="str">
        <f aca="false">IFERROR(ROUNDDOWN(ROUND(L47*R49,0)*M47,0)*AC49,"")</f>
        <v/>
      </c>
      <c r="AF49" s="673" t="str">
        <f aca="false">IFERROR(ROUNDDOWN(ROUND(L47*(R49-P49),0)*M47,0)*AC49,"")</f>
        <v/>
      </c>
      <c r="AG49" s="674" t="n">
        <f aca="false">IF(AND(O49="ベア加算なし",Q49="ベア加算"),AE49,0)</f>
        <v>0</v>
      </c>
      <c r="AH49" s="675"/>
      <c r="AI49" s="676"/>
      <c r="AJ49" s="677"/>
      <c r="AK49" s="678"/>
      <c r="AL49" s="679"/>
      <c r="AM49" s="680"/>
      <c r="AN49" s="681" t="str">
        <f aca="false">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682" t="str">
        <f aca="false">IF(K47&lt;&gt;"","P列・R列に色付け","")</f>
        <v/>
      </c>
      <c r="AQ49" s="683"/>
      <c r="AR49" s="683"/>
      <c r="AX49" s="684"/>
      <c r="AY49" s="644" t="str">
        <f aca="false">G47</f>
        <v/>
      </c>
    </row>
    <row r="50" customFormat="false" ht="32.1" hidden="false" customHeight="true" outlineLevel="0" collapsed="false">
      <c r="A50" s="616" t="n">
        <v>13</v>
      </c>
      <c r="B50" s="617" t="str">
        <f aca="false">IF(基本情報入力シート!C66="","",基本情報入力シート!C66)</f>
        <v/>
      </c>
      <c r="C50" s="617"/>
      <c r="D50" s="617"/>
      <c r="E50" s="617"/>
      <c r="F50" s="617"/>
      <c r="G50" s="618" t="str">
        <f aca="false">IF(基本情報入力シート!M66="","",基本情報入力シート!M66)</f>
        <v/>
      </c>
      <c r="H50" s="618" t="str">
        <f aca="false">IF(基本情報入力シート!R66="","",基本情報入力シート!R66)</f>
        <v/>
      </c>
      <c r="I50" s="618" t="str">
        <f aca="false">IF(基本情報入力シート!W66="","",基本情報入力シート!W66)</f>
        <v/>
      </c>
      <c r="J50" s="618" t="str">
        <f aca="false">IF(基本情報入力シート!X66="","",基本情報入力シート!X66)</f>
        <v/>
      </c>
      <c r="K50" s="618" t="str">
        <f aca="false">IF(基本情報入力シート!Y66="","",基本情報入力シート!Y66)</f>
        <v/>
      </c>
      <c r="L50" s="706" t="str">
        <f aca="false">IF(基本情報入力シート!AB66="","",基本情報入力シート!AB66)</f>
        <v/>
      </c>
      <c r="M50" s="707" t="e">
        <f aca="false">IF(基本情報入力シート!AC66="","",基本情報入力シート!AC66)</f>
        <v>#N/A</v>
      </c>
      <c r="N50" s="622" t="s">
        <v>371</v>
      </c>
      <c r="O50" s="623"/>
      <c r="P50" s="624" t="e">
        <f aca="false">IFERROR(VLOOKUP(K50,【参考】数式用!$A$5:$J$27,MATCH(O50,【参考】数式用!$B$4:$J$4,0)+1,0),"")))</f>
        <v>#N/A</v>
      </c>
      <c r="Q50" s="623"/>
      <c r="R50" s="624" t="e">
        <f aca="false">IFERROR(VLOOKUP(K50,【参考】数式用!$A$5:$J$27,MATCH(Q50,【参考】数式用!$B$4:$J$4,0)+1,0),"")))</f>
        <v>#N/A</v>
      </c>
      <c r="S50" s="625" t="s">
        <v>88</v>
      </c>
      <c r="T50" s="626" t="n">
        <v>6</v>
      </c>
      <c r="U50" s="155" t="s">
        <v>89</v>
      </c>
      <c r="V50" s="627" t="n">
        <v>4</v>
      </c>
      <c r="W50" s="155" t="s">
        <v>372</v>
      </c>
      <c r="X50" s="626" t="n">
        <v>6</v>
      </c>
      <c r="Y50" s="155" t="s">
        <v>89</v>
      </c>
      <c r="Z50" s="627" t="n">
        <v>5</v>
      </c>
      <c r="AA50" s="155" t="s">
        <v>90</v>
      </c>
      <c r="AB50" s="628" t="s">
        <v>101</v>
      </c>
      <c r="AC50" s="629" t="n">
        <f aca="false">IF(V50&gt;=1,(X50*12+Z50)-(T50*12+V50)+1,"")</f>
        <v>2</v>
      </c>
      <c r="AD50" s="155" t="s">
        <v>373</v>
      </c>
      <c r="AE50" s="630" t="str">
        <f aca="false">IFERROR(ROUNDDOWN(ROUND(L50*R50,0)*M50,0)*AC50,"")</f>
        <v/>
      </c>
      <c r="AF50" s="631" t="str">
        <f aca="false">IFERROR(ROUNDDOWN(ROUND(L50*(R50-P50),0)*M50,0)*AC50,"")</f>
        <v/>
      </c>
      <c r="AG50" s="632"/>
      <c r="AH50" s="693"/>
      <c r="AI50" s="708"/>
      <c r="AJ50" s="703"/>
      <c r="AK50" s="704"/>
      <c r="AL50" s="637"/>
      <c r="AM50" s="638"/>
      <c r="AN50" s="639" t="str">
        <f aca="false">IF(AP50="","",IF(R50&lt;P50,"！加算の要件上は問題ありませんが、令和６年３月と比較して４・５月に加算率が下がる計画になっています。",""))</f>
        <v/>
      </c>
      <c r="AP50" s="640" t="str">
        <f aca="false">IF(K50&lt;&gt;"","P列・R列に色付け","")</f>
        <v/>
      </c>
      <c r="AQ50" s="641" t="e">
        <f aca="false">IFERROR(VLOOKUP(K50,【参考】数式用!$AJ$2:$AK$24,2,FALSE),"")))</f>
        <v>#N/A</v>
      </c>
      <c r="AR50" s="643" t="str">
        <f aca="false">Q50&amp;Q51&amp;Q52</f>
        <v/>
      </c>
      <c r="AS50" s="641" t="str">
        <f aca="false">IF(AG52&lt;&gt;0,IF(AH52="○","入力済","未入力"),"")</f>
        <v/>
      </c>
      <c r="AT50" s="642" t="str">
        <f aca="false">IF(OR(Q50="処遇加算Ⅰ",Q50="処遇加算Ⅱ"),IF(OR(AI50="○",AI50="令和６年度中に満たす"),"入力済","未入力"),"")</f>
        <v/>
      </c>
      <c r="AU50" s="643" t="str">
        <f aca="false">IF(Q50="処遇加算Ⅲ",IF(AJ50="○","入力済","未入力"),"")</f>
        <v/>
      </c>
      <c r="AV50" s="641" t="str">
        <f aca="false">IF(Q50="処遇加算Ⅰ",IF(OR(AK50="○",AK50="令和６年度中に満たす"),"入力済","未入力"),"")</f>
        <v/>
      </c>
      <c r="AW50" s="641" t="str">
        <f aca="false">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644" t="str">
        <f aca="false">IF(Q51="特定加算Ⅰ",IF(AM51="","未入力","入力済"),"")</f>
        <v/>
      </c>
      <c r="AY50" s="644" t="str">
        <f aca="false">G50</f>
        <v/>
      </c>
    </row>
    <row r="51" customFormat="false" ht="32.1" hidden="false" customHeight="true" outlineLevel="0" collapsed="false">
      <c r="A51" s="616"/>
      <c r="B51" s="617"/>
      <c r="C51" s="617"/>
      <c r="D51" s="617"/>
      <c r="E51" s="617"/>
      <c r="F51" s="617"/>
      <c r="G51" s="618"/>
      <c r="H51" s="618"/>
      <c r="I51" s="618"/>
      <c r="J51" s="618"/>
      <c r="K51" s="618"/>
      <c r="L51" s="706"/>
      <c r="M51" s="707"/>
      <c r="N51" s="645" t="s">
        <v>374</v>
      </c>
      <c r="O51" s="646"/>
      <c r="P51" s="647" t="e">
        <f aca="false">IFERROR(VLOOKUP(K50,【参考】数式用!$A$5:$J$27,MATCH(O51,【参考】数式用!$B$4:$J$4,0)+1,0),"")))</f>
        <v>#N/A</v>
      </c>
      <c r="Q51" s="646"/>
      <c r="R51" s="647" t="e">
        <f aca="false">IFERROR(VLOOKUP(K50,【参考】数式用!$A$5:$J$27,MATCH(Q51,【参考】数式用!$B$4:$J$4,0)+1,0),"")))</f>
        <v>#N/A</v>
      </c>
      <c r="S51" s="97" t="s">
        <v>88</v>
      </c>
      <c r="T51" s="648" t="n">
        <v>6</v>
      </c>
      <c r="U51" s="98" t="s">
        <v>89</v>
      </c>
      <c r="V51" s="649" t="n">
        <v>4</v>
      </c>
      <c r="W51" s="98" t="s">
        <v>372</v>
      </c>
      <c r="X51" s="648" t="n">
        <v>6</v>
      </c>
      <c r="Y51" s="98" t="s">
        <v>89</v>
      </c>
      <c r="Z51" s="649" t="n">
        <v>5</v>
      </c>
      <c r="AA51" s="98" t="s">
        <v>90</v>
      </c>
      <c r="AB51" s="650" t="s">
        <v>101</v>
      </c>
      <c r="AC51" s="651" t="n">
        <f aca="false">IF(V51&gt;=1,(X51*12+Z51)-(T51*12+V51)+1,"")</f>
        <v>2</v>
      </c>
      <c r="AD51" s="98" t="s">
        <v>373</v>
      </c>
      <c r="AE51" s="652" t="str">
        <f aca="false">IFERROR(ROUNDDOWN(ROUND(L50*R51,0)*M50,0)*AC51,"")</f>
        <v/>
      </c>
      <c r="AF51" s="653" t="str">
        <f aca="false">IFERROR(ROUNDDOWN(ROUND(L50*(R51-P51),0)*M50,0)*AC51,"")</f>
        <v/>
      </c>
      <c r="AG51" s="654"/>
      <c r="AH51" s="655"/>
      <c r="AI51" s="656"/>
      <c r="AJ51" s="657"/>
      <c r="AK51" s="658"/>
      <c r="AL51" s="659"/>
      <c r="AM51" s="660"/>
      <c r="AN51" s="661" t="str">
        <f aca="false">IF(AP50="","",IF(OR(Z50=4,Z51=4,Z52=4),"！加算の要件上は問題ありませんが、算定期間の終わりが令和６年５月になっていません。区分変更の場合は、「基本情報入力シート」で同じ事業所を２行に分けて記入してください。",""))</f>
        <v/>
      </c>
      <c r="AO51" s="662"/>
      <c r="AP51" s="640" t="str">
        <f aca="false">IF(K50&lt;&gt;"","P列・R列に色付け","")</f>
        <v/>
      </c>
      <c r="AY51" s="644" t="str">
        <f aca="false">G50</f>
        <v/>
      </c>
    </row>
    <row r="52" customFormat="false" ht="32.1" hidden="false" customHeight="true" outlineLevel="0" collapsed="false">
      <c r="A52" s="616"/>
      <c r="B52" s="617"/>
      <c r="C52" s="617"/>
      <c r="D52" s="617"/>
      <c r="E52" s="617"/>
      <c r="F52" s="617"/>
      <c r="G52" s="618"/>
      <c r="H52" s="618"/>
      <c r="I52" s="618"/>
      <c r="J52" s="618"/>
      <c r="K52" s="618"/>
      <c r="L52" s="706"/>
      <c r="M52" s="707"/>
      <c r="N52" s="663" t="s">
        <v>375</v>
      </c>
      <c r="O52" s="710"/>
      <c r="P52" s="711" t="e">
        <f aca="false">IFERROR(VLOOKUP(K50,【参考】数式用!$A$5:$J$27,MATCH(O52,【参考】数式用!$B$4:$J$4,0)+1,0),"")))</f>
        <v>#N/A</v>
      </c>
      <c r="Q52" s="664"/>
      <c r="R52" s="665" t="e">
        <f aca="false">IFERROR(VLOOKUP(K50,【参考】数式用!$A$5:$J$27,MATCH(Q52,【参考】数式用!$B$4:$J$4,0)+1,0),"")))</f>
        <v>#N/A</v>
      </c>
      <c r="S52" s="666" t="s">
        <v>88</v>
      </c>
      <c r="T52" s="667" t="n">
        <v>6</v>
      </c>
      <c r="U52" s="668" t="s">
        <v>89</v>
      </c>
      <c r="V52" s="669" t="n">
        <v>4</v>
      </c>
      <c r="W52" s="668" t="s">
        <v>372</v>
      </c>
      <c r="X52" s="667" t="n">
        <v>6</v>
      </c>
      <c r="Y52" s="668" t="s">
        <v>89</v>
      </c>
      <c r="Z52" s="669" t="n">
        <v>5</v>
      </c>
      <c r="AA52" s="668" t="s">
        <v>90</v>
      </c>
      <c r="AB52" s="670" t="s">
        <v>101</v>
      </c>
      <c r="AC52" s="671" t="n">
        <f aca="false">IF(V52&gt;=1,(X52*12+Z52)-(T52*12+V52)+1,"")</f>
        <v>2</v>
      </c>
      <c r="AD52" s="668" t="s">
        <v>373</v>
      </c>
      <c r="AE52" s="672" t="str">
        <f aca="false">IFERROR(ROUNDDOWN(ROUND(L50*R52,0)*M50,0)*AC52,"")</f>
        <v/>
      </c>
      <c r="AF52" s="673" t="str">
        <f aca="false">IFERROR(ROUNDDOWN(ROUND(L50*(R52-P52),0)*M50,0)*AC52,"")</f>
        <v/>
      </c>
      <c r="AG52" s="674" t="n">
        <f aca="false">IF(AND(O52="ベア加算なし",Q52="ベア加算"),AE52,0)</f>
        <v>0</v>
      </c>
      <c r="AH52" s="675"/>
      <c r="AI52" s="676"/>
      <c r="AJ52" s="677"/>
      <c r="AK52" s="678"/>
      <c r="AL52" s="679"/>
      <c r="AM52" s="680"/>
      <c r="AN52" s="681" t="str">
        <f aca="false">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682" t="str">
        <f aca="false">IF(K50&lt;&gt;"","P列・R列に色付け","")</f>
        <v/>
      </c>
      <c r="AQ52" s="683"/>
      <c r="AR52" s="683"/>
      <c r="AX52" s="684"/>
      <c r="AY52" s="644" t="str">
        <f aca="false">G50</f>
        <v/>
      </c>
    </row>
    <row r="53" customFormat="false" ht="32.1" hidden="false" customHeight="true" outlineLevel="0" collapsed="false">
      <c r="A53" s="616" t="n">
        <v>14</v>
      </c>
      <c r="B53" s="617" t="str">
        <f aca="false">IF(基本情報入力シート!C67="","",基本情報入力シート!C67)</f>
        <v/>
      </c>
      <c r="C53" s="617"/>
      <c r="D53" s="617"/>
      <c r="E53" s="617"/>
      <c r="F53" s="617"/>
      <c r="G53" s="618" t="str">
        <f aca="false">IF(基本情報入力シート!M67="","",基本情報入力シート!M67)</f>
        <v/>
      </c>
      <c r="H53" s="618" t="str">
        <f aca="false">IF(基本情報入力シート!R67="","",基本情報入力シート!R67)</f>
        <v/>
      </c>
      <c r="I53" s="618" t="str">
        <f aca="false">IF(基本情報入力シート!W67="","",基本情報入力シート!W67)</f>
        <v/>
      </c>
      <c r="J53" s="618" t="str">
        <f aca="false">IF(基本情報入力シート!X67="","",基本情報入力シート!X67)</f>
        <v/>
      </c>
      <c r="K53" s="618" t="str">
        <f aca="false">IF(基本情報入力シート!Y67="","",基本情報入力シート!Y67)</f>
        <v/>
      </c>
      <c r="L53" s="706" t="str">
        <f aca="false">IF(基本情報入力シート!AB67="","",基本情報入力シート!AB67)</f>
        <v/>
      </c>
      <c r="M53" s="707" t="e">
        <f aca="false">IF(基本情報入力シート!AC67="","",基本情報入力シート!AC67)</f>
        <v>#N/A</v>
      </c>
      <c r="N53" s="622" t="s">
        <v>371</v>
      </c>
      <c r="O53" s="623"/>
      <c r="P53" s="624" t="e">
        <f aca="false">IFERROR(VLOOKUP(K53,【参考】数式用!$A$5:$J$27,MATCH(O53,【参考】数式用!$B$4:$J$4,0)+1,0),"")))</f>
        <v>#N/A</v>
      </c>
      <c r="Q53" s="623"/>
      <c r="R53" s="624" t="e">
        <f aca="false">IFERROR(VLOOKUP(K53,【参考】数式用!$A$5:$J$27,MATCH(Q53,【参考】数式用!$B$4:$J$4,0)+1,0),"")))</f>
        <v>#N/A</v>
      </c>
      <c r="S53" s="625" t="s">
        <v>88</v>
      </c>
      <c r="T53" s="626" t="n">
        <v>6</v>
      </c>
      <c r="U53" s="155" t="s">
        <v>89</v>
      </c>
      <c r="V53" s="627" t="n">
        <v>4</v>
      </c>
      <c r="W53" s="155" t="s">
        <v>372</v>
      </c>
      <c r="X53" s="626" t="n">
        <v>6</v>
      </c>
      <c r="Y53" s="155" t="s">
        <v>89</v>
      </c>
      <c r="Z53" s="627" t="n">
        <v>5</v>
      </c>
      <c r="AA53" s="155" t="s">
        <v>90</v>
      </c>
      <c r="AB53" s="628" t="s">
        <v>101</v>
      </c>
      <c r="AC53" s="629" t="n">
        <f aca="false">IF(V53&gt;=1,(X53*12+Z53)-(T53*12+V53)+1,"")</f>
        <v>2</v>
      </c>
      <c r="AD53" s="155" t="s">
        <v>373</v>
      </c>
      <c r="AE53" s="630" t="str">
        <f aca="false">IFERROR(ROUNDDOWN(ROUND(L53*R53,0)*M53,0)*AC53,"")</f>
        <v/>
      </c>
      <c r="AF53" s="631" t="str">
        <f aca="false">IFERROR(ROUNDDOWN(ROUND(L53*(R53-P53),0)*M53,0)*AC53,"")</f>
        <v/>
      </c>
      <c r="AG53" s="632"/>
      <c r="AH53" s="693"/>
      <c r="AI53" s="708"/>
      <c r="AJ53" s="703"/>
      <c r="AK53" s="704"/>
      <c r="AL53" s="637"/>
      <c r="AM53" s="638"/>
      <c r="AN53" s="639" t="str">
        <f aca="false">IF(AP53="","",IF(R53&lt;P53,"！加算の要件上は問題ありませんが、令和６年３月と比較して４・５月に加算率が下がる計画になっています。",""))</f>
        <v/>
      </c>
      <c r="AP53" s="640" t="str">
        <f aca="false">IF(K53&lt;&gt;"","P列・R列に色付け","")</f>
        <v/>
      </c>
      <c r="AQ53" s="641" t="e">
        <f aca="false">IFERROR(VLOOKUP(K53,【参考】数式用!$AJ$2:$AK$24,2,FALSE),"")))</f>
        <v>#N/A</v>
      </c>
      <c r="AR53" s="643" t="str">
        <f aca="false">Q53&amp;Q54&amp;Q55</f>
        <v/>
      </c>
      <c r="AS53" s="641" t="str">
        <f aca="false">IF(AG55&lt;&gt;0,IF(AH55="○","入力済","未入力"),"")</f>
        <v/>
      </c>
      <c r="AT53" s="642" t="str">
        <f aca="false">IF(OR(Q53="処遇加算Ⅰ",Q53="処遇加算Ⅱ"),IF(OR(AI53="○",AI53="令和６年度中に満たす"),"入力済","未入力"),"")</f>
        <v/>
      </c>
      <c r="AU53" s="643" t="str">
        <f aca="false">IF(Q53="処遇加算Ⅲ",IF(AJ53="○","入力済","未入力"),"")</f>
        <v/>
      </c>
      <c r="AV53" s="641" t="str">
        <f aca="false">IF(Q53="処遇加算Ⅰ",IF(OR(AK53="○",AK53="令和６年度中に満たす"),"入力済","未入力"),"")</f>
        <v/>
      </c>
      <c r="AW53" s="641" t="str">
        <f aca="false">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644" t="str">
        <f aca="false">IF(Q54="特定加算Ⅰ",IF(AM54="","未入力","入力済"),"")</f>
        <v/>
      </c>
      <c r="AY53" s="644" t="str">
        <f aca="false">G53</f>
        <v/>
      </c>
    </row>
    <row r="54" customFormat="false" ht="32.1" hidden="false" customHeight="true" outlineLevel="0" collapsed="false">
      <c r="A54" s="616"/>
      <c r="B54" s="617"/>
      <c r="C54" s="617"/>
      <c r="D54" s="617"/>
      <c r="E54" s="617"/>
      <c r="F54" s="617"/>
      <c r="G54" s="618"/>
      <c r="H54" s="618"/>
      <c r="I54" s="618"/>
      <c r="J54" s="618"/>
      <c r="K54" s="618"/>
      <c r="L54" s="706"/>
      <c r="M54" s="707"/>
      <c r="N54" s="645" t="s">
        <v>374</v>
      </c>
      <c r="O54" s="646"/>
      <c r="P54" s="647" t="e">
        <f aca="false">IFERROR(VLOOKUP(K53,【参考】数式用!$A$5:$J$27,MATCH(O54,【参考】数式用!$B$4:$J$4,0)+1,0),"")))</f>
        <v>#N/A</v>
      </c>
      <c r="Q54" s="646"/>
      <c r="R54" s="647" t="e">
        <f aca="false">IFERROR(VLOOKUP(K53,【参考】数式用!$A$5:$J$27,MATCH(Q54,【参考】数式用!$B$4:$J$4,0)+1,0),"")))</f>
        <v>#N/A</v>
      </c>
      <c r="S54" s="97" t="s">
        <v>88</v>
      </c>
      <c r="T54" s="648" t="n">
        <v>6</v>
      </c>
      <c r="U54" s="98" t="s">
        <v>89</v>
      </c>
      <c r="V54" s="649" t="n">
        <v>4</v>
      </c>
      <c r="W54" s="98" t="s">
        <v>372</v>
      </c>
      <c r="X54" s="648" t="n">
        <v>6</v>
      </c>
      <c r="Y54" s="98" t="s">
        <v>89</v>
      </c>
      <c r="Z54" s="649" t="n">
        <v>5</v>
      </c>
      <c r="AA54" s="98" t="s">
        <v>90</v>
      </c>
      <c r="AB54" s="650" t="s">
        <v>101</v>
      </c>
      <c r="AC54" s="651" t="n">
        <f aca="false">IF(V54&gt;=1,(X54*12+Z54)-(T54*12+V54)+1,"")</f>
        <v>2</v>
      </c>
      <c r="AD54" s="98" t="s">
        <v>373</v>
      </c>
      <c r="AE54" s="652" t="str">
        <f aca="false">IFERROR(ROUNDDOWN(ROUND(L53*R54,0)*M53,0)*AC54,"")</f>
        <v/>
      </c>
      <c r="AF54" s="653" t="str">
        <f aca="false">IFERROR(ROUNDDOWN(ROUND(L53*(R54-P54),0)*M53,0)*AC54,"")</f>
        <v/>
      </c>
      <c r="AG54" s="654"/>
      <c r="AH54" s="655"/>
      <c r="AI54" s="656"/>
      <c r="AJ54" s="657"/>
      <c r="AK54" s="658"/>
      <c r="AL54" s="659"/>
      <c r="AM54" s="660"/>
      <c r="AN54" s="661" t="str">
        <f aca="false">IF(AP53="","",IF(OR(Z53=4,Z54=4,Z55=4),"！加算の要件上は問題ありませんが、算定期間の終わりが令和６年５月になっていません。区分変更の場合は、「基本情報入力シート」で同じ事業所を２行に分けて記入してください。",""))</f>
        <v/>
      </c>
      <c r="AO54" s="662"/>
      <c r="AP54" s="640" t="str">
        <f aca="false">IF(K53&lt;&gt;"","P列・R列に色付け","")</f>
        <v/>
      </c>
      <c r="AY54" s="644" t="str">
        <f aca="false">G53</f>
        <v/>
      </c>
    </row>
    <row r="55" customFormat="false" ht="32.1" hidden="false" customHeight="true" outlineLevel="0" collapsed="false">
      <c r="A55" s="616"/>
      <c r="B55" s="617"/>
      <c r="C55" s="617"/>
      <c r="D55" s="617"/>
      <c r="E55" s="617"/>
      <c r="F55" s="617"/>
      <c r="G55" s="618"/>
      <c r="H55" s="618"/>
      <c r="I55" s="618"/>
      <c r="J55" s="618"/>
      <c r="K55" s="618"/>
      <c r="L55" s="706"/>
      <c r="M55" s="707"/>
      <c r="N55" s="663" t="s">
        <v>375</v>
      </c>
      <c r="O55" s="710"/>
      <c r="P55" s="711" t="e">
        <f aca="false">IFERROR(VLOOKUP(K53,【参考】数式用!$A$5:$J$27,MATCH(O55,【参考】数式用!$B$4:$J$4,0)+1,0),"")))</f>
        <v>#N/A</v>
      </c>
      <c r="Q55" s="664"/>
      <c r="R55" s="665" t="e">
        <f aca="false">IFERROR(VLOOKUP(K53,【参考】数式用!$A$5:$J$27,MATCH(Q55,【参考】数式用!$B$4:$J$4,0)+1,0),"")))</f>
        <v>#N/A</v>
      </c>
      <c r="S55" s="666" t="s">
        <v>88</v>
      </c>
      <c r="T55" s="667" t="n">
        <v>6</v>
      </c>
      <c r="U55" s="668" t="s">
        <v>89</v>
      </c>
      <c r="V55" s="669" t="n">
        <v>4</v>
      </c>
      <c r="W55" s="668" t="s">
        <v>372</v>
      </c>
      <c r="X55" s="667" t="n">
        <v>6</v>
      </c>
      <c r="Y55" s="668" t="s">
        <v>89</v>
      </c>
      <c r="Z55" s="669" t="n">
        <v>5</v>
      </c>
      <c r="AA55" s="668" t="s">
        <v>90</v>
      </c>
      <c r="AB55" s="670" t="s">
        <v>101</v>
      </c>
      <c r="AC55" s="671" t="n">
        <f aca="false">IF(V55&gt;=1,(X55*12+Z55)-(T55*12+V55)+1,"")</f>
        <v>2</v>
      </c>
      <c r="AD55" s="668" t="s">
        <v>373</v>
      </c>
      <c r="AE55" s="672" t="str">
        <f aca="false">IFERROR(ROUNDDOWN(ROUND(L53*R55,0)*M53,0)*AC55,"")</f>
        <v/>
      </c>
      <c r="AF55" s="673" t="str">
        <f aca="false">IFERROR(ROUNDDOWN(ROUND(L53*(R55-P55),0)*M53,0)*AC55,"")</f>
        <v/>
      </c>
      <c r="AG55" s="674" t="n">
        <f aca="false">IF(AND(O55="ベア加算なし",Q55="ベア加算"),AE55,0)</f>
        <v>0</v>
      </c>
      <c r="AH55" s="675"/>
      <c r="AI55" s="676"/>
      <c r="AJ55" s="677"/>
      <c r="AK55" s="678"/>
      <c r="AL55" s="679"/>
      <c r="AM55" s="680"/>
      <c r="AN55" s="681" t="str">
        <f aca="false">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682" t="str">
        <f aca="false">IF(K53&lt;&gt;"","P列・R列に色付け","")</f>
        <v/>
      </c>
      <c r="AQ55" s="683"/>
      <c r="AR55" s="683"/>
      <c r="AX55" s="684"/>
      <c r="AY55" s="644" t="str">
        <f aca="false">G53</f>
        <v/>
      </c>
    </row>
    <row r="56" customFormat="false" ht="32.1" hidden="false" customHeight="true" outlineLevel="0" collapsed="false">
      <c r="A56" s="616" t="n">
        <v>15</v>
      </c>
      <c r="B56" s="617" t="str">
        <f aca="false">IF(基本情報入力シート!C68="","",基本情報入力シート!C68)</f>
        <v/>
      </c>
      <c r="C56" s="617"/>
      <c r="D56" s="617"/>
      <c r="E56" s="617"/>
      <c r="F56" s="617"/>
      <c r="G56" s="618" t="str">
        <f aca="false">IF(基本情報入力シート!M68="","",基本情報入力シート!M68)</f>
        <v/>
      </c>
      <c r="H56" s="618" t="str">
        <f aca="false">IF(基本情報入力シート!R68="","",基本情報入力シート!R68)</f>
        <v/>
      </c>
      <c r="I56" s="618" t="str">
        <f aca="false">IF(基本情報入力シート!W68="","",基本情報入力シート!W68)</f>
        <v/>
      </c>
      <c r="J56" s="618" t="str">
        <f aca="false">IF(基本情報入力シート!X68="","",基本情報入力シート!X68)</f>
        <v/>
      </c>
      <c r="K56" s="618" t="str">
        <f aca="false">IF(基本情報入力シート!Y68="","",基本情報入力シート!Y68)</f>
        <v/>
      </c>
      <c r="L56" s="706" t="str">
        <f aca="false">IF(基本情報入力シート!AB68="","",基本情報入力シート!AB68)</f>
        <v/>
      </c>
      <c r="M56" s="707" t="e">
        <f aca="false">IF(基本情報入力シート!AC68="","",基本情報入力シート!AC68)</f>
        <v>#N/A</v>
      </c>
      <c r="N56" s="622" t="s">
        <v>371</v>
      </c>
      <c r="O56" s="623"/>
      <c r="P56" s="624" t="e">
        <f aca="false">IFERROR(VLOOKUP(K56,【参考】数式用!$A$5:$J$27,MATCH(O56,【参考】数式用!$B$4:$J$4,0)+1,0),"")))</f>
        <v>#N/A</v>
      </c>
      <c r="Q56" s="623"/>
      <c r="R56" s="624" t="e">
        <f aca="false">IFERROR(VLOOKUP(K56,【参考】数式用!$A$5:$J$27,MATCH(Q56,【参考】数式用!$B$4:$J$4,0)+1,0),"")))</f>
        <v>#N/A</v>
      </c>
      <c r="S56" s="625" t="s">
        <v>88</v>
      </c>
      <c r="T56" s="626" t="n">
        <v>6</v>
      </c>
      <c r="U56" s="155" t="s">
        <v>89</v>
      </c>
      <c r="V56" s="627" t="n">
        <v>4</v>
      </c>
      <c r="W56" s="155" t="s">
        <v>372</v>
      </c>
      <c r="X56" s="626" t="n">
        <v>6</v>
      </c>
      <c r="Y56" s="155" t="s">
        <v>89</v>
      </c>
      <c r="Z56" s="627" t="n">
        <v>5</v>
      </c>
      <c r="AA56" s="155" t="s">
        <v>90</v>
      </c>
      <c r="AB56" s="628" t="s">
        <v>101</v>
      </c>
      <c r="AC56" s="629" t="n">
        <f aca="false">IF(V56&gt;=1,(X56*12+Z56)-(T56*12+V56)+1,"")</f>
        <v>2</v>
      </c>
      <c r="AD56" s="155" t="s">
        <v>373</v>
      </c>
      <c r="AE56" s="630" t="str">
        <f aca="false">IFERROR(ROUNDDOWN(ROUND(L56*R56,0)*M56,0)*AC56,"")</f>
        <v/>
      </c>
      <c r="AF56" s="631" t="str">
        <f aca="false">IFERROR(ROUNDDOWN(ROUND(L56*(R56-P56),0)*M56,0)*AC56,"")</f>
        <v/>
      </c>
      <c r="AG56" s="632"/>
      <c r="AH56" s="693"/>
      <c r="AI56" s="708"/>
      <c r="AJ56" s="703"/>
      <c r="AK56" s="704"/>
      <c r="AL56" s="637"/>
      <c r="AM56" s="638"/>
      <c r="AN56" s="639" t="str">
        <f aca="false">IF(AP56="","",IF(R56&lt;P56,"！加算の要件上は問題ありませんが、令和６年３月と比較して４・５月に加算率が下がる計画になっています。",""))</f>
        <v/>
      </c>
      <c r="AP56" s="640" t="str">
        <f aca="false">IF(K56&lt;&gt;"","P列・R列に色付け","")</f>
        <v/>
      </c>
      <c r="AQ56" s="641" t="e">
        <f aca="false">IFERROR(VLOOKUP(K56,【参考】数式用!$AJ$2:$AK$24,2,FALSE),"")))</f>
        <v>#N/A</v>
      </c>
      <c r="AR56" s="643" t="str">
        <f aca="false">Q56&amp;Q57&amp;Q58</f>
        <v/>
      </c>
      <c r="AS56" s="641" t="str">
        <f aca="false">IF(AG58&lt;&gt;0,IF(AH58="○","入力済","未入力"),"")</f>
        <v/>
      </c>
      <c r="AT56" s="642" t="str">
        <f aca="false">IF(OR(Q56="処遇加算Ⅰ",Q56="処遇加算Ⅱ"),IF(OR(AI56="○",AI56="令和６年度中に満たす"),"入力済","未入力"),"")</f>
        <v/>
      </c>
      <c r="AU56" s="643" t="str">
        <f aca="false">IF(Q56="処遇加算Ⅲ",IF(AJ56="○","入力済","未入力"),"")</f>
        <v/>
      </c>
      <c r="AV56" s="641" t="str">
        <f aca="false">IF(Q56="処遇加算Ⅰ",IF(OR(AK56="○",AK56="令和６年度中に満たす"),"入力済","未入力"),"")</f>
        <v/>
      </c>
      <c r="AW56" s="641" t="str">
        <f aca="false">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644" t="str">
        <f aca="false">IF(Q57="特定加算Ⅰ",IF(AM57="","未入力","入力済"),"")</f>
        <v/>
      </c>
      <c r="AY56" s="644" t="str">
        <f aca="false">G56</f>
        <v/>
      </c>
    </row>
    <row r="57" customFormat="false" ht="32.1" hidden="false" customHeight="true" outlineLevel="0" collapsed="false">
      <c r="A57" s="616"/>
      <c r="B57" s="617"/>
      <c r="C57" s="617"/>
      <c r="D57" s="617"/>
      <c r="E57" s="617"/>
      <c r="F57" s="617"/>
      <c r="G57" s="618"/>
      <c r="H57" s="618"/>
      <c r="I57" s="618"/>
      <c r="J57" s="618"/>
      <c r="K57" s="618"/>
      <c r="L57" s="706"/>
      <c r="M57" s="707"/>
      <c r="N57" s="645" t="s">
        <v>374</v>
      </c>
      <c r="O57" s="646"/>
      <c r="P57" s="647" t="e">
        <f aca="false">IFERROR(VLOOKUP(K56,【参考】数式用!$A$5:$J$27,MATCH(O57,【参考】数式用!$B$4:$J$4,0)+1,0),"")))</f>
        <v>#N/A</v>
      </c>
      <c r="Q57" s="646"/>
      <c r="R57" s="647" t="e">
        <f aca="false">IFERROR(VLOOKUP(K56,【参考】数式用!$A$5:$J$27,MATCH(Q57,【参考】数式用!$B$4:$J$4,0)+1,0),"")))</f>
        <v>#N/A</v>
      </c>
      <c r="S57" s="97" t="s">
        <v>88</v>
      </c>
      <c r="T57" s="648" t="n">
        <v>6</v>
      </c>
      <c r="U57" s="98" t="s">
        <v>89</v>
      </c>
      <c r="V57" s="649" t="n">
        <v>4</v>
      </c>
      <c r="W57" s="98" t="s">
        <v>372</v>
      </c>
      <c r="X57" s="648" t="n">
        <v>6</v>
      </c>
      <c r="Y57" s="98" t="s">
        <v>89</v>
      </c>
      <c r="Z57" s="649" t="n">
        <v>5</v>
      </c>
      <c r="AA57" s="98" t="s">
        <v>90</v>
      </c>
      <c r="AB57" s="650" t="s">
        <v>101</v>
      </c>
      <c r="AC57" s="651" t="n">
        <f aca="false">IF(V57&gt;=1,(X57*12+Z57)-(T57*12+V57)+1,"")</f>
        <v>2</v>
      </c>
      <c r="AD57" s="98" t="s">
        <v>373</v>
      </c>
      <c r="AE57" s="652" t="str">
        <f aca="false">IFERROR(ROUNDDOWN(ROUND(L56*R57,0)*M56,0)*AC57,"")</f>
        <v/>
      </c>
      <c r="AF57" s="653" t="str">
        <f aca="false">IFERROR(ROUNDDOWN(ROUND(L56*(R57-P57),0)*M56,0)*AC57,"")</f>
        <v/>
      </c>
      <c r="AG57" s="654"/>
      <c r="AH57" s="655"/>
      <c r="AI57" s="656"/>
      <c r="AJ57" s="657"/>
      <c r="AK57" s="658"/>
      <c r="AL57" s="659"/>
      <c r="AM57" s="660"/>
      <c r="AN57" s="661" t="str">
        <f aca="false">IF(AP56="","",IF(OR(Z56=4,Z57=4,Z58=4),"！加算の要件上は問題ありませんが、算定期間の終わりが令和６年５月になっていません。区分変更の場合は、「基本情報入力シート」で同じ事業所を２行に分けて記入してください。",""))</f>
        <v/>
      </c>
      <c r="AO57" s="662"/>
      <c r="AP57" s="640" t="str">
        <f aca="false">IF(K56&lt;&gt;"","P列・R列に色付け","")</f>
        <v/>
      </c>
      <c r="AY57" s="644" t="str">
        <f aca="false">G56</f>
        <v/>
      </c>
    </row>
    <row r="58" customFormat="false" ht="32.1" hidden="false" customHeight="true" outlineLevel="0" collapsed="false">
      <c r="A58" s="616"/>
      <c r="B58" s="617"/>
      <c r="C58" s="617"/>
      <c r="D58" s="617"/>
      <c r="E58" s="617"/>
      <c r="F58" s="617"/>
      <c r="G58" s="618"/>
      <c r="H58" s="618"/>
      <c r="I58" s="618"/>
      <c r="J58" s="618"/>
      <c r="K58" s="618"/>
      <c r="L58" s="706"/>
      <c r="M58" s="707"/>
      <c r="N58" s="663" t="s">
        <v>375</v>
      </c>
      <c r="O58" s="710"/>
      <c r="P58" s="711" t="e">
        <f aca="false">IFERROR(VLOOKUP(K56,【参考】数式用!$A$5:$J$27,MATCH(O58,【参考】数式用!$B$4:$J$4,0)+1,0),"")))</f>
        <v>#N/A</v>
      </c>
      <c r="Q58" s="664"/>
      <c r="R58" s="665" t="e">
        <f aca="false">IFERROR(VLOOKUP(K56,【参考】数式用!$A$5:$J$27,MATCH(Q58,【参考】数式用!$B$4:$J$4,0)+1,0),"")))</f>
        <v>#N/A</v>
      </c>
      <c r="S58" s="666" t="s">
        <v>88</v>
      </c>
      <c r="T58" s="667" t="n">
        <v>6</v>
      </c>
      <c r="U58" s="668" t="s">
        <v>89</v>
      </c>
      <c r="V58" s="669" t="n">
        <v>4</v>
      </c>
      <c r="W58" s="668" t="s">
        <v>372</v>
      </c>
      <c r="X58" s="667" t="n">
        <v>6</v>
      </c>
      <c r="Y58" s="668" t="s">
        <v>89</v>
      </c>
      <c r="Z58" s="669" t="n">
        <v>5</v>
      </c>
      <c r="AA58" s="668" t="s">
        <v>90</v>
      </c>
      <c r="AB58" s="670" t="s">
        <v>101</v>
      </c>
      <c r="AC58" s="671" t="n">
        <f aca="false">IF(V58&gt;=1,(X58*12+Z58)-(T58*12+V58)+1,"")</f>
        <v>2</v>
      </c>
      <c r="AD58" s="668" t="s">
        <v>373</v>
      </c>
      <c r="AE58" s="672" t="str">
        <f aca="false">IFERROR(ROUNDDOWN(ROUND(L56*R58,0)*M56,0)*AC58,"")</f>
        <v/>
      </c>
      <c r="AF58" s="673" t="str">
        <f aca="false">IFERROR(ROUNDDOWN(ROUND(L56*(R58-P58),0)*M56,0)*AC58,"")</f>
        <v/>
      </c>
      <c r="AG58" s="674" t="n">
        <f aca="false">IF(AND(O58="ベア加算なし",Q58="ベア加算"),AE58,0)</f>
        <v>0</v>
      </c>
      <c r="AH58" s="675"/>
      <c r="AI58" s="676"/>
      <c r="AJ58" s="677"/>
      <c r="AK58" s="678"/>
      <c r="AL58" s="679"/>
      <c r="AM58" s="680"/>
      <c r="AN58" s="681" t="str">
        <f aca="false">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682" t="str">
        <f aca="false">IF(K56&lt;&gt;"","P列・R列に色付け","")</f>
        <v/>
      </c>
      <c r="AQ58" s="683"/>
      <c r="AR58" s="683"/>
      <c r="AX58" s="684"/>
      <c r="AY58" s="644" t="str">
        <f aca="false">G56</f>
        <v/>
      </c>
    </row>
    <row r="59" customFormat="false" ht="32.1" hidden="false" customHeight="true" outlineLevel="0" collapsed="false">
      <c r="A59" s="616" t="n">
        <v>16</v>
      </c>
      <c r="B59" s="617" t="str">
        <f aca="false">IF(基本情報入力シート!C69="","",基本情報入力シート!C69)</f>
        <v/>
      </c>
      <c r="C59" s="617"/>
      <c r="D59" s="617"/>
      <c r="E59" s="617"/>
      <c r="F59" s="617"/>
      <c r="G59" s="618" t="str">
        <f aca="false">IF(基本情報入力シート!M69="","",基本情報入力シート!M69)</f>
        <v/>
      </c>
      <c r="H59" s="618" t="str">
        <f aca="false">IF(基本情報入力シート!R69="","",基本情報入力シート!R69)</f>
        <v/>
      </c>
      <c r="I59" s="618" t="str">
        <f aca="false">IF(基本情報入力シート!W69="","",基本情報入力シート!W69)</f>
        <v/>
      </c>
      <c r="J59" s="618" t="str">
        <f aca="false">IF(基本情報入力シート!X69="","",基本情報入力シート!X69)</f>
        <v/>
      </c>
      <c r="K59" s="618" t="str">
        <f aca="false">IF(基本情報入力シート!Y69="","",基本情報入力シート!Y69)</f>
        <v/>
      </c>
      <c r="L59" s="706" t="str">
        <f aca="false">IF(基本情報入力シート!AB69="","",基本情報入力シート!AB69)</f>
        <v/>
      </c>
      <c r="M59" s="707" t="e">
        <f aca="false">IF(基本情報入力シート!AC69="","",基本情報入力シート!AC69)</f>
        <v>#N/A</v>
      </c>
      <c r="N59" s="622" t="s">
        <v>371</v>
      </c>
      <c r="O59" s="623"/>
      <c r="P59" s="624" t="e">
        <f aca="false">IFERROR(VLOOKUP(K59,【参考】数式用!$A$5:$J$27,MATCH(O59,【参考】数式用!$B$4:$J$4,0)+1,0),"")))</f>
        <v>#N/A</v>
      </c>
      <c r="Q59" s="623"/>
      <c r="R59" s="624" t="e">
        <f aca="false">IFERROR(VLOOKUP(K59,【参考】数式用!$A$5:$J$27,MATCH(Q59,【参考】数式用!$B$4:$J$4,0)+1,0),"")))</f>
        <v>#N/A</v>
      </c>
      <c r="S59" s="625" t="s">
        <v>88</v>
      </c>
      <c r="T59" s="626" t="n">
        <v>6</v>
      </c>
      <c r="U59" s="155" t="s">
        <v>89</v>
      </c>
      <c r="V59" s="627" t="n">
        <v>4</v>
      </c>
      <c r="W59" s="155" t="s">
        <v>372</v>
      </c>
      <c r="X59" s="626" t="n">
        <v>6</v>
      </c>
      <c r="Y59" s="155" t="s">
        <v>89</v>
      </c>
      <c r="Z59" s="627" t="n">
        <v>5</v>
      </c>
      <c r="AA59" s="155" t="s">
        <v>90</v>
      </c>
      <c r="AB59" s="628" t="s">
        <v>101</v>
      </c>
      <c r="AC59" s="629" t="n">
        <f aca="false">IF(V59&gt;=1,(X59*12+Z59)-(T59*12+V59)+1,"")</f>
        <v>2</v>
      </c>
      <c r="AD59" s="155" t="s">
        <v>373</v>
      </c>
      <c r="AE59" s="630" t="str">
        <f aca="false">IFERROR(ROUNDDOWN(ROUND(L59*R59,0)*M59,0)*AC59,"")</f>
        <v/>
      </c>
      <c r="AF59" s="631" t="str">
        <f aca="false">IFERROR(ROUNDDOWN(ROUND(L59*(R59-P59),0)*M59,0)*AC59,"")</f>
        <v/>
      </c>
      <c r="AG59" s="632"/>
      <c r="AH59" s="693"/>
      <c r="AI59" s="708"/>
      <c r="AJ59" s="703"/>
      <c r="AK59" s="704"/>
      <c r="AL59" s="637"/>
      <c r="AM59" s="638"/>
      <c r="AN59" s="639" t="str">
        <f aca="false">IF(AP59="","",IF(R59&lt;P59,"！加算の要件上は問題ありませんが、令和６年３月と比較して４・５月に加算率が下がる計画になっています。",""))</f>
        <v/>
      </c>
      <c r="AP59" s="640" t="str">
        <f aca="false">IF(K59&lt;&gt;"","P列・R列に色付け","")</f>
        <v/>
      </c>
      <c r="AQ59" s="641" t="e">
        <f aca="false">IFERROR(VLOOKUP(K59,【参考】数式用!$AJ$2:$AK$24,2,FALSE),"")))</f>
        <v>#N/A</v>
      </c>
      <c r="AR59" s="643" t="str">
        <f aca="false">Q59&amp;Q60&amp;Q61</f>
        <v/>
      </c>
      <c r="AS59" s="641" t="str">
        <f aca="false">IF(AG61&lt;&gt;0,IF(AH61="○","入力済","未入力"),"")</f>
        <v/>
      </c>
      <c r="AT59" s="642" t="str">
        <f aca="false">IF(OR(Q59="処遇加算Ⅰ",Q59="処遇加算Ⅱ"),IF(OR(AI59="○",AI59="令和６年度中に満たす"),"入力済","未入力"),"")</f>
        <v/>
      </c>
      <c r="AU59" s="643" t="str">
        <f aca="false">IF(Q59="処遇加算Ⅲ",IF(AJ59="○","入力済","未入力"),"")</f>
        <v/>
      </c>
      <c r="AV59" s="641" t="str">
        <f aca="false">IF(Q59="処遇加算Ⅰ",IF(OR(AK59="○",AK59="令和６年度中に満たす"),"入力済","未入力"),"")</f>
        <v/>
      </c>
      <c r="AW59" s="641" t="str">
        <f aca="false">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644" t="str">
        <f aca="false">IF(Q60="特定加算Ⅰ",IF(AM60="","未入力","入力済"),"")</f>
        <v/>
      </c>
      <c r="AY59" s="644" t="str">
        <f aca="false">G59</f>
        <v/>
      </c>
    </row>
    <row r="60" customFormat="false" ht="32.1" hidden="false" customHeight="true" outlineLevel="0" collapsed="false">
      <c r="A60" s="616"/>
      <c r="B60" s="617"/>
      <c r="C60" s="617"/>
      <c r="D60" s="617"/>
      <c r="E60" s="617"/>
      <c r="F60" s="617"/>
      <c r="G60" s="618"/>
      <c r="H60" s="618"/>
      <c r="I60" s="618"/>
      <c r="J60" s="618"/>
      <c r="K60" s="618"/>
      <c r="L60" s="706"/>
      <c r="M60" s="707"/>
      <c r="N60" s="645" t="s">
        <v>374</v>
      </c>
      <c r="O60" s="646"/>
      <c r="P60" s="647" t="e">
        <f aca="false">IFERROR(VLOOKUP(K59,【参考】数式用!$A$5:$J$27,MATCH(O60,【参考】数式用!$B$4:$J$4,0)+1,0),"")))</f>
        <v>#N/A</v>
      </c>
      <c r="Q60" s="646"/>
      <c r="R60" s="647" t="e">
        <f aca="false">IFERROR(VLOOKUP(K59,【参考】数式用!$A$5:$J$27,MATCH(Q60,【参考】数式用!$B$4:$J$4,0)+1,0),"")))</f>
        <v>#N/A</v>
      </c>
      <c r="S60" s="97" t="s">
        <v>88</v>
      </c>
      <c r="T60" s="648" t="n">
        <v>6</v>
      </c>
      <c r="U60" s="98" t="s">
        <v>89</v>
      </c>
      <c r="V60" s="649" t="n">
        <v>4</v>
      </c>
      <c r="W60" s="98" t="s">
        <v>372</v>
      </c>
      <c r="X60" s="648" t="n">
        <v>6</v>
      </c>
      <c r="Y60" s="98" t="s">
        <v>89</v>
      </c>
      <c r="Z60" s="649" t="n">
        <v>5</v>
      </c>
      <c r="AA60" s="98" t="s">
        <v>90</v>
      </c>
      <c r="AB60" s="650" t="s">
        <v>101</v>
      </c>
      <c r="AC60" s="651" t="n">
        <f aca="false">IF(V60&gt;=1,(X60*12+Z60)-(T60*12+V60)+1,"")</f>
        <v>2</v>
      </c>
      <c r="AD60" s="98" t="s">
        <v>373</v>
      </c>
      <c r="AE60" s="652" t="str">
        <f aca="false">IFERROR(ROUNDDOWN(ROUND(L59*R60,0)*M59,0)*AC60,"")</f>
        <v/>
      </c>
      <c r="AF60" s="653" t="str">
        <f aca="false">IFERROR(ROUNDDOWN(ROUND(L59*(R60-P60),0)*M59,0)*AC60,"")</f>
        <v/>
      </c>
      <c r="AG60" s="654"/>
      <c r="AH60" s="655"/>
      <c r="AI60" s="656"/>
      <c r="AJ60" s="657"/>
      <c r="AK60" s="658"/>
      <c r="AL60" s="659"/>
      <c r="AM60" s="660"/>
      <c r="AN60" s="661" t="str">
        <f aca="false">IF(AP59="","",IF(OR(Z59=4,Z60=4,Z61=4),"！加算の要件上は問題ありませんが、算定期間の終わりが令和６年５月になっていません。区分変更の場合は、「基本情報入力シート」で同じ事業所を２行に分けて記入してください。",""))</f>
        <v/>
      </c>
      <c r="AO60" s="662"/>
      <c r="AP60" s="640" t="str">
        <f aca="false">IF(K59&lt;&gt;"","P列・R列に色付け","")</f>
        <v/>
      </c>
      <c r="AY60" s="644" t="str">
        <f aca="false">G59</f>
        <v/>
      </c>
    </row>
    <row r="61" customFormat="false" ht="32.1" hidden="false" customHeight="true" outlineLevel="0" collapsed="false">
      <c r="A61" s="616"/>
      <c r="B61" s="617"/>
      <c r="C61" s="617"/>
      <c r="D61" s="617"/>
      <c r="E61" s="617"/>
      <c r="F61" s="617"/>
      <c r="G61" s="618"/>
      <c r="H61" s="618"/>
      <c r="I61" s="618"/>
      <c r="J61" s="618"/>
      <c r="K61" s="618"/>
      <c r="L61" s="706"/>
      <c r="M61" s="707"/>
      <c r="N61" s="663" t="s">
        <v>375</v>
      </c>
      <c r="O61" s="710"/>
      <c r="P61" s="711" t="e">
        <f aca="false">IFERROR(VLOOKUP(K59,【参考】数式用!$A$5:$J$27,MATCH(O61,【参考】数式用!$B$4:$J$4,0)+1,0),"")))</f>
        <v>#N/A</v>
      </c>
      <c r="Q61" s="664"/>
      <c r="R61" s="665" t="e">
        <f aca="false">IFERROR(VLOOKUP(K59,【参考】数式用!$A$5:$J$27,MATCH(Q61,【参考】数式用!$B$4:$J$4,0)+1,0),"")))</f>
        <v>#N/A</v>
      </c>
      <c r="S61" s="666" t="s">
        <v>88</v>
      </c>
      <c r="T61" s="667" t="n">
        <v>6</v>
      </c>
      <c r="U61" s="668" t="s">
        <v>89</v>
      </c>
      <c r="V61" s="669" t="n">
        <v>4</v>
      </c>
      <c r="W61" s="668" t="s">
        <v>372</v>
      </c>
      <c r="X61" s="667" t="n">
        <v>6</v>
      </c>
      <c r="Y61" s="668" t="s">
        <v>89</v>
      </c>
      <c r="Z61" s="669" t="n">
        <v>5</v>
      </c>
      <c r="AA61" s="668" t="s">
        <v>90</v>
      </c>
      <c r="AB61" s="670" t="s">
        <v>101</v>
      </c>
      <c r="AC61" s="671" t="n">
        <f aca="false">IF(V61&gt;=1,(X61*12+Z61)-(T61*12+V61)+1,"")</f>
        <v>2</v>
      </c>
      <c r="AD61" s="668" t="s">
        <v>373</v>
      </c>
      <c r="AE61" s="672" t="str">
        <f aca="false">IFERROR(ROUNDDOWN(ROUND(L59*R61,0)*M59,0)*AC61,"")</f>
        <v/>
      </c>
      <c r="AF61" s="673" t="str">
        <f aca="false">IFERROR(ROUNDDOWN(ROUND(L59*(R61-P61),0)*M59,0)*AC61,"")</f>
        <v/>
      </c>
      <c r="AG61" s="674" t="n">
        <f aca="false">IF(AND(O61="ベア加算なし",Q61="ベア加算"),AE61,0)</f>
        <v>0</v>
      </c>
      <c r="AH61" s="675"/>
      <c r="AI61" s="676"/>
      <c r="AJ61" s="677"/>
      <c r="AK61" s="678"/>
      <c r="AL61" s="679"/>
      <c r="AM61" s="680"/>
      <c r="AN61" s="681" t="str">
        <f aca="false">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682" t="str">
        <f aca="false">IF(K59&lt;&gt;"","P列・R列に色付け","")</f>
        <v/>
      </c>
      <c r="AQ61" s="683"/>
      <c r="AR61" s="683"/>
      <c r="AX61" s="684"/>
      <c r="AY61" s="644" t="str">
        <f aca="false">G59</f>
        <v/>
      </c>
    </row>
    <row r="62" customFormat="false" ht="32.1" hidden="false" customHeight="true" outlineLevel="0" collapsed="false">
      <c r="A62" s="616" t="n">
        <v>17</v>
      </c>
      <c r="B62" s="617" t="str">
        <f aca="false">IF(基本情報入力シート!C70="","",基本情報入力シート!C70)</f>
        <v/>
      </c>
      <c r="C62" s="617"/>
      <c r="D62" s="617"/>
      <c r="E62" s="617"/>
      <c r="F62" s="617"/>
      <c r="G62" s="618" t="str">
        <f aca="false">IF(基本情報入力シート!M70="","",基本情報入力シート!M70)</f>
        <v/>
      </c>
      <c r="H62" s="618" t="str">
        <f aca="false">IF(基本情報入力シート!R70="","",基本情報入力シート!R70)</f>
        <v/>
      </c>
      <c r="I62" s="618" t="str">
        <f aca="false">IF(基本情報入力シート!W70="","",基本情報入力シート!W70)</f>
        <v/>
      </c>
      <c r="J62" s="618" t="str">
        <f aca="false">IF(基本情報入力シート!X70="","",基本情報入力シート!X70)</f>
        <v/>
      </c>
      <c r="K62" s="618" t="str">
        <f aca="false">IF(基本情報入力シート!Y70="","",基本情報入力シート!Y70)</f>
        <v/>
      </c>
      <c r="L62" s="706" t="str">
        <f aca="false">IF(基本情報入力シート!AB70="","",基本情報入力シート!AB70)</f>
        <v/>
      </c>
      <c r="M62" s="707" t="e">
        <f aca="false">IF(基本情報入力シート!AC70="","",基本情報入力シート!AC70)</f>
        <v>#N/A</v>
      </c>
      <c r="N62" s="622" t="s">
        <v>371</v>
      </c>
      <c r="O62" s="623"/>
      <c r="P62" s="624" t="e">
        <f aca="false">IFERROR(VLOOKUP(K62,【参考】数式用!$A$5:$J$27,MATCH(O62,【参考】数式用!$B$4:$J$4,0)+1,0),"")))</f>
        <v>#N/A</v>
      </c>
      <c r="Q62" s="623"/>
      <c r="R62" s="624" t="e">
        <f aca="false">IFERROR(VLOOKUP(K62,【参考】数式用!$A$5:$J$27,MATCH(Q62,【参考】数式用!$B$4:$J$4,0)+1,0),"")))</f>
        <v>#N/A</v>
      </c>
      <c r="S62" s="625" t="s">
        <v>88</v>
      </c>
      <c r="T62" s="626" t="n">
        <v>6</v>
      </c>
      <c r="U62" s="155" t="s">
        <v>89</v>
      </c>
      <c r="V62" s="627" t="n">
        <v>4</v>
      </c>
      <c r="W62" s="155" t="s">
        <v>372</v>
      </c>
      <c r="X62" s="626" t="n">
        <v>6</v>
      </c>
      <c r="Y62" s="155" t="s">
        <v>89</v>
      </c>
      <c r="Z62" s="627" t="n">
        <v>5</v>
      </c>
      <c r="AA62" s="155" t="s">
        <v>90</v>
      </c>
      <c r="AB62" s="628" t="s">
        <v>101</v>
      </c>
      <c r="AC62" s="629" t="n">
        <f aca="false">IF(V62&gt;=1,(X62*12+Z62)-(T62*12+V62)+1,"")</f>
        <v>2</v>
      </c>
      <c r="AD62" s="155" t="s">
        <v>373</v>
      </c>
      <c r="AE62" s="630" t="str">
        <f aca="false">IFERROR(ROUNDDOWN(ROUND(L62*R62,0)*M62,0)*AC62,"")</f>
        <v/>
      </c>
      <c r="AF62" s="631" t="str">
        <f aca="false">IFERROR(ROUNDDOWN(ROUND(L62*(R62-P62),0)*M62,0)*AC62,"")</f>
        <v/>
      </c>
      <c r="AG62" s="632"/>
      <c r="AH62" s="693"/>
      <c r="AI62" s="708"/>
      <c r="AJ62" s="703"/>
      <c r="AK62" s="704"/>
      <c r="AL62" s="637"/>
      <c r="AM62" s="638"/>
      <c r="AN62" s="639" t="str">
        <f aca="false">IF(AP62="","",IF(R62&lt;P62,"！加算の要件上は問題ありませんが、令和６年３月と比較して４・５月に加算率が下がる計画になっています。",""))</f>
        <v/>
      </c>
      <c r="AP62" s="640" t="str">
        <f aca="false">IF(K62&lt;&gt;"","P列・R列に色付け","")</f>
        <v/>
      </c>
      <c r="AQ62" s="641" t="e">
        <f aca="false">IFERROR(VLOOKUP(K62,【参考】数式用!$AJ$2:$AK$24,2,FALSE),"")))</f>
        <v>#N/A</v>
      </c>
      <c r="AR62" s="643" t="str">
        <f aca="false">Q62&amp;Q63&amp;Q64</f>
        <v/>
      </c>
      <c r="AS62" s="641" t="str">
        <f aca="false">IF(AG64&lt;&gt;0,IF(AH64="○","入力済","未入力"),"")</f>
        <v/>
      </c>
      <c r="AT62" s="642" t="str">
        <f aca="false">IF(OR(Q62="処遇加算Ⅰ",Q62="処遇加算Ⅱ"),IF(OR(AI62="○",AI62="令和６年度中に満たす"),"入力済","未入力"),"")</f>
        <v/>
      </c>
      <c r="AU62" s="643" t="str">
        <f aca="false">IF(Q62="処遇加算Ⅲ",IF(AJ62="○","入力済","未入力"),"")</f>
        <v/>
      </c>
      <c r="AV62" s="641" t="str">
        <f aca="false">IF(Q62="処遇加算Ⅰ",IF(OR(AK62="○",AK62="令和６年度中に満たす"),"入力済","未入力"),"")</f>
        <v/>
      </c>
      <c r="AW62" s="641" t="str">
        <f aca="false">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644" t="str">
        <f aca="false">IF(Q63="特定加算Ⅰ",IF(AM63="","未入力","入力済"),"")</f>
        <v/>
      </c>
      <c r="AY62" s="644" t="str">
        <f aca="false">G62</f>
        <v/>
      </c>
    </row>
    <row r="63" customFormat="false" ht="32.1" hidden="false" customHeight="true" outlineLevel="0" collapsed="false">
      <c r="A63" s="616"/>
      <c r="B63" s="617"/>
      <c r="C63" s="617"/>
      <c r="D63" s="617"/>
      <c r="E63" s="617"/>
      <c r="F63" s="617"/>
      <c r="G63" s="618"/>
      <c r="H63" s="618"/>
      <c r="I63" s="618"/>
      <c r="J63" s="618"/>
      <c r="K63" s="618"/>
      <c r="L63" s="706"/>
      <c r="M63" s="707"/>
      <c r="N63" s="645" t="s">
        <v>374</v>
      </c>
      <c r="O63" s="646"/>
      <c r="P63" s="647" t="e">
        <f aca="false">IFERROR(VLOOKUP(K62,【参考】数式用!$A$5:$J$27,MATCH(O63,【参考】数式用!$B$4:$J$4,0)+1,0),"")))</f>
        <v>#N/A</v>
      </c>
      <c r="Q63" s="646"/>
      <c r="R63" s="647" t="e">
        <f aca="false">IFERROR(VLOOKUP(K62,【参考】数式用!$A$5:$J$27,MATCH(Q63,【参考】数式用!$B$4:$J$4,0)+1,0),"")))</f>
        <v>#N/A</v>
      </c>
      <c r="S63" s="97" t="s">
        <v>88</v>
      </c>
      <c r="T63" s="648" t="n">
        <v>6</v>
      </c>
      <c r="U63" s="98" t="s">
        <v>89</v>
      </c>
      <c r="V63" s="649" t="n">
        <v>4</v>
      </c>
      <c r="W63" s="98" t="s">
        <v>372</v>
      </c>
      <c r="X63" s="648" t="n">
        <v>6</v>
      </c>
      <c r="Y63" s="98" t="s">
        <v>89</v>
      </c>
      <c r="Z63" s="649" t="n">
        <v>5</v>
      </c>
      <c r="AA63" s="98" t="s">
        <v>90</v>
      </c>
      <c r="AB63" s="650" t="s">
        <v>101</v>
      </c>
      <c r="AC63" s="651" t="n">
        <f aca="false">IF(V63&gt;=1,(X63*12+Z63)-(T63*12+V63)+1,"")</f>
        <v>2</v>
      </c>
      <c r="AD63" s="98" t="s">
        <v>373</v>
      </c>
      <c r="AE63" s="652" t="str">
        <f aca="false">IFERROR(ROUNDDOWN(ROUND(L62*R63,0)*M62,0)*AC63,"")</f>
        <v/>
      </c>
      <c r="AF63" s="653" t="str">
        <f aca="false">IFERROR(ROUNDDOWN(ROUND(L62*(R63-P63),0)*M62,0)*AC63,"")</f>
        <v/>
      </c>
      <c r="AG63" s="654"/>
      <c r="AH63" s="655"/>
      <c r="AI63" s="656"/>
      <c r="AJ63" s="657"/>
      <c r="AK63" s="658"/>
      <c r="AL63" s="659"/>
      <c r="AM63" s="660"/>
      <c r="AN63" s="661" t="str">
        <f aca="false">IF(AP62="","",IF(OR(Z62=4,Z63=4,Z64=4),"！加算の要件上は問題ありませんが、算定期間の終わりが令和６年５月になっていません。区分変更の場合は、「基本情報入力シート」で同じ事業所を２行に分けて記入してください。",""))</f>
        <v/>
      </c>
      <c r="AO63" s="662"/>
      <c r="AP63" s="640" t="str">
        <f aca="false">IF(K62&lt;&gt;"","P列・R列に色付け","")</f>
        <v/>
      </c>
      <c r="AY63" s="644" t="str">
        <f aca="false">G62</f>
        <v/>
      </c>
    </row>
    <row r="64" customFormat="false" ht="32.1" hidden="false" customHeight="true" outlineLevel="0" collapsed="false">
      <c r="A64" s="616"/>
      <c r="B64" s="617"/>
      <c r="C64" s="617"/>
      <c r="D64" s="617"/>
      <c r="E64" s="617"/>
      <c r="F64" s="617"/>
      <c r="G64" s="618"/>
      <c r="H64" s="618"/>
      <c r="I64" s="618"/>
      <c r="J64" s="618"/>
      <c r="K64" s="618"/>
      <c r="L64" s="706"/>
      <c r="M64" s="707"/>
      <c r="N64" s="663" t="s">
        <v>375</v>
      </c>
      <c r="O64" s="710"/>
      <c r="P64" s="711" t="e">
        <f aca="false">IFERROR(VLOOKUP(K62,【参考】数式用!$A$5:$J$27,MATCH(O64,【参考】数式用!$B$4:$J$4,0)+1,0),"")))</f>
        <v>#N/A</v>
      </c>
      <c r="Q64" s="664"/>
      <c r="R64" s="665" t="e">
        <f aca="false">IFERROR(VLOOKUP(K62,【参考】数式用!$A$5:$J$27,MATCH(Q64,【参考】数式用!$B$4:$J$4,0)+1,0),"")))</f>
        <v>#N/A</v>
      </c>
      <c r="S64" s="666" t="s">
        <v>88</v>
      </c>
      <c r="T64" s="667" t="n">
        <v>6</v>
      </c>
      <c r="U64" s="668" t="s">
        <v>89</v>
      </c>
      <c r="V64" s="669" t="n">
        <v>4</v>
      </c>
      <c r="W64" s="668" t="s">
        <v>372</v>
      </c>
      <c r="X64" s="667" t="n">
        <v>6</v>
      </c>
      <c r="Y64" s="668" t="s">
        <v>89</v>
      </c>
      <c r="Z64" s="669" t="n">
        <v>5</v>
      </c>
      <c r="AA64" s="668" t="s">
        <v>90</v>
      </c>
      <c r="AB64" s="670" t="s">
        <v>101</v>
      </c>
      <c r="AC64" s="671" t="n">
        <f aca="false">IF(V64&gt;=1,(X64*12+Z64)-(T64*12+V64)+1,"")</f>
        <v>2</v>
      </c>
      <c r="AD64" s="668" t="s">
        <v>373</v>
      </c>
      <c r="AE64" s="672" t="str">
        <f aca="false">IFERROR(ROUNDDOWN(ROUND(L62*R64,0)*M62,0)*AC64,"")</f>
        <v/>
      </c>
      <c r="AF64" s="673" t="str">
        <f aca="false">IFERROR(ROUNDDOWN(ROUND(L62*(R64-P64),0)*M62,0)*AC64,"")</f>
        <v/>
      </c>
      <c r="AG64" s="674" t="n">
        <f aca="false">IF(AND(O64="ベア加算なし",Q64="ベア加算"),AE64,0)</f>
        <v>0</v>
      </c>
      <c r="AH64" s="675"/>
      <c r="AI64" s="676"/>
      <c r="AJ64" s="677"/>
      <c r="AK64" s="678"/>
      <c r="AL64" s="679"/>
      <c r="AM64" s="680"/>
      <c r="AN64" s="681" t="str">
        <f aca="false">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682" t="str">
        <f aca="false">IF(K62&lt;&gt;"","P列・R列に色付け","")</f>
        <v/>
      </c>
      <c r="AQ64" s="683"/>
      <c r="AR64" s="683"/>
      <c r="AX64" s="684"/>
      <c r="AY64" s="644" t="str">
        <f aca="false">G62</f>
        <v/>
      </c>
    </row>
    <row r="65" customFormat="false" ht="32.1" hidden="false" customHeight="true" outlineLevel="0" collapsed="false">
      <c r="A65" s="616" t="n">
        <v>18</v>
      </c>
      <c r="B65" s="617" t="str">
        <f aca="false">IF(基本情報入力シート!C71="","",基本情報入力シート!C71)</f>
        <v/>
      </c>
      <c r="C65" s="617"/>
      <c r="D65" s="617"/>
      <c r="E65" s="617"/>
      <c r="F65" s="617"/>
      <c r="G65" s="618" t="str">
        <f aca="false">IF(基本情報入力シート!M71="","",基本情報入力シート!M71)</f>
        <v/>
      </c>
      <c r="H65" s="618" t="str">
        <f aca="false">IF(基本情報入力シート!R71="","",基本情報入力シート!R71)</f>
        <v/>
      </c>
      <c r="I65" s="618" t="str">
        <f aca="false">IF(基本情報入力シート!W71="","",基本情報入力シート!W71)</f>
        <v/>
      </c>
      <c r="J65" s="618" t="str">
        <f aca="false">IF(基本情報入力シート!X71="","",基本情報入力シート!X71)</f>
        <v/>
      </c>
      <c r="K65" s="618" t="str">
        <f aca="false">IF(基本情報入力シート!Y71="","",基本情報入力シート!Y71)</f>
        <v/>
      </c>
      <c r="L65" s="706" t="str">
        <f aca="false">IF(基本情報入力シート!AB71="","",基本情報入力シート!AB71)</f>
        <v/>
      </c>
      <c r="M65" s="707" t="e">
        <f aca="false">IF(基本情報入力シート!AC71="","",基本情報入力シート!AC71)</f>
        <v>#N/A</v>
      </c>
      <c r="N65" s="622" t="s">
        <v>371</v>
      </c>
      <c r="O65" s="623"/>
      <c r="P65" s="624" t="e">
        <f aca="false">IFERROR(VLOOKUP(K65,【参考】数式用!$A$5:$J$27,MATCH(O65,【参考】数式用!$B$4:$J$4,0)+1,0),"")))</f>
        <v>#N/A</v>
      </c>
      <c r="Q65" s="623"/>
      <c r="R65" s="624" t="e">
        <f aca="false">IFERROR(VLOOKUP(K65,【参考】数式用!$A$5:$J$27,MATCH(Q65,【参考】数式用!$B$4:$J$4,0)+1,0),"")))</f>
        <v>#N/A</v>
      </c>
      <c r="S65" s="625" t="s">
        <v>88</v>
      </c>
      <c r="T65" s="626" t="n">
        <v>6</v>
      </c>
      <c r="U65" s="155" t="s">
        <v>89</v>
      </c>
      <c r="V65" s="627" t="n">
        <v>4</v>
      </c>
      <c r="W65" s="155" t="s">
        <v>372</v>
      </c>
      <c r="X65" s="626" t="n">
        <v>6</v>
      </c>
      <c r="Y65" s="155" t="s">
        <v>89</v>
      </c>
      <c r="Z65" s="627" t="n">
        <v>5</v>
      </c>
      <c r="AA65" s="155" t="s">
        <v>90</v>
      </c>
      <c r="AB65" s="628" t="s">
        <v>101</v>
      </c>
      <c r="AC65" s="629" t="n">
        <f aca="false">IF(V65&gt;=1,(X65*12+Z65)-(T65*12+V65)+1,"")</f>
        <v>2</v>
      </c>
      <c r="AD65" s="155" t="s">
        <v>373</v>
      </c>
      <c r="AE65" s="630" t="str">
        <f aca="false">IFERROR(ROUNDDOWN(ROUND(L65*R65,0)*M65,0)*AC65,"")</f>
        <v/>
      </c>
      <c r="AF65" s="631" t="str">
        <f aca="false">IFERROR(ROUNDDOWN(ROUND(L65*(R65-P65),0)*M65,0)*AC65,"")</f>
        <v/>
      </c>
      <c r="AG65" s="632"/>
      <c r="AH65" s="693"/>
      <c r="AI65" s="708"/>
      <c r="AJ65" s="703"/>
      <c r="AK65" s="704"/>
      <c r="AL65" s="637"/>
      <c r="AM65" s="638"/>
      <c r="AN65" s="639" t="str">
        <f aca="false">IF(AP65="","",IF(R65&lt;P65,"！加算の要件上は問題ありませんが、令和６年３月と比較して４・５月に加算率が下がる計画になっています。",""))</f>
        <v/>
      </c>
      <c r="AP65" s="640" t="str">
        <f aca="false">IF(K65&lt;&gt;"","P列・R列に色付け","")</f>
        <v/>
      </c>
      <c r="AQ65" s="641" t="e">
        <f aca="false">IFERROR(VLOOKUP(K65,【参考】数式用!$AJ$2:$AK$24,2,FALSE),"")))</f>
        <v>#N/A</v>
      </c>
      <c r="AR65" s="643" t="str">
        <f aca="false">Q65&amp;Q66&amp;Q67</f>
        <v/>
      </c>
      <c r="AS65" s="641" t="str">
        <f aca="false">IF(AG67&lt;&gt;0,IF(AH67="○","入力済","未入力"),"")</f>
        <v/>
      </c>
      <c r="AT65" s="642" t="str">
        <f aca="false">IF(OR(Q65="処遇加算Ⅰ",Q65="処遇加算Ⅱ"),IF(OR(AI65="○",AI65="令和６年度中に満たす"),"入力済","未入力"),"")</f>
        <v/>
      </c>
      <c r="AU65" s="643" t="str">
        <f aca="false">IF(Q65="処遇加算Ⅲ",IF(AJ65="○","入力済","未入力"),"")</f>
        <v/>
      </c>
      <c r="AV65" s="641" t="str">
        <f aca="false">IF(Q65="処遇加算Ⅰ",IF(OR(AK65="○",AK65="令和６年度中に満たす"),"入力済","未入力"),"")</f>
        <v/>
      </c>
      <c r="AW65" s="641" t="str">
        <f aca="false">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644" t="str">
        <f aca="false">IF(Q66="特定加算Ⅰ",IF(AM66="","未入力","入力済"),"")</f>
        <v/>
      </c>
      <c r="AY65" s="644" t="str">
        <f aca="false">G65</f>
        <v/>
      </c>
    </row>
    <row r="66" customFormat="false" ht="32.1" hidden="false" customHeight="true" outlineLevel="0" collapsed="false">
      <c r="A66" s="616"/>
      <c r="B66" s="617"/>
      <c r="C66" s="617"/>
      <c r="D66" s="617"/>
      <c r="E66" s="617"/>
      <c r="F66" s="617"/>
      <c r="G66" s="618"/>
      <c r="H66" s="618"/>
      <c r="I66" s="618"/>
      <c r="J66" s="618"/>
      <c r="K66" s="618"/>
      <c r="L66" s="706"/>
      <c r="M66" s="707"/>
      <c r="N66" s="645" t="s">
        <v>374</v>
      </c>
      <c r="O66" s="646"/>
      <c r="P66" s="647" t="e">
        <f aca="false">IFERROR(VLOOKUP(K65,【参考】数式用!$A$5:$J$27,MATCH(O66,【参考】数式用!$B$4:$J$4,0)+1,0),"")))</f>
        <v>#N/A</v>
      </c>
      <c r="Q66" s="646"/>
      <c r="R66" s="647" t="e">
        <f aca="false">IFERROR(VLOOKUP(K65,【参考】数式用!$A$5:$J$27,MATCH(Q66,【参考】数式用!$B$4:$J$4,0)+1,0),"")))</f>
        <v>#N/A</v>
      </c>
      <c r="S66" s="97" t="s">
        <v>88</v>
      </c>
      <c r="T66" s="648" t="n">
        <v>6</v>
      </c>
      <c r="U66" s="98" t="s">
        <v>89</v>
      </c>
      <c r="V66" s="649" t="n">
        <v>4</v>
      </c>
      <c r="W66" s="98" t="s">
        <v>372</v>
      </c>
      <c r="X66" s="648" t="n">
        <v>6</v>
      </c>
      <c r="Y66" s="98" t="s">
        <v>89</v>
      </c>
      <c r="Z66" s="649" t="n">
        <v>5</v>
      </c>
      <c r="AA66" s="98" t="s">
        <v>90</v>
      </c>
      <c r="AB66" s="650" t="s">
        <v>101</v>
      </c>
      <c r="AC66" s="651" t="n">
        <f aca="false">IF(V66&gt;=1,(X66*12+Z66)-(T66*12+V66)+1,"")</f>
        <v>2</v>
      </c>
      <c r="AD66" s="98" t="s">
        <v>373</v>
      </c>
      <c r="AE66" s="652" t="str">
        <f aca="false">IFERROR(ROUNDDOWN(ROUND(L65*R66,0)*M65,0)*AC66,"")</f>
        <v/>
      </c>
      <c r="AF66" s="653" t="str">
        <f aca="false">IFERROR(ROUNDDOWN(ROUND(L65*(R66-P66),0)*M65,0)*AC66,"")</f>
        <v/>
      </c>
      <c r="AG66" s="654"/>
      <c r="AH66" s="655"/>
      <c r="AI66" s="656"/>
      <c r="AJ66" s="657"/>
      <c r="AK66" s="658"/>
      <c r="AL66" s="659"/>
      <c r="AM66" s="660"/>
      <c r="AN66" s="661" t="str">
        <f aca="false">IF(AP65="","",IF(OR(Z65=4,Z66=4,Z67=4),"！加算の要件上は問題ありませんが、算定期間の終わりが令和６年５月になっていません。区分変更の場合は、「基本情報入力シート」で同じ事業所を２行に分けて記入してください。",""))</f>
        <v/>
      </c>
      <c r="AO66" s="662"/>
      <c r="AP66" s="640" t="str">
        <f aca="false">IF(K65&lt;&gt;"","P列・R列に色付け","")</f>
        <v/>
      </c>
      <c r="AY66" s="644" t="str">
        <f aca="false">G65</f>
        <v/>
      </c>
    </row>
    <row r="67" customFormat="false" ht="32.1" hidden="false" customHeight="true" outlineLevel="0" collapsed="false">
      <c r="A67" s="616"/>
      <c r="B67" s="617"/>
      <c r="C67" s="617"/>
      <c r="D67" s="617"/>
      <c r="E67" s="617"/>
      <c r="F67" s="617"/>
      <c r="G67" s="618"/>
      <c r="H67" s="618"/>
      <c r="I67" s="618"/>
      <c r="J67" s="618"/>
      <c r="K67" s="618"/>
      <c r="L67" s="706"/>
      <c r="M67" s="707"/>
      <c r="N67" s="663" t="s">
        <v>375</v>
      </c>
      <c r="O67" s="710"/>
      <c r="P67" s="711" t="e">
        <f aca="false">IFERROR(VLOOKUP(K65,【参考】数式用!$A$5:$J$27,MATCH(O67,【参考】数式用!$B$4:$J$4,0)+1,0),"")))</f>
        <v>#N/A</v>
      </c>
      <c r="Q67" s="664"/>
      <c r="R67" s="665" t="e">
        <f aca="false">IFERROR(VLOOKUP(K65,【参考】数式用!$A$5:$J$27,MATCH(Q67,【参考】数式用!$B$4:$J$4,0)+1,0),"")))</f>
        <v>#N/A</v>
      </c>
      <c r="S67" s="666" t="s">
        <v>88</v>
      </c>
      <c r="T67" s="667" t="n">
        <v>6</v>
      </c>
      <c r="U67" s="668" t="s">
        <v>89</v>
      </c>
      <c r="V67" s="669" t="n">
        <v>4</v>
      </c>
      <c r="W67" s="668" t="s">
        <v>372</v>
      </c>
      <c r="X67" s="667" t="n">
        <v>6</v>
      </c>
      <c r="Y67" s="668" t="s">
        <v>89</v>
      </c>
      <c r="Z67" s="669" t="n">
        <v>5</v>
      </c>
      <c r="AA67" s="668" t="s">
        <v>90</v>
      </c>
      <c r="AB67" s="670" t="s">
        <v>101</v>
      </c>
      <c r="AC67" s="671" t="n">
        <f aca="false">IF(V67&gt;=1,(X67*12+Z67)-(T67*12+V67)+1,"")</f>
        <v>2</v>
      </c>
      <c r="AD67" s="668" t="s">
        <v>373</v>
      </c>
      <c r="AE67" s="672" t="str">
        <f aca="false">IFERROR(ROUNDDOWN(ROUND(L65*R67,0)*M65,0)*AC67,"")</f>
        <v/>
      </c>
      <c r="AF67" s="673" t="str">
        <f aca="false">IFERROR(ROUNDDOWN(ROUND(L65*(R67-P67),0)*M65,0)*AC67,"")</f>
        <v/>
      </c>
      <c r="AG67" s="674" t="n">
        <f aca="false">IF(AND(O67="ベア加算なし",Q67="ベア加算"),AE67,0)</f>
        <v>0</v>
      </c>
      <c r="AH67" s="675"/>
      <c r="AI67" s="676"/>
      <c r="AJ67" s="677"/>
      <c r="AK67" s="678"/>
      <c r="AL67" s="679"/>
      <c r="AM67" s="680"/>
      <c r="AN67" s="681" t="str">
        <f aca="false">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682" t="str">
        <f aca="false">IF(K65&lt;&gt;"","P列・R列に色付け","")</f>
        <v/>
      </c>
      <c r="AQ67" s="683"/>
      <c r="AR67" s="683"/>
      <c r="AX67" s="684"/>
      <c r="AY67" s="644" t="str">
        <f aca="false">G65</f>
        <v/>
      </c>
    </row>
    <row r="68" customFormat="false" ht="32.1" hidden="false" customHeight="true" outlineLevel="0" collapsed="false">
      <c r="A68" s="616" t="n">
        <v>19</v>
      </c>
      <c r="B68" s="617" t="str">
        <f aca="false">IF(基本情報入力シート!C72="","",基本情報入力シート!C72)</f>
        <v/>
      </c>
      <c r="C68" s="617"/>
      <c r="D68" s="617"/>
      <c r="E68" s="617"/>
      <c r="F68" s="617"/>
      <c r="G68" s="618" t="str">
        <f aca="false">IF(基本情報入力シート!M72="","",基本情報入力シート!M72)</f>
        <v/>
      </c>
      <c r="H68" s="618" t="str">
        <f aca="false">IF(基本情報入力シート!R72="","",基本情報入力シート!R72)</f>
        <v/>
      </c>
      <c r="I68" s="618" t="str">
        <f aca="false">IF(基本情報入力シート!W72="","",基本情報入力シート!W72)</f>
        <v/>
      </c>
      <c r="J68" s="618" t="str">
        <f aca="false">IF(基本情報入力シート!X72="","",基本情報入力シート!X72)</f>
        <v/>
      </c>
      <c r="K68" s="618" t="str">
        <f aca="false">IF(基本情報入力シート!Y72="","",基本情報入力シート!Y72)</f>
        <v/>
      </c>
      <c r="L68" s="706" t="str">
        <f aca="false">IF(基本情報入力シート!AB72="","",基本情報入力シート!AB72)</f>
        <v/>
      </c>
      <c r="M68" s="707" t="e">
        <f aca="false">IF(基本情報入力シート!AC72="","",基本情報入力シート!AC72)</f>
        <v>#N/A</v>
      </c>
      <c r="N68" s="622" t="s">
        <v>371</v>
      </c>
      <c r="O68" s="623"/>
      <c r="P68" s="624" t="e">
        <f aca="false">IFERROR(VLOOKUP(K68,【参考】数式用!$A$5:$J$27,MATCH(O68,【参考】数式用!$B$4:$J$4,0)+1,0),"")))</f>
        <v>#N/A</v>
      </c>
      <c r="Q68" s="623"/>
      <c r="R68" s="624" t="e">
        <f aca="false">IFERROR(VLOOKUP(K68,【参考】数式用!$A$5:$J$27,MATCH(Q68,【参考】数式用!$B$4:$J$4,0)+1,0),"")))</f>
        <v>#N/A</v>
      </c>
      <c r="S68" s="625" t="s">
        <v>88</v>
      </c>
      <c r="T68" s="626" t="n">
        <v>6</v>
      </c>
      <c r="U68" s="155" t="s">
        <v>89</v>
      </c>
      <c r="V68" s="627" t="n">
        <v>4</v>
      </c>
      <c r="W68" s="155" t="s">
        <v>372</v>
      </c>
      <c r="X68" s="626" t="n">
        <v>6</v>
      </c>
      <c r="Y68" s="155" t="s">
        <v>89</v>
      </c>
      <c r="Z68" s="627" t="n">
        <v>5</v>
      </c>
      <c r="AA68" s="155" t="s">
        <v>90</v>
      </c>
      <c r="AB68" s="628" t="s">
        <v>101</v>
      </c>
      <c r="AC68" s="629" t="n">
        <f aca="false">IF(V68&gt;=1,(X68*12+Z68)-(T68*12+V68)+1,"")</f>
        <v>2</v>
      </c>
      <c r="AD68" s="155" t="s">
        <v>373</v>
      </c>
      <c r="AE68" s="630" t="str">
        <f aca="false">IFERROR(ROUNDDOWN(ROUND(L68*R68,0)*M68,0)*AC68,"")</f>
        <v/>
      </c>
      <c r="AF68" s="631" t="str">
        <f aca="false">IFERROR(ROUNDDOWN(ROUND(L68*(R68-P68),0)*M68,0)*AC68,"")</f>
        <v/>
      </c>
      <c r="AG68" s="632"/>
      <c r="AH68" s="693"/>
      <c r="AI68" s="708"/>
      <c r="AJ68" s="703"/>
      <c r="AK68" s="704"/>
      <c r="AL68" s="637"/>
      <c r="AM68" s="638"/>
      <c r="AN68" s="639" t="str">
        <f aca="false">IF(AP68="","",IF(R68&lt;P68,"！加算の要件上は問題ありませんが、令和６年３月と比較して４・５月に加算率が下がる計画になっています。",""))</f>
        <v/>
      </c>
      <c r="AP68" s="640" t="str">
        <f aca="false">IF(K68&lt;&gt;"","P列・R列に色付け","")</f>
        <v/>
      </c>
      <c r="AQ68" s="641" t="e">
        <f aca="false">IFERROR(VLOOKUP(K68,【参考】数式用!$AJ$2:$AK$24,2,FALSE),"")))</f>
        <v>#N/A</v>
      </c>
      <c r="AR68" s="643" t="str">
        <f aca="false">Q68&amp;Q69&amp;Q70</f>
        <v/>
      </c>
      <c r="AS68" s="641" t="str">
        <f aca="false">IF(AG70&lt;&gt;0,IF(AH70="○","入力済","未入力"),"")</f>
        <v/>
      </c>
      <c r="AT68" s="642" t="str">
        <f aca="false">IF(OR(Q68="処遇加算Ⅰ",Q68="処遇加算Ⅱ"),IF(OR(AI68="○",AI68="令和６年度中に満たす"),"入力済","未入力"),"")</f>
        <v/>
      </c>
      <c r="AU68" s="643" t="str">
        <f aca="false">IF(Q68="処遇加算Ⅲ",IF(AJ68="○","入力済","未入力"),"")</f>
        <v/>
      </c>
      <c r="AV68" s="641" t="str">
        <f aca="false">IF(Q68="処遇加算Ⅰ",IF(OR(AK68="○",AK68="令和６年度中に満たす"),"入力済","未入力"),"")</f>
        <v/>
      </c>
      <c r="AW68" s="641" t="str">
        <f aca="false">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644" t="str">
        <f aca="false">IF(Q69="特定加算Ⅰ",IF(AM69="","未入力","入力済"),"")</f>
        <v/>
      </c>
      <c r="AY68" s="644" t="str">
        <f aca="false">G68</f>
        <v/>
      </c>
    </row>
    <row r="69" customFormat="false" ht="32.1" hidden="false" customHeight="true" outlineLevel="0" collapsed="false">
      <c r="A69" s="616"/>
      <c r="B69" s="617"/>
      <c r="C69" s="617"/>
      <c r="D69" s="617"/>
      <c r="E69" s="617"/>
      <c r="F69" s="617"/>
      <c r="G69" s="618"/>
      <c r="H69" s="618"/>
      <c r="I69" s="618"/>
      <c r="J69" s="618"/>
      <c r="K69" s="618"/>
      <c r="L69" s="706"/>
      <c r="M69" s="707"/>
      <c r="N69" s="645" t="s">
        <v>374</v>
      </c>
      <c r="O69" s="646"/>
      <c r="P69" s="647" t="e">
        <f aca="false">IFERROR(VLOOKUP(K68,【参考】数式用!$A$5:$J$27,MATCH(O69,【参考】数式用!$B$4:$J$4,0)+1,0),"")))</f>
        <v>#N/A</v>
      </c>
      <c r="Q69" s="646"/>
      <c r="R69" s="647" t="e">
        <f aca="false">IFERROR(VLOOKUP(K68,【参考】数式用!$A$5:$J$27,MATCH(Q69,【参考】数式用!$B$4:$J$4,0)+1,0),"")))</f>
        <v>#N/A</v>
      </c>
      <c r="S69" s="97" t="s">
        <v>88</v>
      </c>
      <c r="T69" s="648" t="n">
        <v>6</v>
      </c>
      <c r="U69" s="98" t="s">
        <v>89</v>
      </c>
      <c r="V69" s="649" t="n">
        <v>4</v>
      </c>
      <c r="W69" s="98" t="s">
        <v>372</v>
      </c>
      <c r="X69" s="648" t="n">
        <v>6</v>
      </c>
      <c r="Y69" s="98" t="s">
        <v>89</v>
      </c>
      <c r="Z69" s="649" t="n">
        <v>5</v>
      </c>
      <c r="AA69" s="98" t="s">
        <v>90</v>
      </c>
      <c r="AB69" s="650" t="s">
        <v>101</v>
      </c>
      <c r="AC69" s="651" t="n">
        <f aca="false">IF(V69&gt;=1,(X69*12+Z69)-(T69*12+V69)+1,"")</f>
        <v>2</v>
      </c>
      <c r="AD69" s="98" t="s">
        <v>373</v>
      </c>
      <c r="AE69" s="652" t="str">
        <f aca="false">IFERROR(ROUNDDOWN(ROUND(L68*R69,0)*M68,0)*AC69,"")</f>
        <v/>
      </c>
      <c r="AF69" s="653" t="str">
        <f aca="false">IFERROR(ROUNDDOWN(ROUND(L68*(R69-P69),0)*M68,0)*AC69,"")</f>
        <v/>
      </c>
      <c r="AG69" s="654"/>
      <c r="AH69" s="655"/>
      <c r="AI69" s="656"/>
      <c r="AJ69" s="657"/>
      <c r="AK69" s="658"/>
      <c r="AL69" s="659"/>
      <c r="AM69" s="660"/>
      <c r="AN69" s="661" t="str">
        <f aca="false">IF(AP68="","",IF(OR(Z68=4,Z69=4,Z70=4),"！加算の要件上は問題ありませんが、算定期間の終わりが令和６年５月になっていません。区分変更の場合は、「基本情報入力シート」で同じ事業所を２行に分けて記入してください。",""))</f>
        <v/>
      </c>
      <c r="AO69" s="662"/>
      <c r="AP69" s="640" t="str">
        <f aca="false">IF(K68&lt;&gt;"","P列・R列に色付け","")</f>
        <v/>
      </c>
      <c r="AY69" s="644" t="str">
        <f aca="false">G68</f>
        <v/>
      </c>
    </row>
    <row r="70" customFormat="false" ht="32.1" hidden="false" customHeight="true" outlineLevel="0" collapsed="false">
      <c r="A70" s="616"/>
      <c r="B70" s="617"/>
      <c r="C70" s="617"/>
      <c r="D70" s="617"/>
      <c r="E70" s="617"/>
      <c r="F70" s="617"/>
      <c r="G70" s="618"/>
      <c r="H70" s="618"/>
      <c r="I70" s="618"/>
      <c r="J70" s="618"/>
      <c r="K70" s="618"/>
      <c r="L70" s="706"/>
      <c r="M70" s="707"/>
      <c r="N70" s="663" t="s">
        <v>375</v>
      </c>
      <c r="O70" s="710"/>
      <c r="P70" s="711" t="e">
        <f aca="false">IFERROR(VLOOKUP(K68,【参考】数式用!$A$5:$J$27,MATCH(O70,【参考】数式用!$B$4:$J$4,0)+1,0),"")))</f>
        <v>#N/A</v>
      </c>
      <c r="Q70" s="664"/>
      <c r="R70" s="665" t="e">
        <f aca="false">IFERROR(VLOOKUP(K68,【参考】数式用!$A$5:$J$27,MATCH(Q70,【参考】数式用!$B$4:$J$4,0)+1,0),"")))</f>
        <v>#N/A</v>
      </c>
      <c r="S70" s="666" t="s">
        <v>88</v>
      </c>
      <c r="T70" s="667" t="n">
        <v>6</v>
      </c>
      <c r="U70" s="668" t="s">
        <v>89</v>
      </c>
      <c r="V70" s="669" t="n">
        <v>4</v>
      </c>
      <c r="W70" s="668" t="s">
        <v>372</v>
      </c>
      <c r="X70" s="667" t="n">
        <v>6</v>
      </c>
      <c r="Y70" s="668" t="s">
        <v>89</v>
      </c>
      <c r="Z70" s="669" t="n">
        <v>5</v>
      </c>
      <c r="AA70" s="668" t="s">
        <v>90</v>
      </c>
      <c r="AB70" s="670" t="s">
        <v>101</v>
      </c>
      <c r="AC70" s="671" t="n">
        <f aca="false">IF(V70&gt;=1,(X70*12+Z70)-(T70*12+V70)+1,"")</f>
        <v>2</v>
      </c>
      <c r="AD70" s="668" t="s">
        <v>373</v>
      </c>
      <c r="AE70" s="672" t="str">
        <f aca="false">IFERROR(ROUNDDOWN(ROUND(L68*R70,0)*M68,0)*AC70,"")</f>
        <v/>
      </c>
      <c r="AF70" s="673" t="str">
        <f aca="false">IFERROR(ROUNDDOWN(ROUND(L68*(R70-P70),0)*M68,0)*AC70,"")</f>
        <v/>
      </c>
      <c r="AG70" s="674" t="n">
        <f aca="false">IF(AND(O70="ベア加算なし",Q70="ベア加算"),AE70,0)</f>
        <v>0</v>
      </c>
      <c r="AH70" s="675"/>
      <c r="AI70" s="676"/>
      <c r="AJ70" s="677"/>
      <c r="AK70" s="678"/>
      <c r="AL70" s="679"/>
      <c r="AM70" s="680"/>
      <c r="AN70" s="681" t="str">
        <f aca="false">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682" t="str">
        <f aca="false">IF(K68&lt;&gt;"","P列・R列に色付け","")</f>
        <v/>
      </c>
      <c r="AQ70" s="683"/>
      <c r="AR70" s="683"/>
      <c r="AX70" s="684"/>
      <c r="AY70" s="644" t="str">
        <f aca="false">G68</f>
        <v/>
      </c>
    </row>
    <row r="71" customFormat="false" ht="32.1" hidden="false" customHeight="true" outlineLevel="0" collapsed="false">
      <c r="A71" s="616" t="n">
        <v>20</v>
      </c>
      <c r="B71" s="617" t="str">
        <f aca="false">IF(基本情報入力シート!C73="","",基本情報入力シート!C73)</f>
        <v/>
      </c>
      <c r="C71" s="617"/>
      <c r="D71" s="617"/>
      <c r="E71" s="617"/>
      <c r="F71" s="617"/>
      <c r="G71" s="618" t="str">
        <f aca="false">IF(基本情報入力シート!M73="","",基本情報入力シート!M73)</f>
        <v/>
      </c>
      <c r="H71" s="618" t="str">
        <f aca="false">IF(基本情報入力シート!R73="","",基本情報入力シート!R73)</f>
        <v/>
      </c>
      <c r="I71" s="618" t="str">
        <f aca="false">IF(基本情報入力シート!W73="","",基本情報入力シート!W73)</f>
        <v/>
      </c>
      <c r="J71" s="618" t="str">
        <f aca="false">IF(基本情報入力シート!X73="","",基本情報入力シート!X73)</f>
        <v/>
      </c>
      <c r="K71" s="618" t="str">
        <f aca="false">IF(基本情報入力シート!Y73="","",基本情報入力シート!Y73)</f>
        <v/>
      </c>
      <c r="L71" s="706" t="str">
        <f aca="false">IF(基本情報入力シート!AB73="","",基本情報入力シート!AB73)</f>
        <v/>
      </c>
      <c r="M71" s="707" t="e">
        <f aca="false">IF(基本情報入力シート!AC73="","",基本情報入力シート!AC73)</f>
        <v>#N/A</v>
      </c>
      <c r="N71" s="622" t="s">
        <v>371</v>
      </c>
      <c r="O71" s="623"/>
      <c r="P71" s="624" t="e">
        <f aca="false">IFERROR(VLOOKUP(K71,【参考】数式用!$A$5:$J$27,MATCH(O71,【参考】数式用!$B$4:$J$4,0)+1,0),"")))</f>
        <v>#N/A</v>
      </c>
      <c r="Q71" s="623"/>
      <c r="R71" s="624" t="e">
        <f aca="false">IFERROR(VLOOKUP(K71,【参考】数式用!$A$5:$J$27,MATCH(Q71,【参考】数式用!$B$4:$J$4,0)+1,0),"")))</f>
        <v>#N/A</v>
      </c>
      <c r="S71" s="625" t="s">
        <v>88</v>
      </c>
      <c r="T71" s="626" t="n">
        <v>6</v>
      </c>
      <c r="U71" s="155" t="s">
        <v>89</v>
      </c>
      <c r="V71" s="627" t="n">
        <v>4</v>
      </c>
      <c r="W71" s="155" t="s">
        <v>372</v>
      </c>
      <c r="X71" s="626" t="n">
        <v>6</v>
      </c>
      <c r="Y71" s="155" t="s">
        <v>89</v>
      </c>
      <c r="Z71" s="627" t="n">
        <v>5</v>
      </c>
      <c r="AA71" s="155" t="s">
        <v>90</v>
      </c>
      <c r="AB71" s="628" t="s">
        <v>101</v>
      </c>
      <c r="AC71" s="629" t="n">
        <f aca="false">IF(V71&gt;=1,(X71*12+Z71)-(T71*12+V71)+1,"")</f>
        <v>2</v>
      </c>
      <c r="AD71" s="155" t="s">
        <v>373</v>
      </c>
      <c r="AE71" s="630" t="str">
        <f aca="false">IFERROR(ROUNDDOWN(ROUND(L71*R71,0)*M71,0)*AC71,"")</f>
        <v/>
      </c>
      <c r="AF71" s="631" t="str">
        <f aca="false">IFERROR(ROUNDDOWN(ROUND(L71*(R71-P71),0)*M71,0)*AC71,"")</f>
        <v/>
      </c>
      <c r="AG71" s="632"/>
      <c r="AH71" s="693"/>
      <c r="AI71" s="708"/>
      <c r="AJ71" s="703"/>
      <c r="AK71" s="704"/>
      <c r="AL71" s="637"/>
      <c r="AM71" s="638"/>
      <c r="AN71" s="639" t="str">
        <f aca="false">IF(AP71="","",IF(R71&lt;P71,"！加算の要件上は問題ありませんが、令和６年３月と比較して４・５月に加算率が下がる計画になっています。",""))</f>
        <v/>
      </c>
      <c r="AP71" s="640" t="str">
        <f aca="false">IF(K71&lt;&gt;"","P列・R列に色付け","")</f>
        <v/>
      </c>
      <c r="AQ71" s="641" t="e">
        <f aca="false">IFERROR(VLOOKUP(K71,【参考】数式用!$AJ$2:$AK$24,2,FALSE),"")))</f>
        <v>#N/A</v>
      </c>
      <c r="AR71" s="643" t="str">
        <f aca="false">Q71&amp;Q72&amp;Q73</f>
        <v/>
      </c>
      <c r="AS71" s="641" t="str">
        <f aca="false">IF(AG73&lt;&gt;0,IF(AH73="○","入力済","未入力"),"")</f>
        <v/>
      </c>
      <c r="AT71" s="642" t="str">
        <f aca="false">IF(OR(Q71="処遇加算Ⅰ",Q71="処遇加算Ⅱ"),IF(OR(AI71="○",AI71="令和６年度中に満たす"),"入力済","未入力"),"")</f>
        <v/>
      </c>
      <c r="AU71" s="643" t="str">
        <f aca="false">IF(Q71="処遇加算Ⅲ",IF(AJ71="○","入力済","未入力"),"")</f>
        <v/>
      </c>
      <c r="AV71" s="641" t="str">
        <f aca="false">IF(Q71="処遇加算Ⅰ",IF(OR(AK71="○",AK71="令和６年度中に満たす"),"入力済","未入力"),"")</f>
        <v/>
      </c>
      <c r="AW71" s="641" t="str">
        <f aca="false">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644" t="str">
        <f aca="false">IF(Q72="特定加算Ⅰ",IF(AM72="","未入力","入力済"),"")</f>
        <v/>
      </c>
      <c r="AY71" s="644" t="str">
        <f aca="false">G71</f>
        <v/>
      </c>
    </row>
    <row r="72" customFormat="false" ht="32.1" hidden="false" customHeight="true" outlineLevel="0" collapsed="false">
      <c r="A72" s="616"/>
      <c r="B72" s="617"/>
      <c r="C72" s="617"/>
      <c r="D72" s="617"/>
      <c r="E72" s="617"/>
      <c r="F72" s="617"/>
      <c r="G72" s="618"/>
      <c r="H72" s="618"/>
      <c r="I72" s="618"/>
      <c r="J72" s="618"/>
      <c r="K72" s="618"/>
      <c r="L72" s="706"/>
      <c r="M72" s="707"/>
      <c r="N72" s="645" t="s">
        <v>374</v>
      </c>
      <c r="O72" s="646"/>
      <c r="P72" s="647" t="e">
        <f aca="false">IFERROR(VLOOKUP(K71,【参考】数式用!$A$5:$J$27,MATCH(O72,【参考】数式用!$B$4:$J$4,0)+1,0),"")))</f>
        <v>#N/A</v>
      </c>
      <c r="Q72" s="646"/>
      <c r="R72" s="647" t="e">
        <f aca="false">IFERROR(VLOOKUP(K71,【参考】数式用!$A$5:$J$27,MATCH(Q72,【参考】数式用!$B$4:$J$4,0)+1,0),"")))</f>
        <v>#N/A</v>
      </c>
      <c r="S72" s="97" t="s">
        <v>88</v>
      </c>
      <c r="T72" s="648" t="n">
        <v>6</v>
      </c>
      <c r="U72" s="98" t="s">
        <v>89</v>
      </c>
      <c r="V72" s="649" t="n">
        <v>4</v>
      </c>
      <c r="W72" s="98" t="s">
        <v>372</v>
      </c>
      <c r="X72" s="648" t="n">
        <v>6</v>
      </c>
      <c r="Y72" s="98" t="s">
        <v>89</v>
      </c>
      <c r="Z72" s="649" t="n">
        <v>5</v>
      </c>
      <c r="AA72" s="98" t="s">
        <v>90</v>
      </c>
      <c r="AB72" s="650" t="s">
        <v>101</v>
      </c>
      <c r="AC72" s="651" t="n">
        <f aca="false">IF(V72&gt;=1,(X72*12+Z72)-(T72*12+V72)+1,"")</f>
        <v>2</v>
      </c>
      <c r="AD72" s="98" t="s">
        <v>373</v>
      </c>
      <c r="AE72" s="652" t="str">
        <f aca="false">IFERROR(ROUNDDOWN(ROUND(L71*R72,0)*M71,0)*AC72,"")</f>
        <v/>
      </c>
      <c r="AF72" s="653" t="str">
        <f aca="false">IFERROR(ROUNDDOWN(ROUND(L71*(R72-P72),0)*M71,0)*AC72,"")</f>
        <v/>
      </c>
      <c r="AG72" s="654"/>
      <c r="AH72" s="655"/>
      <c r="AI72" s="656"/>
      <c r="AJ72" s="657"/>
      <c r="AK72" s="658"/>
      <c r="AL72" s="659"/>
      <c r="AM72" s="660"/>
      <c r="AN72" s="661" t="str">
        <f aca="false">IF(AP71="","",IF(OR(Z71=4,Z72=4,Z73=4),"！加算の要件上は問題ありませんが、算定期間の終わりが令和６年５月になっていません。区分変更の場合は、「基本情報入力シート」で同じ事業所を２行に分けて記入してください。",""))</f>
        <v/>
      </c>
      <c r="AO72" s="662"/>
      <c r="AP72" s="640" t="str">
        <f aca="false">IF(K71&lt;&gt;"","P列・R列に色付け","")</f>
        <v/>
      </c>
      <c r="AY72" s="644" t="str">
        <f aca="false">G71</f>
        <v/>
      </c>
    </row>
    <row r="73" customFormat="false" ht="32.1" hidden="false" customHeight="true" outlineLevel="0" collapsed="false">
      <c r="A73" s="616"/>
      <c r="B73" s="617"/>
      <c r="C73" s="617"/>
      <c r="D73" s="617"/>
      <c r="E73" s="617"/>
      <c r="F73" s="617"/>
      <c r="G73" s="618"/>
      <c r="H73" s="618"/>
      <c r="I73" s="618"/>
      <c r="J73" s="618"/>
      <c r="K73" s="618"/>
      <c r="L73" s="706"/>
      <c r="M73" s="707"/>
      <c r="N73" s="663" t="s">
        <v>375</v>
      </c>
      <c r="O73" s="710"/>
      <c r="P73" s="711" t="e">
        <f aca="false">IFERROR(VLOOKUP(K71,【参考】数式用!$A$5:$J$27,MATCH(O73,【参考】数式用!$B$4:$J$4,0)+1,0),"")))</f>
        <v>#N/A</v>
      </c>
      <c r="Q73" s="664"/>
      <c r="R73" s="665" t="e">
        <f aca="false">IFERROR(VLOOKUP(K71,【参考】数式用!$A$5:$J$27,MATCH(Q73,【参考】数式用!$B$4:$J$4,0)+1,0),"")))</f>
        <v>#N/A</v>
      </c>
      <c r="S73" s="666" t="s">
        <v>88</v>
      </c>
      <c r="T73" s="667" t="n">
        <v>6</v>
      </c>
      <c r="U73" s="668" t="s">
        <v>89</v>
      </c>
      <c r="V73" s="669" t="n">
        <v>4</v>
      </c>
      <c r="W73" s="668" t="s">
        <v>372</v>
      </c>
      <c r="X73" s="667" t="n">
        <v>6</v>
      </c>
      <c r="Y73" s="668" t="s">
        <v>89</v>
      </c>
      <c r="Z73" s="669" t="n">
        <v>5</v>
      </c>
      <c r="AA73" s="668" t="s">
        <v>90</v>
      </c>
      <c r="AB73" s="670" t="s">
        <v>101</v>
      </c>
      <c r="AC73" s="671" t="n">
        <f aca="false">IF(V73&gt;=1,(X73*12+Z73)-(T73*12+V73)+1,"")</f>
        <v>2</v>
      </c>
      <c r="AD73" s="668" t="s">
        <v>373</v>
      </c>
      <c r="AE73" s="672" t="str">
        <f aca="false">IFERROR(ROUNDDOWN(ROUND(L71*R73,0)*M71,0)*AC73,"")</f>
        <v/>
      </c>
      <c r="AF73" s="673" t="str">
        <f aca="false">IFERROR(ROUNDDOWN(ROUND(L71*(R73-P73),0)*M71,0)*AC73,"")</f>
        <v/>
      </c>
      <c r="AG73" s="674" t="n">
        <f aca="false">IF(AND(O73="ベア加算なし",Q73="ベア加算"),AE73,0)</f>
        <v>0</v>
      </c>
      <c r="AH73" s="675"/>
      <c r="AI73" s="676"/>
      <c r="AJ73" s="677"/>
      <c r="AK73" s="678"/>
      <c r="AL73" s="679"/>
      <c r="AM73" s="680"/>
      <c r="AN73" s="681" t="str">
        <f aca="false">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682" t="str">
        <f aca="false">IF(K71&lt;&gt;"","P列・R列に色付け","")</f>
        <v/>
      </c>
      <c r="AQ73" s="683"/>
      <c r="AR73" s="683"/>
      <c r="AX73" s="684"/>
      <c r="AY73" s="644" t="str">
        <f aca="false">G71</f>
        <v/>
      </c>
    </row>
    <row r="74" customFormat="false" ht="32.1" hidden="false" customHeight="true" outlineLevel="0" collapsed="false">
      <c r="A74" s="616" t="n">
        <v>21</v>
      </c>
      <c r="B74" s="617" t="str">
        <f aca="false">IF(基本情報入力シート!C74="","",基本情報入力シート!C74)</f>
        <v/>
      </c>
      <c r="C74" s="617"/>
      <c r="D74" s="617"/>
      <c r="E74" s="617"/>
      <c r="F74" s="617"/>
      <c r="G74" s="618" t="str">
        <f aca="false">IF(基本情報入力シート!M74="","",基本情報入力シート!M74)</f>
        <v/>
      </c>
      <c r="H74" s="618" t="str">
        <f aca="false">IF(基本情報入力シート!R74="","",基本情報入力シート!R74)</f>
        <v/>
      </c>
      <c r="I74" s="618" t="str">
        <f aca="false">IF(基本情報入力シート!W74="","",基本情報入力シート!W74)</f>
        <v/>
      </c>
      <c r="J74" s="618" t="str">
        <f aca="false">IF(基本情報入力シート!X74="","",基本情報入力シート!X74)</f>
        <v/>
      </c>
      <c r="K74" s="618" t="str">
        <f aca="false">IF(基本情報入力シート!Y74="","",基本情報入力シート!Y74)</f>
        <v/>
      </c>
      <c r="L74" s="706" t="str">
        <f aca="false">IF(基本情報入力シート!AB74="","",基本情報入力シート!AB74)</f>
        <v/>
      </c>
      <c r="M74" s="707" t="e">
        <f aca="false">IF(基本情報入力シート!AC74="","",基本情報入力シート!AC74)</f>
        <v>#N/A</v>
      </c>
      <c r="N74" s="622" t="s">
        <v>371</v>
      </c>
      <c r="O74" s="623"/>
      <c r="P74" s="624" t="e">
        <f aca="false">IFERROR(VLOOKUP(K74,【参考】数式用!$A$5:$J$27,MATCH(O74,【参考】数式用!$B$4:$J$4,0)+1,0),"")))</f>
        <v>#N/A</v>
      </c>
      <c r="Q74" s="623"/>
      <c r="R74" s="624" t="e">
        <f aca="false">IFERROR(VLOOKUP(K74,【参考】数式用!$A$5:$J$27,MATCH(Q74,【参考】数式用!$B$4:$J$4,0)+1,0),"")))</f>
        <v>#N/A</v>
      </c>
      <c r="S74" s="625" t="s">
        <v>88</v>
      </c>
      <c r="T74" s="626" t="n">
        <v>6</v>
      </c>
      <c r="U74" s="155" t="s">
        <v>89</v>
      </c>
      <c r="V74" s="627" t="n">
        <v>4</v>
      </c>
      <c r="W74" s="155" t="s">
        <v>372</v>
      </c>
      <c r="X74" s="626" t="n">
        <v>6</v>
      </c>
      <c r="Y74" s="155" t="s">
        <v>89</v>
      </c>
      <c r="Z74" s="627" t="n">
        <v>5</v>
      </c>
      <c r="AA74" s="155" t="s">
        <v>90</v>
      </c>
      <c r="AB74" s="628" t="s">
        <v>101</v>
      </c>
      <c r="AC74" s="629" t="n">
        <f aca="false">IF(V74&gt;=1,(X74*12+Z74)-(T74*12+V74)+1,"")</f>
        <v>2</v>
      </c>
      <c r="AD74" s="155" t="s">
        <v>373</v>
      </c>
      <c r="AE74" s="630" t="str">
        <f aca="false">IFERROR(ROUNDDOWN(ROUND(L74*R74,0)*M74,0)*AC74,"")</f>
        <v/>
      </c>
      <c r="AF74" s="631" t="str">
        <f aca="false">IFERROR(ROUNDDOWN(ROUND(L74*(R74-P74),0)*M74,0)*AC74,"")</f>
        <v/>
      </c>
      <c r="AG74" s="632"/>
      <c r="AH74" s="693"/>
      <c r="AI74" s="708"/>
      <c r="AJ74" s="703"/>
      <c r="AK74" s="704"/>
      <c r="AL74" s="637"/>
      <c r="AM74" s="638"/>
      <c r="AN74" s="639" t="str">
        <f aca="false">IF(AP74="","",IF(R74&lt;P74,"！加算の要件上は問題ありませんが、令和６年３月と比較して４・５月に加算率が下がる計画になっています。",""))</f>
        <v/>
      </c>
      <c r="AP74" s="640" t="str">
        <f aca="false">IF(K74&lt;&gt;"","P列・R列に色付け","")</f>
        <v/>
      </c>
      <c r="AQ74" s="641" t="e">
        <f aca="false">IFERROR(VLOOKUP(K74,【参考】数式用!$AJ$2:$AK$24,2,FALSE),"")))</f>
        <v>#N/A</v>
      </c>
      <c r="AR74" s="643" t="str">
        <f aca="false">Q74&amp;Q75&amp;Q76</f>
        <v/>
      </c>
      <c r="AS74" s="641" t="str">
        <f aca="false">IF(AG76&lt;&gt;0,IF(AH76="○","入力済","未入力"),"")</f>
        <v/>
      </c>
      <c r="AT74" s="642" t="str">
        <f aca="false">IF(OR(Q74="処遇加算Ⅰ",Q74="処遇加算Ⅱ"),IF(OR(AI74="○",AI74="令和６年度中に満たす"),"入力済","未入力"),"")</f>
        <v/>
      </c>
      <c r="AU74" s="643" t="str">
        <f aca="false">IF(Q74="処遇加算Ⅲ",IF(AJ74="○","入力済","未入力"),"")</f>
        <v/>
      </c>
      <c r="AV74" s="641" t="str">
        <f aca="false">IF(Q74="処遇加算Ⅰ",IF(OR(AK74="○",AK74="令和６年度中に満たす"),"入力済","未入力"),"")</f>
        <v/>
      </c>
      <c r="AW74" s="641" t="str">
        <f aca="false">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644" t="str">
        <f aca="false">IF(Q75="特定加算Ⅰ",IF(AM75="","未入力","入力済"),"")</f>
        <v/>
      </c>
      <c r="AY74" s="644" t="str">
        <f aca="false">G74</f>
        <v/>
      </c>
    </row>
    <row r="75" customFormat="false" ht="32.1" hidden="false" customHeight="true" outlineLevel="0" collapsed="false">
      <c r="A75" s="616"/>
      <c r="B75" s="617"/>
      <c r="C75" s="617"/>
      <c r="D75" s="617"/>
      <c r="E75" s="617"/>
      <c r="F75" s="617"/>
      <c r="G75" s="618"/>
      <c r="H75" s="618"/>
      <c r="I75" s="618"/>
      <c r="J75" s="618"/>
      <c r="K75" s="618"/>
      <c r="L75" s="706"/>
      <c r="M75" s="707"/>
      <c r="N75" s="645" t="s">
        <v>374</v>
      </c>
      <c r="O75" s="646"/>
      <c r="P75" s="647" t="e">
        <f aca="false">IFERROR(VLOOKUP(K74,【参考】数式用!$A$5:$J$27,MATCH(O75,【参考】数式用!$B$4:$J$4,0)+1,0),"")))</f>
        <v>#N/A</v>
      </c>
      <c r="Q75" s="646"/>
      <c r="R75" s="647" t="e">
        <f aca="false">IFERROR(VLOOKUP(K74,【参考】数式用!$A$5:$J$27,MATCH(Q75,【参考】数式用!$B$4:$J$4,0)+1,0),"")))</f>
        <v>#N/A</v>
      </c>
      <c r="S75" s="97" t="s">
        <v>88</v>
      </c>
      <c r="T75" s="648" t="n">
        <v>6</v>
      </c>
      <c r="U75" s="98" t="s">
        <v>89</v>
      </c>
      <c r="V75" s="649" t="n">
        <v>4</v>
      </c>
      <c r="W75" s="98" t="s">
        <v>372</v>
      </c>
      <c r="X75" s="648" t="n">
        <v>6</v>
      </c>
      <c r="Y75" s="98" t="s">
        <v>89</v>
      </c>
      <c r="Z75" s="649" t="n">
        <v>5</v>
      </c>
      <c r="AA75" s="98" t="s">
        <v>90</v>
      </c>
      <c r="AB75" s="650" t="s">
        <v>101</v>
      </c>
      <c r="AC75" s="651" t="n">
        <f aca="false">IF(V75&gt;=1,(X75*12+Z75)-(T75*12+V75)+1,"")</f>
        <v>2</v>
      </c>
      <c r="AD75" s="98" t="s">
        <v>373</v>
      </c>
      <c r="AE75" s="652" t="str">
        <f aca="false">IFERROR(ROUNDDOWN(ROUND(L74*R75,0)*M74,0)*AC75,"")</f>
        <v/>
      </c>
      <c r="AF75" s="653" t="str">
        <f aca="false">IFERROR(ROUNDDOWN(ROUND(L74*(R75-P75),0)*M74,0)*AC75,"")</f>
        <v/>
      </c>
      <c r="AG75" s="654"/>
      <c r="AH75" s="655"/>
      <c r="AI75" s="656"/>
      <c r="AJ75" s="657"/>
      <c r="AK75" s="658"/>
      <c r="AL75" s="659"/>
      <c r="AM75" s="660"/>
      <c r="AN75" s="661" t="str">
        <f aca="false">IF(AP74="","",IF(OR(Z74=4,Z75=4,Z76=4),"！加算の要件上は問題ありませんが、算定期間の終わりが令和６年５月になっていません。区分変更の場合は、「基本情報入力シート」で同じ事業所を２行に分けて記入してください。",""))</f>
        <v/>
      </c>
      <c r="AO75" s="662"/>
      <c r="AP75" s="640" t="str">
        <f aca="false">IF(K74&lt;&gt;"","P列・R列に色付け","")</f>
        <v/>
      </c>
      <c r="AY75" s="644" t="str">
        <f aca="false">G74</f>
        <v/>
      </c>
    </row>
    <row r="76" customFormat="false" ht="32.1" hidden="false" customHeight="true" outlineLevel="0" collapsed="false">
      <c r="A76" s="616"/>
      <c r="B76" s="617"/>
      <c r="C76" s="617"/>
      <c r="D76" s="617"/>
      <c r="E76" s="617"/>
      <c r="F76" s="617"/>
      <c r="G76" s="618"/>
      <c r="H76" s="618"/>
      <c r="I76" s="618"/>
      <c r="J76" s="618"/>
      <c r="K76" s="618"/>
      <c r="L76" s="706"/>
      <c r="M76" s="707"/>
      <c r="N76" s="663" t="s">
        <v>375</v>
      </c>
      <c r="O76" s="710"/>
      <c r="P76" s="711" t="e">
        <f aca="false">IFERROR(VLOOKUP(K74,【参考】数式用!$A$5:$J$27,MATCH(O76,【参考】数式用!$B$4:$J$4,0)+1,0),"")))</f>
        <v>#N/A</v>
      </c>
      <c r="Q76" s="664"/>
      <c r="R76" s="665" t="e">
        <f aca="false">IFERROR(VLOOKUP(K74,【参考】数式用!$A$5:$J$27,MATCH(Q76,【参考】数式用!$B$4:$J$4,0)+1,0),"")))</f>
        <v>#N/A</v>
      </c>
      <c r="S76" s="666" t="s">
        <v>88</v>
      </c>
      <c r="T76" s="667" t="n">
        <v>6</v>
      </c>
      <c r="U76" s="668" t="s">
        <v>89</v>
      </c>
      <c r="V76" s="669" t="n">
        <v>4</v>
      </c>
      <c r="W76" s="668" t="s">
        <v>372</v>
      </c>
      <c r="X76" s="667" t="n">
        <v>6</v>
      </c>
      <c r="Y76" s="668" t="s">
        <v>89</v>
      </c>
      <c r="Z76" s="669" t="n">
        <v>5</v>
      </c>
      <c r="AA76" s="668" t="s">
        <v>90</v>
      </c>
      <c r="AB76" s="670" t="s">
        <v>101</v>
      </c>
      <c r="AC76" s="671" t="n">
        <f aca="false">IF(V76&gt;=1,(X76*12+Z76)-(T76*12+V76)+1,"")</f>
        <v>2</v>
      </c>
      <c r="AD76" s="668" t="s">
        <v>373</v>
      </c>
      <c r="AE76" s="672" t="str">
        <f aca="false">IFERROR(ROUNDDOWN(ROUND(L74*R76,0)*M74,0)*AC76,"")</f>
        <v/>
      </c>
      <c r="AF76" s="673" t="str">
        <f aca="false">IFERROR(ROUNDDOWN(ROUND(L74*(R76-P76),0)*M74,0)*AC76,"")</f>
        <v/>
      </c>
      <c r="AG76" s="674" t="n">
        <f aca="false">IF(AND(O76="ベア加算なし",Q76="ベア加算"),AE76,0)</f>
        <v>0</v>
      </c>
      <c r="AH76" s="675"/>
      <c r="AI76" s="676"/>
      <c r="AJ76" s="677"/>
      <c r="AK76" s="678"/>
      <c r="AL76" s="679"/>
      <c r="AM76" s="680"/>
      <c r="AN76" s="681" t="str">
        <f aca="false">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682" t="str">
        <f aca="false">IF(K74&lt;&gt;"","P列・R列に色付け","")</f>
        <v/>
      </c>
      <c r="AQ76" s="683"/>
      <c r="AR76" s="683"/>
      <c r="AX76" s="684"/>
      <c r="AY76" s="644" t="str">
        <f aca="false">G74</f>
        <v/>
      </c>
    </row>
    <row r="77" customFormat="false" ht="32.1" hidden="false" customHeight="true" outlineLevel="0" collapsed="false">
      <c r="A77" s="616" t="n">
        <v>22</v>
      </c>
      <c r="B77" s="617" t="str">
        <f aca="false">IF(基本情報入力シート!C75="","",基本情報入力シート!C75)</f>
        <v/>
      </c>
      <c r="C77" s="617"/>
      <c r="D77" s="617"/>
      <c r="E77" s="617"/>
      <c r="F77" s="617"/>
      <c r="G77" s="618" t="str">
        <f aca="false">IF(基本情報入力シート!M75="","",基本情報入力シート!M75)</f>
        <v/>
      </c>
      <c r="H77" s="618" t="str">
        <f aca="false">IF(基本情報入力シート!R75="","",基本情報入力シート!R75)</f>
        <v/>
      </c>
      <c r="I77" s="618" t="str">
        <f aca="false">IF(基本情報入力シート!W75="","",基本情報入力シート!W75)</f>
        <v/>
      </c>
      <c r="J77" s="618" t="str">
        <f aca="false">IF(基本情報入力シート!X75="","",基本情報入力シート!X75)</f>
        <v/>
      </c>
      <c r="K77" s="618" t="str">
        <f aca="false">IF(基本情報入力シート!Y75="","",基本情報入力シート!Y75)</f>
        <v/>
      </c>
      <c r="L77" s="706" t="str">
        <f aca="false">IF(基本情報入力シート!AB75="","",基本情報入力シート!AB75)</f>
        <v/>
      </c>
      <c r="M77" s="707" t="e">
        <f aca="false">IF(基本情報入力シート!AC75="","",基本情報入力シート!AC75)</f>
        <v>#N/A</v>
      </c>
      <c r="N77" s="622" t="s">
        <v>371</v>
      </c>
      <c r="O77" s="623"/>
      <c r="P77" s="624" t="e">
        <f aca="false">IFERROR(VLOOKUP(K77,【参考】数式用!$A$5:$J$27,MATCH(O77,【参考】数式用!$B$4:$J$4,0)+1,0),"")))</f>
        <v>#N/A</v>
      </c>
      <c r="Q77" s="623"/>
      <c r="R77" s="624" t="e">
        <f aca="false">IFERROR(VLOOKUP(K77,【参考】数式用!$A$5:$J$27,MATCH(Q77,【参考】数式用!$B$4:$J$4,0)+1,0),"")))</f>
        <v>#N/A</v>
      </c>
      <c r="S77" s="625" t="s">
        <v>88</v>
      </c>
      <c r="T77" s="626" t="n">
        <v>6</v>
      </c>
      <c r="U77" s="155" t="s">
        <v>89</v>
      </c>
      <c r="V77" s="627" t="n">
        <v>4</v>
      </c>
      <c r="W77" s="155" t="s">
        <v>372</v>
      </c>
      <c r="X77" s="626" t="n">
        <v>6</v>
      </c>
      <c r="Y77" s="155" t="s">
        <v>89</v>
      </c>
      <c r="Z77" s="627" t="n">
        <v>5</v>
      </c>
      <c r="AA77" s="155" t="s">
        <v>90</v>
      </c>
      <c r="AB77" s="628" t="s">
        <v>101</v>
      </c>
      <c r="AC77" s="629" t="n">
        <f aca="false">IF(V77&gt;=1,(X77*12+Z77)-(T77*12+V77)+1,"")</f>
        <v>2</v>
      </c>
      <c r="AD77" s="155" t="s">
        <v>373</v>
      </c>
      <c r="AE77" s="630" t="str">
        <f aca="false">IFERROR(ROUNDDOWN(ROUND(L77*R77,0)*M77,0)*AC77,"")</f>
        <v/>
      </c>
      <c r="AF77" s="631" t="str">
        <f aca="false">IFERROR(ROUNDDOWN(ROUND(L77*(R77-P77),0)*M77,0)*AC77,"")</f>
        <v/>
      </c>
      <c r="AG77" s="632"/>
      <c r="AH77" s="693"/>
      <c r="AI77" s="708"/>
      <c r="AJ77" s="703"/>
      <c r="AK77" s="704"/>
      <c r="AL77" s="637"/>
      <c r="AM77" s="638"/>
      <c r="AN77" s="639" t="str">
        <f aca="false">IF(AP77="","",IF(R77&lt;P77,"！加算の要件上は問題ありませんが、令和６年３月と比較して４・５月に加算率が下がる計画になっています。",""))</f>
        <v/>
      </c>
      <c r="AP77" s="640" t="str">
        <f aca="false">IF(K77&lt;&gt;"","P列・R列に色付け","")</f>
        <v/>
      </c>
      <c r="AQ77" s="641" t="e">
        <f aca="false">IFERROR(VLOOKUP(K77,【参考】数式用!$AJ$2:$AK$24,2,FALSE),"")))</f>
        <v>#N/A</v>
      </c>
      <c r="AR77" s="643" t="str">
        <f aca="false">Q77&amp;Q78&amp;Q79</f>
        <v/>
      </c>
      <c r="AS77" s="641" t="str">
        <f aca="false">IF(AG79&lt;&gt;0,IF(AH79="○","入力済","未入力"),"")</f>
        <v/>
      </c>
      <c r="AT77" s="642" t="str">
        <f aca="false">IF(OR(Q77="処遇加算Ⅰ",Q77="処遇加算Ⅱ"),IF(OR(AI77="○",AI77="令和６年度中に満たす"),"入力済","未入力"),"")</f>
        <v/>
      </c>
      <c r="AU77" s="643" t="str">
        <f aca="false">IF(Q77="処遇加算Ⅲ",IF(AJ77="○","入力済","未入力"),"")</f>
        <v/>
      </c>
      <c r="AV77" s="641" t="str">
        <f aca="false">IF(Q77="処遇加算Ⅰ",IF(OR(AK77="○",AK77="令和６年度中に満たす"),"入力済","未入力"),"")</f>
        <v/>
      </c>
      <c r="AW77" s="641" t="str">
        <f aca="false">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644" t="str">
        <f aca="false">IF(Q78="特定加算Ⅰ",IF(AM78="","未入力","入力済"),"")</f>
        <v/>
      </c>
      <c r="AY77" s="644" t="str">
        <f aca="false">G77</f>
        <v/>
      </c>
    </row>
    <row r="78" customFormat="false" ht="32.1" hidden="false" customHeight="true" outlineLevel="0" collapsed="false">
      <c r="A78" s="616"/>
      <c r="B78" s="617"/>
      <c r="C78" s="617"/>
      <c r="D78" s="617"/>
      <c r="E78" s="617"/>
      <c r="F78" s="617"/>
      <c r="G78" s="618"/>
      <c r="H78" s="618"/>
      <c r="I78" s="618"/>
      <c r="J78" s="618"/>
      <c r="K78" s="618"/>
      <c r="L78" s="706"/>
      <c r="M78" s="707"/>
      <c r="N78" s="645" t="s">
        <v>374</v>
      </c>
      <c r="O78" s="646"/>
      <c r="P78" s="647" t="e">
        <f aca="false">IFERROR(VLOOKUP(K77,【参考】数式用!$A$5:$J$27,MATCH(O78,【参考】数式用!$B$4:$J$4,0)+1,0),"")))</f>
        <v>#N/A</v>
      </c>
      <c r="Q78" s="646"/>
      <c r="R78" s="647" t="e">
        <f aca="false">IFERROR(VLOOKUP(K77,【参考】数式用!$A$5:$J$27,MATCH(Q78,【参考】数式用!$B$4:$J$4,0)+1,0),"")))</f>
        <v>#N/A</v>
      </c>
      <c r="S78" s="97" t="s">
        <v>88</v>
      </c>
      <c r="T78" s="648" t="n">
        <v>6</v>
      </c>
      <c r="U78" s="98" t="s">
        <v>89</v>
      </c>
      <c r="V78" s="649" t="n">
        <v>4</v>
      </c>
      <c r="W78" s="98" t="s">
        <v>372</v>
      </c>
      <c r="X78" s="648" t="n">
        <v>6</v>
      </c>
      <c r="Y78" s="98" t="s">
        <v>89</v>
      </c>
      <c r="Z78" s="649" t="n">
        <v>5</v>
      </c>
      <c r="AA78" s="98" t="s">
        <v>90</v>
      </c>
      <c r="AB78" s="650" t="s">
        <v>101</v>
      </c>
      <c r="AC78" s="651" t="n">
        <f aca="false">IF(V78&gt;=1,(X78*12+Z78)-(T78*12+V78)+1,"")</f>
        <v>2</v>
      </c>
      <c r="AD78" s="98" t="s">
        <v>373</v>
      </c>
      <c r="AE78" s="652" t="str">
        <f aca="false">IFERROR(ROUNDDOWN(ROUND(L77*R78,0)*M77,0)*AC78,"")</f>
        <v/>
      </c>
      <c r="AF78" s="653" t="str">
        <f aca="false">IFERROR(ROUNDDOWN(ROUND(L77*(R78-P78),0)*M77,0)*AC78,"")</f>
        <v/>
      </c>
      <c r="AG78" s="654"/>
      <c r="AH78" s="655"/>
      <c r="AI78" s="656"/>
      <c r="AJ78" s="657"/>
      <c r="AK78" s="658"/>
      <c r="AL78" s="659"/>
      <c r="AM78" s="660"/>
      <c r="AN78" s="661" t="str">
        <f aca="false">IF(AP77="","",IF(OR(Z77=4,Z78=4,Z79=4),"！加算の要件上は問題ありませんが、算定期間の終わりが令和６年５月になっていません。区分変更の場合は、「基本情報入力シート」で同じ事業所を２行に分けて記入してください。",""))</f>
        <v/>
      </c>
      <c r="AO78" s="662"/>
      <c r="AP78" s="640" t="str">
        <f aca="false">IF(K77&lt;&gt;"","P列・R列に色付け","")</f>
        <v/>
      </c>
      <c r="AY78" s="644" t="str">
        <f aca="false">G77</f>
        <v/>
      </c>
    </row>
    <row r="79" customFormat="false" ht="32.1" hidden="false" customHeight="true" outlineLevel="0" collapsed="false">
      <c r="A79" s="616"/>
      <c r="B79" s="617"/>
      <c r="C79" s="617"/>
      <c r="D79" s="617"/>
      <c r="E79" s="617"/>
      <c r="F79" s="617"/>
      <c r="G79" s="618"/>
      <c r="H79" s="618"/>
      <c r="I79" s="618"/>
      <c r="J79" s="618"/>
      <c r="K79" s="618"/>
      <c r="L79" s="706"/>
      <c r="M79" s="707"/>
      <c r="N79" s="663" t="s">
        <v>375</v>
      </c>
      <c r="O79" s="710"/>
      <c r="P79" s="711" t="e">
        <f aca="false">IFERROR(VLOOKUP(K77,【参考】数式用!$A$5:$J$27,MATCH(O79,【参考】数式用!$B$4:$J$4,0)+1,0),"")))</f>
        <v>#N/A</v>
      </c>
      <c r="Q79" s="664"/>
      <c r="R79" s="665" t="e">
        <f aca="false">IFERROR(VLOOKUP(K77,【参考】数式用!$A$5:$J$27,MATCH(Q79,【参考】数式用!$B$4:$J$4,0)+1,0),"")))</f>
        <v>#N/A</v>
      </c>
      <c r="S79" s="666" t="s">
        <v>88</v>
      </c>
      <c r="T79" s="667" t="n">
        <v>6</v>
      </c>
      <c r="U79" s="668" t="s">
        <v>89</v>
      </c>
      <c r="V79" s="669" t="n">
        <v>4</v>
      </c>
      <c r="W79" s="668" t="s">
        <v>372</v>
      </c>
      <c r="X79" s="667" t="n">
        <v>6</v>
      </c>
      <c r="Y79" s="668" t="s">
        <v>89</v>
      </c>
      <c r="Z79" s="669" t="n">
        <v>5</v>
      </c>
      <c r="AA79" s="668" t="s">
        <v>90</v>
      </c>
      <c r="AB79" s="670" t="s">
        <v>101</v>
      </c>
      <c r="AC79" s="671" t="n">
        <f aca="false">IF(V79&gt;=1,(X79*12+Z79)-(T79*12+V79)+1,"")</f>
        <v>2</v>
      </c>
      <c r="AD79" s="668" t="s">
        <v>373</v>
      </c>
      <c r="AE79" s="672" t="str">
        <f aca="false">IFERROR(ROUNDDOWN(ROUND(L77*R79,0)*M77,0)*AC79,"")</f>
        <v/>
      </c>
      <c r="AF79" s="673" t="str">
        <f aca="false">IFERROR(ROUNDDOWN(ROUND(L77*(R79-P79),0)*M77,0)*AC79,"")</f>
        <v/>
      </c>
      <c r="AG79" s="674" t="n">
        <f aca="false">IF(AND(O79="ベア加算なし",Q79="ベア加算"),AE79,0)</f>
        <v>0</v>
      </c>
      <c r="AH79" s="675"/>
      <c r="AI79" s="676"/>
      <c r="AJ79" s="677"/>
      <c r="AK79" s="678"/>
      <c r="AL79" s="679"/>
      <c r="AM79" s="680"/>
      <c r="AN79" s="681" t="str">
        <f aca="false">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682" t="str">
        <f aca="false">IF(K77&lt;&gt;"","P列・R列に色付け","")</f>
        <v/>
      </c>
      <c r="AQ79" s="683"/>
      <c r="AR79" s="683"/>
      <c r="AX79" s="684"/>
      <c r="AY79" s="644" t="str">
        <f aca="false">G77</f>
        <v/>
      </c>
    </row>
    <row r="80" customFormat="false" ht="32.1" hidden="false" customHeight="true" outlineLevel="0" collapsed="false">
      <c r="A80" s="616" t="n">
        <v>23</v>
      </c>
      <c r="B80" s="617" t="str">
        <f aca="false">IF(基本情報入力シート!C76="","",基本情報入力シート!C76)</f>
        <v/>
      </c>
      <c r="C80" s="617"/>
      <c r="D80" s="617"/>
      <c r="E80" s="617"/>
      <c r="F80" s="617"/>
      <c r="G80" s="618" t="str">
        <f aca="false">IF(基本情報入力シート!M76="","",基本情報入力シート!M76)</f>
        <v/>
      </c>
      <c r="H80" s="618" t="str">
        <f aca="false">IF(基本情報入力シート!R76="","",基本情報入力シート!R76)</f>
        <v/>
      </c>
      <c r="I80" s="618" t="str">
        <f aca="false">IF(基本情報入力シート!W76="","",基本情報入力シート!W76)</f>
        <v/>
      </c>
      <c r="J80" s="618" t="str">
        <f aca="false">IF(基本情報入力シート!X76="","",基本情報入力シート!X76)</f>
        <v/>
      </c>
      <c r="K80" s="618" t="str">
        <f aca="false">IF(基本情報入力シート!Y76="","",基本情報入力シート!Y76)</f>
        <v/>
      </c>
      <c r="L80" s="706" t="str">
        <f aca="false">IF(基本情報入力シート!AB76="","",基本情報入力シート!AB76)</f>
        <v/>
      </c>
      <c r="M80" s="707" t="e">
        <f aca="false">IF(基本情報入力シート!AC76="","",基本情報入力シート!AC76)</f>
        <v>#N/A</v>
      </c>
      <c r="N80" s="622" t="s">
        <v>371</v>
      </c>
      <c r="O80" s="623"/>
      <c r="P80" s="624" t="e">
        <f aca="false">IFERROR(VLOOKUP(K80,【参考】数式用!$A$5:$J$27,MATCH(O80,【参考】数式用!$B$4:$J$4,0)+1,0),"")))</f>
        <v>#N/A</v>
      </c>
      <c r="Q80" s="623"/>
      <c r="R80" s="624" t="e">
        <f aca="false">IFERROR(VLOOKUP(K80,【参考】数式用!$A$5:$J$27,MATCH(Q80,【参考】数式用!$B$4:$J$4,0)+1,0),"")))</f>
        <v>#N/A</v>
      </c>
      <c r="S80" s="625" t="s">
        <v>88</v>
      </c>
      <c r="T80" s="626" t="n">
        <v>6</v>
      </c>
      <c r="U80" s="155" t="s">
        <v>89</v>
      </c>
      <c r="V80" s="627" t="n">
        <v>4</v>
      </c>
      <c r="W80" s="155" t="s">
        <v>372</v>
      </c>
      <c r="X80" s="626" t="n">
        <v>6</v>
      </c>
      <c r="Y80" s="155" t="s">
        <v>89</v>
      </c>
      <c r="Z80" s="627" t="n">
        <v>5</v>
      </c>
      <c r="AA80" s="155" t="s">
        <v>90</v>
      </c>
      <c r="AB80" s="628" t="s">
        <v>101</v>
      </c>
      <c r="AC80" s="629" t="n">
        <f aca="false">IF(V80&gt;=1,(X80*12+Z80)-(T80*12+V80)+1,"")</f>
        <v>2</v>
      </c>
      <c r="AD80" s="155" t="s">
        <v>373</v>
      </c>
      <c r="AE80" s="630" t="str">
        <f aca="false">IFERROR(ROUNDDOWN(ROUND(L80*R80,0)*M80,0)*AC80,"")</f>
        <v/>
      </c>
      <c r="AF80" s="631" t="str">
        <f aca="false">IFERROR(ROUNDDOWN(ROUND(L80*(R80-P80),0)*M80,0)*AC80,"")</f>
        <v/>
      </c>
      <c r="AG80" s="632"/>
      <c r="AH80" s="693"/>
      <c r="AI80" s="708"/>
      <c r="AJ80" s="703"/>
      <c r="AK80" s="704"/>
      <c r="AL80" s="637"/>
      <c r="AM80" s="638"/>
      <c r="AN80" s="639" t="str">
        <f aca="false">IF(AP80="","",IF(R80&lt;P80,"！加算の要件上は問題ありませんが、令和６年３月と比較して４・５月に加算率が下がる計画になっています。",""))</f>
        <v/>
      </c>
      <c r="AP80" s="640" t="str">
        <f aca="false">IF(K80&lt;&gt;"","P列・R列に色付け","")</f>
        <v/>
      </c>
      <c r="AQ80" s="641" t="e">
        <f aca="false">IFERROR(VLOOKUP(K80,【参考】数式用!$AJ$2:$AK$24,2,FALSE),"")))</f>
        <v>#N/A</v>
      </c>
      <c r="AR80" s="643" t="str">
        <f aca="false">Q80&amp;Q81&amp;Q82</f>
        <v/>
      </c>
      <c r="AS80" s="641" t="str">
        <f aca="false">IF(AG82&lt;&gt;0,IF(AH82="○","入力済","未入力"),"")</f>
        <v/>
      </c>
      <c r="AT80" s="642" t="str">
        <f aca="false">IF(OR(Q80="処遇加算Ⅰ",Q80="処遇加算Ⅱ"),IF(OR(AI80="○",AI80="令和６年度中に満たす"),"入力済","未入力"),"")</f>
        <v/>
      </c>
      <c r="AU80" s="643" t="str">
        <f aca="false">IF(Q80="処遇加算Ⅲ",IF(AJ80="○","入力済","未入力"),"")</f>
        <v/>
      </c>
      <c r="AV80" s="641" t="str">
        <f aca="false">IF(Q80="処遇加算Ⅰ",IF(OR(AK80="○",AK80="令和６年度中に満たす"),"入力済","未入力"),"")</f>
        <v/>
      </c>
      <c r="AW80" s="641" t="str">
        <f aca="false">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644" t="str">
        <f aca="false">IF(Q81="特定加算Ⅰ",IF(AM81="","未入力","入力済"),"")</f>
        <v/>
      </c>
      <c r="AY80" s="644" t="str">
        <f aca="false">G80</f>
        <v/>
      </c>
    </row>
    <row r="81" customFormat="false" ht="32.1" hidden="false" customHeight="true" outlineLevel="0" collapsed="false">
      <c r="A81" s="616"/>
      <c r="B81" s="617"/>
      <c r="C81" s="617"/>
      <c r="D81" s="617"/>
      <c r="E81" s="617"/>
      <c r="F81" s="617"/>
      <c r="G81" s="618"/>
      <c r="H81" s="618"/>
      <c r="I81" s="618"/>
      <c r="J81" s="618"/>
      <c r="K81" s="618"/>
      <c r="L81" s="706"/>
      <c r="M81" s="707"/>
      <c r="N81" s="645" t="s">
        <v>374</v>
      </c>
      <c r="O81" s="646"/>
      <c r="P81" s="647" t="e">
        <f aca="false">IFERROR(VLOOKUP(K80,【参考】数式用!$A$5:$J$27,MATCH(O81,【参考】数式用!$B$4:$J$4,0)+1,0),"")))</f>
        <v>#N/A</v>
      </c>
      <c r="Q81" s="646"/>
      <c r="R81" s="647" t="e">
        <f aca="false">IFERROR(VLOOKUP(K80,【参考】数式用!$A$5:$J$27,MATCH(Q81,【参考】数式用!$B$4:$J$4,0)+1,0),"")))</f>
        <v>#N/A</v>
      </c>
      <c r="S81" s="97" t="s">
        <v>88</v>
      </c>
      <c r="T81" s="648" t="n">
        <v>6</v>
      </c>
      <c r="U81" s="98" t="s">
        <v>89</v>
      </c>
      <c r="V81" s="649" t="n">
        <v>4</v>
      </c>
      <c r="W81" s="98" t="s">
        <v>372</v>
      </c>
      <c r="X81" s="648" t="n">
        <v>6</v>
      </c>
      <c r="Y81" s="98" t="s">
        <v>89</v>
      </c>
      <c r="Z81" s="649" t="n">
        <v>5</v>
      </c>
      <c r="AA81" s="98" t="s">
        <v>90</v>
      </c>
      <c r="AB81" s="650" t="s">
        <v>101</v>
      </c>
      <c r="AC81" s="651" t="n">
        <f aca="false">IF(V81&gt;=1,(X81*12+Z81)-(T81*12+V81)+1,"")</f>
        <v>2</v>
      </c>
      <c r="AD81" s="98" t="s">
        <v>373</v>
      </c>
      <c r="AE81" s="652" t="str">
        <f aca="false">IFERROR(ROUNDDOWN(ROUND(L80*R81,0)*M80,0)*AC81,"")</f>
        <v/>
      </c>
      <c r="AF81" s="653" t="str">
        <f aca="false">IFERROR(ROUNDDOWN(ROUND(L80*(R81-P81),0)*M80,0)*AC81,"")</f>
        <v/>
      </c>
      <c r="AG81" s="654"/>
      <c r="AH81" s="655"/>
      <c r="AI81" s="656"/>
      <c r="AJ81" s="657"/>
      <c r="AK81" s="658"/>
      <c r="AL81" s="659"/>
      <c r="AM81" s="660"/>
      <c r="AN81" s="661" t="str">
        <f aca="false">IF(AP80="","",IF(OR(Z80=4,Z81=4,Z82=4),"！加算の要件上は問題ありませんが、算定期間の終わりが令和６年５月になっていません。区分変更の場合は、「基本情報入力シート」で同じ事業所を２行に分けて記入してください。",""))</f>
        <v/>
      </c>
      <c r="AO81" s="662"/>
      <c r="AP81" s="640" t="str">
        <f aca="false">IF(K80&lt;&gt;"","P列・R列に色付け","")</f>
        <v/>
      </c>
      <c r="AY81" s="644" t="str">
        <f aca="false">G80</f>
        <v/>
      </c>
    </row>
    <row r="82" customFormat="false" ht="32.1" hidden="false" customHeight="true" outlineLevel="0" collapsed="false">
      <c r="A82" s="616"/>
      <c r="B82" s="617"/>
      <c r="C82" s="617"/>
      <c r="D82" s="617"/>
      <c r="E82" s="617"/>
      <c r="F82" s="617"/>
      <c r="G82" s="618"/>
      <c r="H82" s="618"/>
      <c r="I82" s="618"/>
      <c r="J82" s="618"/>
      <c r="K82" s="618"/>
      <c r="L82" s="706"/>
      <c r="M82" s="707"/>
      <c r="N82" s="663" t="s">
        <v>375</v>
      </c>
      <c r="O82" s="710"/>
      <c r="P82" s="711" t="e">
        <f aca="false">IFERROR(VLOOKUP(K80,【参考】数式用!$A$5:$J$27,MATCH(O82,【参考】数式用!$B$4:$J$4,0)+1,0),"")))</f>
        <v>#N/A</v>
      </c>
      <c r="Q82" s="664"/>
      <c r="R82" s="665" t="e">
        <f aca="false">IFERROR(VLOOKUP(K80,【参考】数式用!$A$5:$J$27,MATCH(Q82,【参考】数式用!$B$4:$J$4,0)+1,0),"")))</f>
        <v>#N/A</v>
      </c>
      <c r="S82" s="666" t="s">
        <v>88</v>
      </c>
      <c r="T82" s="667" t="n">
        <v>6</v>
      </c>
      <c r="U82" s="668" t="s">
        <v>89</v>
      </c>
      <c r="V82" s="669" t="n">
        <v>4</v>
      </c>
      <c r="W82" s="668" t="s">
        <v>372</v>
      </c>
      <c r="X82" s="667" t="n">
        <v>6</v>
      </c>
      <c r="Y82" s="668" t="s">
        <v>89</v>
      </c>
      <c r="Z82" s="669" t="n">
        <v>5</v>
      </c>
      <c r="AA82" s="668" t="s">
        <v>90</v>
      </c>
      <c r="AB82" s="670" t="s">
        <v>101</v>
      </c>
      <c r="AC82" s="671" t="n">
        <f aca="false">IF(V82&gt;=1,(X82*12+Z82)-(T82*12+V82)+1,"")</f>
        <v>2</v>
      </c>
      <c r="AD82" s="668" t="s">
        <v>373</v>
      </c>
      <c r="AE82" s="672" t="str">
        <f aca="false">IFERROR(ROUNDDOWN(ROUND(L80*R82,0)*M80,0)*AC82,"")</f>
        <v/>
      </c>
      <c r="AF82" s="673" t="str">
        <f aca="false">IFERROR(ROUNDDOWN(ROUND(L80*(R82-P82),0)*M80,0)*AC82,"")</f>
        <v/>
      </c>
      <c r="AG82" s="674" t="n">
        <f aca="false">IF(AND(O82="ベア加算なし",Q82="ベア加算"),AE82,0)</f>
        <v>0</v>
      </c>
      <c r="AH82" s="675"/>
      <c r="AI82" s="676"/>
      <c r="AJ82" s="677"/>
      <c r="AK82" s="678"/>
      <c r="AL82" s="679"/>
      <c r="AM82" s="680"/>
      <c r="AN82" s="681" t="str">
        <f aca="false">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682" t="str">
        <f aca="false">IF(K80&lt;&gt;"","P列・R列に色付け","")</f>
        <v/>
      </c>
      <c r="AQ82" s="683"/>
      <c r="AR82" s="683"/>
      <c r="AX82" s="684"/>
      <c r="AY82" s="644" t="str">
        <f aca="false">G80</f>
        <v/>
      </c>
    </row>
    <row r="83" customFormat="false" ht="32.1" hidden="false" customHeight="true" outlineLevel="0" collapsed="false">
      <c r="A83" s="616" t="n">
        <v>24</v>
      </c>
      <c r="B83" s="617" t="str">
        <f aca="false">IF(基本情報入力シート!C77="","",基本情報入力シート!C77)</f>
        <v/>
      </c>
      <c r="C83" s="617"/>
      <c r="D83" s="617"/>
      <c r="E83" s="617"/>
      <c r="F83" s="617"/>
      <c r="G83" s="618" t="str">
        <f aca="false">IF(基本情報入力シート!M77="","",基本情報入力シート!M77)</f>
        <v/>
      </c>
      <c r="H83" s="618" t="str">
        <f aca="false">IF(基本情報入力シート!R77="","",基本情報入力シート!R77)</f>
        <v/>
      </c>
      <c r="I83" s="618" t="str">
        <f aca="false">IF(基本情報入力シート!W77="","",基本情報入力シート!W77)</f>
        <v/>
      </c>
      <c r="J83" s="618" t="str">
        <f aca="false">IF(基本情報入力シート!X77="","",基本情報入力シート!X77)</f>
        <v/>
      </c>
      <c r="K83" s="618" t="str">
        <f aca="false">IF(基本情報入力シート!Y77="","",基本情報入力シート!Y77)</f>
        <v/>
      </c>
      <c r="L83" s="706" t="str">
        <f aca="false">IF(基本情報入力シート!AB77="","",基本情報入力シート!AB77)</f>
        <v/>
      </c>
      <c r="M83" s="707" t="e">
        <f aca="false">IF(基本情報入力シート!AC77="","",基本情報入力シート!AC77)</f>
        <v>#N/A</v>
      </c>
      <c r="N83" s="622" t="s">
        <v>371</v>
      </c>
      <c r="O83" s="623"/>
      <c r="P83" s="624" t="e">
        <f aca="false">IFERROR(VLOOKUP(K83,【参考】数式用!$A$5:$J$27,MATCH(O83,【参考】数式用!$B$4:$J$4,0)+1,0),"")))</f>
        <v>#N/A</v>
      </c>
      <c r="Q83" s="623"/>
      <c r="R83" s="624" t="e">
        <f aca="false">IFERROR(VLOOKUP(K83,【参考】数式用!$A$5:$J$27,MATCH(Q83,【参考】数式用!$B$4:$J$4,0)+1,0),"")))</f>
        <v>#N/A</v>
      </c>
      <c r="S83" s="625" t="s">
        <v>88</v>
      </c>
      <c r="T83" s="626" t="n">
        <v>6</v>
      </c>
      <c r="U83" s="155" t="s">
        <v>89</v>
      </c>
      <c r="V83" s="627" t="n">
        <v>4</v>
      </c>
      <c r="W83" s="155" t="s">
        <v>372</v>
      </c>
      <c r="X83" s="626" t="n">
        <v>6</v>
      </c>
      <c r="Y83" s="155" t="s">
        <v>89</v>
      </c>
      <c r="Z83" s="627" t="n">
        <v>5</v>
      </c>
      <c r="AA83" s="155" t="s">
        <v>90</v>
      </c>
      <c r="AB83" s="628" t="s">
        <v>101</v>
      </c>
      <c r="AC83" s="629" t="n">
        <f aca="false">IF(V83&gt;=1,(X83*12+Z83)-(T83*12+V83)+1,"")</f>
        <v>2</v>
      </c>
      <c r="AD83" s="155" t="s">
        <v>373</v>
      </c>
      <c r="AE83" s="630" t="str">
        <f aca="false">IFERROR(ROUNDDOWN(ROUND(L83*R83,0)*M83,0)*AC83,"")</f>
        <v/>
      </c>
      <c r="AF83" s="631" t="str">
        <f aca="false">IFERROR(ROUNDDOWN(ROUND(L83*(R83-P83),0)*M83,0)*AC83,"")</f>
        <v/>
      </c>
      <c r="AG83" s="632"/>
      <c r="AH83" s="693"/>
      <c r="AI83" s="708"/>
      <c r="AJ83" s="703"/>
      <c r="AK83" s="704"/>
      <c r="AL83" s="637"/>
      <c r="AM83" s="638"/>
      <c r="AN83" s="639" t="str">
        <f aca="false">IF(AP83="","",IF(R83&lt;P83,"！加算の要件上は問題ありませんが、令和６年３月と比較して４・５月に加算率が下がる計画になっています。",""))</f>
        <v/>
      </c>
      <c r="AP83" s="640" t="str">
        <f aca="false">IF(K83&lt;&gt;"","P列・R列に色付け","")</f>
        <v/>
      </c>
      <c r="AQ83" s="641" t="e">
        <f aca="false">IFERROR(VLOOKUP(K83,【参考】数式用!$AJ$2:$AK$24,2,FALSE),"")))</f>
        <v>#N/A</v>
      </c>
      <c r="AR83" s="643" t="str">
        <f aca="false">Q83&amp;Q84&amp;Q85</f>
        <v/>
      </c>
      <c r="AS83" s="641" t="str">
        <f aca="false">IF(AG85&lt;&gt;0,IF(AH85="○","入力済","未入力"),"")</f>
        <v/>
      </c>
      <c r="AT83" s="642" t="str">
        <f aca="false">IF(OR(Q83="処遇加算Ⅰ",Q83="処遇加算Ⅱ"),IF(OR(AI83="○",AI83="令和６年度中に満たす"),"入力済","未入力"),"")</f>
        <v/>
      </c>
      <c r="AU83" s="643" t="str">
        <f aca="false">IF(Q83="処遇加算Ⅲ",IF(AJ83="○","入力済","未入力"),"")</f>
        <v/>
      </c>
      <c r="AV83" s="641" t="str">
        <f aca="false">IF(Q83="処遇加算Ⅰ",IF(OR(AK83="○",AK83="令和６年度中に満たす"),"入力済","未入力"),"")</f>
        <v/>
      </c>
      <c r="AW83" s="641" t="str">
        <f aca="false">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644" t="str">
        <f aca="false">IF(Q84="特定加算Ⅰ",IF(AM84="","未入力","入力済"),"")</f>
        <v/>
      </c>
      <c r="AY83" s="644" t="str">
        <f aca="false">G83</f>
        <v/>
      </c>
    </row>
    <row r="84" customFormat="false" ht="32.1" hidden="false" customHeight="true" outlineLevel="0" collapsed="false">
      <c r="A84" s="616"/>
      <c r="B84" s="617"/>
      <c r="C84" s="617"/>
      <c r="D84" s="617"/>
      <c r="E84" s="617"/>
      <c r="F84" s="617"/>
      <c r="G84" s="618"/>
      <c r="H84" s="618"/>
      <c r="I84" s="618"/>
      <c r="J84" s="618"/>
      <c r="K84" s="618"/>
      <c r="L84" s="706"/>
      <c r="M84" s="707"/>
      <c r="N84" s="645" t="s">
        <v>374</v>
      </c>
      <c r="O84" s="646"/>
      <c r="P84" s="647" t="e">
        <f aca="false">IFERROR(VLOOKUP(K83,【参考】数式用!$A$5:$J$27,MATCH(O84,【参考】数式用!$B$4:$J$4,0)+1,0),"")))</f>
        <v>#N/A</v>
      </c>
      <c r="Q84" s="646"/>
      <c r="R84" s="647" t="e">
        <f aca="false">IFERROR(VLOOKUP(K83,【参考】数式用!$A$5:$J$27,MATCH(Q84,【参考】数式用!$B$4:$J$4,0)+1,0),"")))</f>
        <v>#N/A</v>
      </c>
      <c r="S84" s="97" t="s">
        <v>88</v>
      </c>
      <c r="T84" s="648" t="n">
        <v>6</v>
      </c>
      <c r="U84" s="98" t="s">
        <v>89</v>
      </c>
      <c r="V84" s="649" t="n">
        <v>4</v>
      </c>
      <c r="W84" s="98" t="s">
        <v>372</v>
      </c>
      <c r="X84" s="648" t="n">
        <v>6</v>
      </c>
      <c r="Y84" s="98" t="s">
        <v>89</v>
      </c>
      <c r="Z84" s="649" t="n">
        <v>5</v>
      </c>
      <c r="AA84" s="98" t="s">
        <v>90</v>
      </c>
      <c r="AB84" s="650" t="s">
        <v>101</v>
      </c>
      <c r="AC84" s="651" t="n">
        <f aca="false">IF(V84&gt;=1,(X84*12+Z84)-(T84*12+V84)+1,"")</f>
        <v>2</v>
      </c>
      <c r="AD84" s="98" t="s">
        <v>373</v>
      </c>
      <c r="AE84" s="652" t="str">
        <f aca="false">IFERROR(ROUNDDOWN(ROUND(L83*R84,0)*M83,0)*AC84,"")</f>
        <v/>
      </c>
      <c r="AF84" s="653" t="str">
        <f aca="false">IFERROR(ROUNDDOWN(ROUND(L83*(R84-P84),0)*M83,0)*AC84,"")</f>
        <v/>
      </c>
      <c r="AG84" s="654"/>
      <c r="AH84" s="655"/>
      <c r="AI84" s="656"/>
      <c r="AJ84" s="657"/>
      <c r="AK84" s="658"/>
      <c r="AL84" s="659"/>
      <c r="AM84" s="660"/>
      <c r="AN84" s="661" t="str">
        <f aca="false">IF(AP83="","",IF(OR(Z83=4,Z84=4,Z85=4),"！加算の要件上は問題ありませんが、算定期間の終わりが令和６年５月になっていません。区分変更の場合は、「基本情報入力シート」で同じ事業所を２行に分けて記入してください。",""))</f>
        <v/>
      </c>
      <c r="AO84" s="662"/>
      <c r="AP84" s="640" t="str">
        <f aca="false">IF(K83&lt;&gt;"","P列・R列に色付け","")</f>
        <v/>
      </c>
      <c r="AY84" s="644" t="str">
        <f aca="false">G83</f>
        <v/>
      </c>
    </row>
    <row r="85" customFormat="false" ht="32.1" hidden="false" customHeight="true" outlineLevel="0" collapsed="false">
      <c r="A85" s="616"/>
      <c r="B85" s="617"/>
      <c r="C85" s="617"/>
      <c r="D85" s="617"/>
      <c r="E85" s="617"/>
      <c r="F85" s="617"/>
      <c r="G85" s="618"/>
      <c r="H85" s="618"/>
      <c r="I85" s="618"/>
      <c r="J85" s="618"/>
      <c r="K85" s="618"/>
      <c r="L85" s="706"/>
      <c r="M85" s="707"/>
      <c r="N85" s="663" t="s">
        <v>375</v>
      </c>
      <c r="O85" s="710"/>
      <c r="P85" s="711" t="e">
        <f aca="false">IFERROR(VLOOKUP(K83,【参考】数式用!$A$5:$J$27,MATCH(O85,【参考】数式用!$B$4:$J$4,0)+1,0),"")))</f>
        <v>#N/A</v>
      </c>
      <c r="Q85" s="664"/>
      <c r="R85" s="665" t="e">
        <f aca="false">IFERROR(VLOOKUP(K83,【参考】数式用!$A$5:$J$27,MATCH(Q85,【参考】数式用!$B$4:$J$4,0)+1,0),"")))</f>
        <v>#N/A</v>
      </c>
      <c r="S85" s="666" t="s">
        <v>88</v>
      </c>
      <c r="T85" s="667" t="n">
        <v>6</v>
      </c>
      <c r="U85" s="668" t="s">
        <v>89</v>
      </c>
      <c r="V85" s="669" t="n">
        <v>4</v>
      </c>
      <c r="W85" s="668" t="s">
        <v>372</v>
      </c>
      <c r="X85" s="667" t="n">
        <v>6</v>
      </c>
      <c r="Y85" s="668" t="s">
        <v>89</v>
      </c>
      <c r="Z85" s="669" t="n">
        <v>5</v>
      </c>
      <c r="AA85" s="668" t="s">
        <v>90</v>
      </c>
      <c r="AB85" s="670" t="s">
        <v>101</v>
      </c>
      <c r="AC85" s="671" t="n">
        <f aca="false">IF(V85&gt;=1,(X85*12+Z85)-(T85*12+V85)+1,"")</f>
        <v>2</v>
      </c>
      <c r="AD85" s="668" t="s">
        <v>373</v>
      </c>
      <c r="AE85" s="672" t="str">
        <f aca="false">IFERROR(ROUNDDOWN(ROUND(L83*R85,0)*M83,0)*AC85,"")</f>
        <v/>
      </c>
      <c r="AF85" s="673" t="str">
        <f aca="false">IFERROR(ROUNDDOWN(ROUND(L83*(R85-P85),0)*M83,0)*AC85,"")</f>
        <v/>
      </c>
      <c r="AG85" s="674" t="n">
        <f aca="false">IF(AND(O85="ベア加算なし",Q85="ベア加算"),AE85,0)</f>
        <v>0</v>
      </c>
      <c r="AH85" s="675"/>
      <c r="AI85" s="676"/>
      <c r="AJ85" s="677"/>
      <c r="AK85" s="678"/>
      <c r="AL85" s="679"/>
      <c r="AM85" s="680"/>
      <c r="AN85" s="681" t="str">
        <f aca="false">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682" t="str">
        <f aca="false">IF(K83&lt;&gt;"","P列・R列に色付け","")</f>
        <v/>
      </c>
      <c r="AQ85" s="683"/>
      <c r="AR85" s="683"/>
      <c r="AX85" s="684"/>
      <c r="AY85" s="644" t="str">
        <f aca="false">G83</f>
        <v/>
      </c>
    </row>
    <row r="86" customFormat="false" ht="32.1" hidden="false" customHeight="true" outlineLevel="0" collapsed="false">
      <c r="A86" s="616" t="n">
        <v>25</v>
      </c>
      <c r="B86" s="617" t="str">
        <f aca="false">IF(基本情報入力シート!C78="","",基本情報入力シート!C78)</f>
        <v/>
      </c>
      <c r="C86" s="617"/>
      <c r="D86" s="617"/>
      <c r="E86" s="617"/>
      <c r="F86" s="617"/>
      <c r="G86" s="618" t="str">
        <f aca="false">IF(基本情報入力シート!M78="","",基本情報入力シート!M78)</f>
        <v/>
      </c>
      <c r="H86" s="618" t="str">
        <f aca="false">IF(基本情報入力シート!R78="","",基本情報入力シート!R78)</f>
        <v/>
      </c>
      <c r="I86" s="618" t="str">
        <f aca="false">IF(基本情報入力シート!W78="","",基本情報入力シート!W78)</f>
        <v/>
      </c>
      <c r="J86" s="618" t="str">
        <f aca="false">IF(基本情報入力シート!X78="","",基本情報入力シート!X78)</f>
        <v/>
      </c>
      <c r="K86" s="618" t="str">
        <f aca="false">IF(基本情報入力シート!Y78="","",基本情報入力シート!Y78)</f>
        <v/>
      </c>
      <c r="L86" s="706" t="str">
        <f aca="false">IF(基本情報入力シート!AB78="","",基本情報入力シート!AB78)</f>
        <v/>
      </c>
      <c r="M86" s="707" t="e">
        <f aca="false">IF(基本情報入力シート!AC78="","",基本情報入力シート!AC78)</f>
        <v>#N/A</v>
      </c>
      <c r="N86" s="622" t="s">
        <v>371</v>
      </c>
      <c r="O86" s="623"/>
      <c r="P86" s="624" t="e">
        <f aca="false">IFERROR(VLOOKUP(K86,【参考】数式用!$A$5:$J$27,MATCH(O86,【参考】数式用!$B$4:$J$4,0)+1,0),"")))</f>
        <v>#N/A</v>
      </c>
      <c r="Q86" s="623"/>
      <c r="R86" s="624" t="e">
        <f aca="false">IFERROR(VLOOKUP(K86,【参考】数式用!$A$5:$J$27,MATCH(Q86,【参考】数式用!$B$4:$J$4,0)+1,0),"")))</f>
        <v>#N/A</v>
      </c>
      <c r="S86" s="625" t="s">
        <v>88</v>
      </c>
      <c r="T86" s="626" t="n">
        <v>6</v>
      </c>
      <c r="U86" s="155" t="s">
        <v>89</v>
      </c>
      <c r="V86" s="627" t="n">
        <v>4</v>
      </c>
      <c r="W86" s="155" t="s">
        <v>372</v>
      </c>
      <c r="X86" s="626" t="n">
        <v>6</v>
      </c>
      <c r="Y86" s="155" t="s">
        <v>89</v>
      </c>
      <c r="Z86" s="627" t="n">
        <v>5</v>
      </c>
      <c r="AA86" s="155" t="s">
        <v>90</v>
      </c>
      <c r="AB86" s="628" t="s">
        <v>101</v>
      </c>
      <c r="AC86" s="629" t="n">
        <f aca="false">IF(V86&gt;=1,(X86*12+Z86)-(T86*12+V86)+1,"")</f>
        <v>2</v>
      </c>
      <c r="AD86" s="155" t="s">
        <v>373</v>
      </c>
      <c r="AE86" s="630" t="str">
        <f aca="false">IFERROR(ROUNDDOWN(ROUND(L86*R86,0)*M86,0)*AC86,"")</f>
        <v/>
      </c>
      <c r="AF86" s="631" t="str">
        <f aca="false">IFERROR(ROUNDDOWN(ROUND(L86*(R86-P86),0)*M86,0)*AC86,"")</f>
        <v/>
      </c>
      <c r="AG86" s="632"/>
      <c r="AH86" s="693"/>
      <c r="AI86" s="708"/>
      <c r="AJ86" s="703"/>
      <c r="AK86" s="704"/>
      <c r="AL86" s="637"/>
      <c r="AM86" s="638"/>
      <c r="AN86" s="639" t="str">
        <f aca="false">IF(AP86="","",IF(R86&lt;P86,"！加算の要件上は問題ありませんが、令和６年３月と比較して４・５月に加算率が下がる計画になっています。",""))</f>
        <v/>
      </c>
      <c r="AP86" s="640" t="str">
        <f aca="false">IF(K86&lt;&gt;"","P列・R列に色付け","")</f>
        <v/>
      </c>
      <c r="AQ86" s="641" t="e">
        <f aca="false">IFERROR(VLOOKUP(K86,【参考】数式用!$AJ$2:$AK$24,2,FALSE),"")))</f>
        <v>#N/A</v>
      </c>
      <c r="AR86" s="643" t="str">
        <f aca="false">Q86&amp;Q87&amp;Q88</f>
        <v/>
      </c>
      <c r="AS86" s="641" t="str">
        <f aca="false">IF(AG88&lt;&gt;0,IF(AH88="○","入力済","未入力"),"")</f>
        <v/>
      </c>
      <c r="AT86" s="642" t="str">
        <f aca="false">IF(OR(Q86="処遇加算Ⅰ",Q86="処遇加算Ⅱ"),IF(OR(AI86="○",AI86="令和６年度中に満たす"),"入力済","未入力"),"")</f>
        <v/>
      </c>
      <c r="AU86" s="643" t="str">
        <f aca="false">IF(Q86="処遇加算Ⅲ",IF(AJ86="○","入力済","未入力"),"")</f>
        <v/>
      </c>
      <c r="AV86" s="641" t="str">
        <f aca="false">IF(Q86="処遇加算Ⅰ",IF(OR(AK86="○",AK86="令和６年度中に満たす"),"入力済","未入力"),"")</f>
        <v/>
      </c>
      <c r="AW86" s="641" t="str">
        <f aca="false">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644" t="str">
        <f aca="false">IF(Q87="特定加算Ⅰ",IF(AM87="","未入力","入力済"),"")</f>
        <v/>
      </c>
      <c r="AY86" s="644" t="str">
        <f aca="false">G86</f>
        <v/>
      </c>
    </row>
    <row r="87" customFormat="false" ht="32.1" hidden="false" customHeight="true" outlineLevel="0" collapsed="false">
      <c r="A87" s="616"/>
      <c r="B87" s="617"/>
      <c r="C87" s="617"/>
      <c r="D87" s="617"/>
      <c r="E87" s="617"/>
      <c r="F87" s="617"/>
      <c r="G87" s="618"/>
      <c r="H87" s="618"/>
      <c r="I87" s="618"/>
      <c r="J87" s="618"/>
      <c r="K87" s="618"/>
      <c r="L87" s="706"/>
      <c r="M87" s="707"/>
      <c r="N87" s="645" t="s">
        <v>374</v>
      </c>
      <c r="O87" s="646"/>
      <c r="P87" s="647" t="e">
        <f aca="false">IFERROR(VLOOKUP(K86,【参考】数式用!$A$5:$J$27,MATCH(O87,【参考】数式用!$B$4:$J$4,0)+1,0),"")))</f>
        <v>#N/A</v>
      </c>
      <c r="Q87" s="646"/>
      <c r="R87" s="647" t="e">
        <f aca="false">IFERROR(VLOOKUP(K86,【参考】数式用!$A$5:$J$27,MATCH(Q87,【参考】数式用!$B$4:$J$4,0)+1,0),"")))</f>
        <v>#N/A</v>
      </c>
      <c r="S87" s="97" t="s">
        <v>88</v>
      </c>
      <c r="T87" s="648" t="n">
        <v>6</v>
      </c>
      <c r="U87" s="98" t="s">
        <v>89</v>
      </c>
      <c r="V87" s="649" t="n">
        <v>4</v>
      </c>
      <c r="W87" s="98" t="s">
        <v>372</v>
      </c>
      <c r="X87" s="648" t="n">
        <v>6</v>
      </c>
      <c r="Y87" s="98" t="s">
        <v>89</v>
      </c>
      <c r="Z87" s="649" t="n">
        <v>5</v>
      </c>
      <c r="AA87" s="98" t="s">
        <v>90</v>
      </c>
      <c r="AB87" s="650" t="s">
        <v>101</v>
      </c>
      <c r="AC87" s="651" t="n">
        <f aca="false">IF(V87&gt;=1,(X87*12+Z87)-(T87*12+V87)+1,"")</f>
        <v>2</v>
      </c>
      <c r="AD87" s="98" t="s">
        <v>373</v>
      </c>
      <c r="AE87" s="652" t="str">
        <f aca="false">IFERROR(ROUNDDOWN(ROUND(L86*R87,0)*M86,0)*AC87,"")</f>
        <v/>
      </c>
      <c r="AF87" s="653" t="str">
        <f aca="false">IFERROR(ROUNDDOWN(ROUND(L86*(R87-P87),0)*M86,0)*AC87,"")</f>
        <v/>
      </c>
      <c r="AG87" s="654"/>
      <c r="AH87" s="655"/>
      <c r="AI87" s="656"/>
      <c r="AJ87" s="657"/>
      <c r="AK87" s="658"/>
      <c r="AL87" s="659"/>
      <c r="AM87" s="660"/>
      <c r="AN87" s="661" t="str">
        <f aca="false">IF(AP86="","",IF(OR(Z86=4,Z87=4,Z88=4),"！加算の要件上は問題ありませんが、算定期間の終わりが令和６年５月になっていません。区分変更の場合は、「基本情報入力シート」で同じ事業所を２行に分けて記入してください。",""))</f>
        <v/>
      </c>
      <c r="AO87" s="662"/>
      <c r="AP87" s="640" t="str">
        <f aca="false">IF(K86&lt;&gt;"","P列・R列に色付け","")</f>
        <v/>
      </c>
      <c r="AY87" s="644" t="str">
        <f aca="false">G86</f>
        <v/>
      </c>
    </row>
    <row r="88" customFormat="false" ht="32.1" hidden="false" customHeight="true" outlineLevel="0" collapsed="false">
      <c r="A88" s="616"/>
      <c r="B88" s="617"/>
      <c r="C88" s="617"/>
      <c r="D88" s="617"/>
      <c r="E88" s="617"/>
      <c r="F88" s="617"/>
      <c r="G88" s="618"/>
      <c r="H88" s="618"/>
      <c r="I88" s="618"/>
      <c r="J88" s="618"/>
      <c r="K88" s="618"/>
      <c r="L88" s="706"/>
      <c r="M88" s="707"/>
      <c r="N88" s="663" t="s">
        <v>375</v>
      </c>
      <c r="O88" s="710"/>
      <c r="P88" s="711" t="e">
        <f aca="false">IFERROR(VLOOKUP(K86,【参考】数式用!$A$5:$J$27,MATCH(O88,【参考】数式用!$B$4:$J$4,0)+1,0),"")))</f>
        <v>#N/A</v>
      </c>
      <c r="Q88" s="664"/>
      <c r="R88" s="665" t="e">
        <f aca="false">IFERROR(VLOOKUP(K86,【参考】数式用!$A$5:$J$27,MATCH(Q88,【参考】数式用!$B$4:$J$4,0)+1,0),"")))</f>
        <v>#N/A</v>
      </c>
      <c r="S88" s="666" t="s">
        <v>88</v>
      </c>
      <c r="T88" s="667" t="n">
        <v>6</v>
      </c>
      <c r="U88" s="668" t="s">
        <v>89</v>
      </c>
      <c r="V88" s="669" t="n">
        <v>4</v>
      </c>
      <c r="W88" s="668" t="s">
        <v>372</v>
      </c>
      <c r="X88" s="667" t="n">
        <v>6</v>
      </c>
      <c r="Y88" s="668" t="s">
        <v>89</v>
      </c>
      <c r="Z88" s="669" t="n">
        <v>5</v>
      </c>
      <c r="AA88" s="668" t="s">
        <v>90</v>
      </c>
      <c r="AB88" s="670" t="s">
        <v>101</v>
      </c>
      <c r="AC88" s="671" t="n">
        <f aca="false">IF(V88&gt;=1,(X88*12+Z88)-(T88*12+V88)+1,"")</f>
        <v>2</v>
      </c>
      <c r="AD88" s="668" t="s">
        <v>373</v>
      </c>
      <c r="AE88" s="672" t="str">
        <f aca="false">IFERROR(ROUNDDOWN(ROUND(L86*R88,0)*M86,0)*AC88,"")</f>
        <v/>
      </c>
      <c r="AF88" s="673" t="str">
        <f aca="false">IFERROR(ROUNDDOWN(ROUND(L86*(R88-P88),0)*M86,0)*AC88,"")</f>
        <v/>
      </c>
      <c r="AG88" s="674" t="n">
        <f aca="false">IF(AND(O88="ベア加算なし",Q88="ベア加算"),AE88,0)</f>
        <v>0</v>
      </c>
      <c r="AH88" s="675"/>
      <c r="AI88" s="676"/>
      <c r="AJ88" s="677"/>
      <c r="AK88" s="678"/>
      <c r="AL88" s="679"/>
      <c r="AM88" s="680"/>
      <c r="AN88" s="681" t="str">
        <f aca="false">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682" t="str">
        <f aca="false">IF(K86&lt;&gt;"","P列・R列に色付け","")</f>
        <v/>
      </c>
      <c r="AQ88" s="683"/>
      <c r="AR88" s="683"/>
      <c r="AX88" s="684"/>
      <c r="AY88" s="644" t="str">
        <f aca="false">G86</f>
        <v/>
      </c>
    </row>
    <row r="89" customFormat="false" ht="32.1" hidden="false" customHeight="true" outlineLevel="0" collapsed="false">
      <c r="A89" s="616" t="n">
        <v>26</v>
      </c>
      <c r="B89" s="617" t="str">
        <f aca="false">IF(基本情報入力シート!C79="","",基本情報入力シート!C79)</f>
        <v/>
      </c>
      <c r="C89" s="617"/>
      <c r="D89" s="617"/>
      <c r="E89" s="617"/>
      <c r="F89" s="617"/>
      <c r="G89" s="618" t="str">
        <f aca="false">IF(基本情報入力シート!M79="","",基本情報入力シート!M79)</f>
        <v/>
      </c>
      <c r="H89" s="618" t="str">
        <f aca="false">IF(基本情報入力シート!R79="","",基本情報入力シート!R79)</f>
        <v/>
      </c>
      <c r="I89" s="618" t="str">
        <f aca="false">IF(基本情報入力シート!W79="","",基本情報入力シート!W79)</f>
        <v/>
      </c>
      <c r="J89" s="618" t="str">
        <f aca="false">IF(基本情報入力シート!X79="","",基本情報入力シート!X79)</f>
        <v/>
      </c>
      <c r="K89" s="618" t="str">
        <f aca="false">IF(基本情報入力シート!Y79="","",基本情報入力シート!Y79)</f>
        <v/>
      </c>
      <c r="L89" s="706" t="str">
        <f aca="false">IF(基本情報入力シート!AB79="","",基本情報入力シート!AB79)</f>
        <v/>
      </c>
      <c r="M89" s="707" t="e">
        <f aca="false">IF(基本情報入力シート!AC79="","",基本情報入力シート!AC79)</f>
        <v>#N/A</v>
      </c>
      <c r="N89" s="622" t="s">
        <v>371</v>
      </c>
      <c r="O89" s="623"/>
      <c r="P89" s="624" t="e">
        <f aca="false">IFERROR(VLOOKUP(K89,【参考】数式用!$A$5:$J$27,MATCH(O89,【参考】数式用!$B$4:$J$4,0)+1,0),"")))</f>
        <v>#N/A</v>
      </c>
      <c r="Q89" s="623"/>
      <c r="R89" s="624" t="e">
        <f aca="false">IFERROR(VLOOKUP(K89,【参考】数式用!$A$5:$J$27,MATCH(Q89,【参考】数式用!$B$4:$J$4,0)+1,0),"")))</f>
        <v>#N/A</v>
      </c>
      <c r="S89" s="625" t="s">
        <v>88</v>
      </c>
      <c r="T89" s="626" t="n">
        <v>6</v>
      </c>
      <c r="U89" s="155" t="s">
        <v>89</v>
      </c>
      <c r="V89" s="627" t="n">
        <v>4</v>
      </c>
      <c r="W89" s="155" t="s">
        <v>372</v>
      </c>
      <c r="X89" s="626" t="n">
        <v>6</v>
      </c>
      <c r="Y89" s="155" t="s">
        <v>89</v>
      </c>
      <c r="Z89" s="627" t="n">
        <v>5</v>
      </c>
      <c r="AA89" s="155" t="s">
        <v>90</v>
      </c>
      <c r="AB89" s="628" t="s">
        <v>101</v>
      </c>
      <c r="AC89" s="629" t="n">
        <f aca="false">IF(V89&gt;=1,(X89*12+Z89)-(T89*12+V89)+1,"")</f>
        <v>2</v>
      </c>
      <c r="AD89" s="155" t="s">
        <v>373</v>
      </c>
      <c r="AE89" s="630" t="str">
        <f aca="false">IFERROR(ROUNDDOWN(ROUND(L89*R89,0)*M89,0)*AC89,"")</f>
        <v/>
      </c>
      <c r="AF89" s="631" t="str">
        <f aca="false">IFERROR(ROUNDDOWN(ROUND(L89*(R89-P89),0)*M89,0)*AC89,"")</f>
        <v/>
      </c>
      <c r="AG89" s="632"/>
      <c r="AH89" s="693"/>
      <c r="AI89" s="708"/>
      <c r="AJ89" s="703"/>
      <c r="AK89" s="704"/>
      <c r="AL89" s="637"/>
      <c r="AM89" s="638"/>
      <c r="AN89" s="639" t="str">
        <f aca="false">IF(AP89="","",IF(R89&lt;P89,"！加算の要件上は問題ありませんが、令和６年３月と比較して４・５月に加算率が下がる計画になっています。",""))</f>
        <v/>
      </c>
      <c r="AP89" s="640" t="str">
        <f aca="false">IF(K89&lt;&gt;"","P列・R列に色付け","")</f>
        <v/>
      </c>
      <c r="AQ89" s="641" t="e">
        <f aca="false">IFERROR(VLOOKUP(K89,【参考】数式用!$AJ$2:$AK$24,2,FALSE),"")))</f>
        <v>#N/A</v>
      </c>
      <c r="AR89" s="643" t="str">
        <f aca="false">Q89&amp;Q90&amp;Q91</f>
        <v/>
      </c>
      <c r="AS89" s="641" t="str">
        <f aca="false">IF(AG91&lt;&gt;0,IF(AH91="○","入力済","未入力"),"")</f>
        <v/>
      </c>
      <c r="AT89" s="642" t="str">
        <f aca="false">IF(OR(Q89="処遇加算Ⅰ",Q89="処遇加算Ⅱ"),IF(OR(AI89="○",AI89="令和６年度中に満たす"),"入力済","未入力"),"")</f>
        <v/>
      </c>
      <c r="AU89" s="643" t="str">
        <f aca="false">IF(Q89="処遇加算Ⅲ",IF(AJ89="○","入力済","未入力"),"")</f>
        <v/>
      </c>
      <c r="AV89" s="641" t="str">
        <f aca="false">IF(Q89="処遇加算Ⅰ",IF(OR(AK89="○",AK89="令和６年度中に満たす"),"入力済","未入力"),"")</f>
        <v/>
      </c>
      <c r="AW89" s="641" t="str">
        <f aca="false">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644" t="str">
        <f aca="false">IF(Q90="特定加算Ⅰ",IF(AM90="","未入力","入力済"),"")</f>
        <v/>
      </c>
      <c r="AY89" s="644" t="str">
        <f aca="false">G89</f>
        <v/>
      </c>
    </row>
    <row r="90" customFormat="false" ht="32.1" hidden="false" customHeight="true" outlineLevel="0" collapsed="false">
      <c r="A90" s="616"/>
      <c r="B90" s="617"/>
      <c r="C90" s="617"/>
      <c r="D90" s="617"/>
      <c r="E90" s="617"/>
      <c r="F90" s="617"/>
      <c r="G90" s="618"/>
      <c r="H90" s="618"/>
      <c r="I90" s="618"/>
      <c r="J90" s="618"/>
      <c r="K90" s="618"/>
      <c r="L90" s="706"/>
      <c r="M90" s="707"/>
      <c r="N90" s="645" t="s">
        <v>374</v>
      </c>
      <c r="O90" s="646"/>
      <c r="P90" s="647" t="e">
        <f aca="false">IFERROR(VLOOKUP(K89,【参考】数式用!$A$5:$J$27,MATCH(O90,【参考】数式用!$B$4:$J$4,0)+1,0),"")))</f>
        <v>#N/A</v>
      </c>
      <c r="Q90" s="646"/>
      <c r="R90" s="647" t="e">
        <f aca="false">IFERROR(VLOOKUP(K89,【参考】数式用!$A$5:$J$27,MATCH(Q90,【参考】数式用!$B$4:$J$4,0)+1,0),"")))</f>
        <v>#N/A</v>
      </c>
      <c r="S90" s="97" t="s">
        <v>88</v>
      </c>
      <c r="T90" s="648" t="n">
        <v>6</v>
      </c>
      <c r="U90" s="98" t="s">
        <v>89</v>
      </c>
      <c r="V90" s="649" t="n">
        <v>4</v>
      </c>
      <c r="W90" s="98" t="s">
        <v>372</v>
      </c>
      <c r="X90" s="648" t="n">
        <v>6</v>
      </c>
      <c r="Y90" s="98" t="s">
        <v>89</v>
      </c>
      <c r="Z90" s="649" t="n">
        <v>5</v>
      </c>
      <c r="AA90" s="98" t="s">
        <v>90</v>
      </c>
      <c r="AB90" s="650" t="s">
        <v>101</v>
      </c>
      <c r="AC90" s="651" t="n">
        <f aca="false">IF(V90&gt;=1,(X90*12+Z90)-(T90*12+V90)+1,"")</f>
        <v>2</v>
      </c>
      <c r="AD90" s="98" t="s">
        <v>373</v>
      </c>
      <c r="AE90" s="652" t="str">
        <f aca="false">IFERROR(ROUNDDOWN(ROUND(L89*R90,0)*M89,0)*AC90,"")</f>
        <v/>
      </c>
      <c r="AF90" s="653" t="str">
        <f aca="false">IFERROR(ROUNDDOWN(ROUND(L89*(R90-P90),0)*M89,0)*AC90,"")</f>
        <v/>
      </c>
      <c r="AG90" s="654"/>
      <c r="AH90" s="655"/>
      <c r="AI90" s="656"/>
      <c r="AJ90" s="657"/>
      <c r="AK90" s="658"/>
      <c r="AL90" s="659"/>
      <c r="AM90" s="660"/>
      <c r="AN90" s="661" t="str">
        <f aca="false">IF(AP89="","",IF(OR(Z89=4,Z90=4,Z91=4),"！加算の要件上は問題ありませんが、算定期間の終わりが令和６年５月になっていません。区分変更の場合は、「基本情報入力シート」で同じ事業所を２行に分けて記入してください。",""))</f>
        <v/>
      </c>
      <c r="AO90" s="662"/>
      <c r="AP90" s="640" t="str">
        <f aca="false">IF(K89&lt;&gt;"","P列・R列に色付け","")</f>
        <v/>
      </c>
      <c r="AY90" s="644" t="str">
        <f aca="false">G89</f>
        <v/>
      </c>
    </row>
    <row r="91" customFormat="false" ht="32.1" hidden="false" customHeight="true" outlineLevel="0" collapsed="false">
      <c r="A91" s="616"/>
      <c r="B91" s="617"/>
      <c r="C91" s="617"/>
      <c r="D91" s="617"/>
      <c r="E91" s="617"/>
      <c r="F91" s="617"/>
      <c r="G91" s="618"/>
      <c r="H91" s="618"/>
      <c r="I91" s="618"/>
      <c r="J91" s="618"/>
      <c r="K91" s="618"/>
      <c r="L91" s="706"/>
      <c r="M91" s="707"/>
      <c r="N91" s="663" t="s">
        <v>375</v>
      </c>
      <c r="O91" s="710"/>
      <c r="P91" s="711" t="e">
        <f aca="false">IFERROR(VLOOKUP(K89,【参考】数式用!$A$5:$J$27,MATCH(O91,【参考】数式用!$B$4:$J$4,0)+1,0),"")))</f>
        <v>#N/A</v>
      </c>
      <c r="Q91" s="664"/>
      <c r="R91" s="665" t="e">
        <f aca="false">IFERROR(VLOOKUP(K89,【参考】数式用!$A$5:$J$27,MATCH(Q91,【参考】数式用!$B$4:$J$4,0)+1,0),"")))</f>
        <v>#N/A</v>
      </c>
      <c r="S91" s="666" t="s">
        <v>88</v>
      </c>
      <c r="T91" s="667" t="n">
        <v>6</v>
      </c>
      <c r="U91" s="668" t="s">
        <v>89</v>
      </c>
      <c r="V91" s="669" t="n">
        <v>4</v>
      </c>
      <c r="W91" s="668" t="s">
        <v>372</v>
      </c>
      <c r="X91" s="667" t="n">
        <v>6</v>
      </c>
      <c r="Y91" s="668" t="s">
        <v>89</v>
      </c>
      <c r="Z91" s="669" t="n">
        <v>5</v>
      </c>
      <c r="AA91" s="668" t="s">
        <v>90</v>
      </c>
      <c r="AB91" s="670" t="s">
        <v>101</v>
      </c>
      <c r="AC91" s="671" t="n">
        <f aca="false">IF(V91&gt;=1,(X91*12+Z91)-(T91*12+V91)+1,"")</f>
        <v>2</v>
      </c>
      <c r="AD91" s="668" t="s">
        <v>373</v>
      </c>
      <c r="AE91" s="672" t="str">
        <f aca="false">IFERROR(ROUNDDOWN(ROUND(L89*R91,0)*M89,0)*AC91,"")</f>
        <v/>
      </c>
      <c r="AF91" s="673" t="str">
        <f aca="false">IFERROR(ROUNDDOWN(ROUND(L89*(R91-P91),0)*M89,0)*AC91,"")</f>
        <v/>
      </c>
      <c r="AG91" s="674" t="n">
        <f aca="false">IF(AND(O91="ベア加算なし",Q91="ベア加算"),AE91,0)</f>
        <v>0</v>
      </c>
      <c r="AH91" s="675"/>
      <c r="AI91" s="676"/>
      <c r="AJ91" s="677"/>
      <c r="AK91" s="678"/>
      <c r="AL91" s="679"/>
      <c r="AM91" s="680"/>
      <c r="AN91" s="681" t="str">
        <f aca="false">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682" t="str">
        <f aca="false">IF(K89&lt;&gt;"","P列・R列に色付け","")</f>
        <v/>
      </c>
      <c r="AQ91" s="683"/>
      <c r="AR91" s="683"/>
      <c r="AX91" s="684"/>
      <c r="AY91" s="644" t="str">
        <f aca="false">G89</f>
        <v/>
      </c>
    </row>
    <row r="92" customFormat="false" ht="32.1" hidden="false" customHeight="true" outlineLevel="0" collapsed="false">
      <c r="A92" s="616" t="n">
        <v>27</v>
      </c>
      <c r="B92" s="617" t="str">
        <f aca="false">IF(基本情報入力シート!C80="","",基本情報入力シート!C80)</f>
        <v/>
      </c>
      <c r="C92" s="617"/>
      <c r="D92" s="617"/>
      <c r="E92" s="617"/>
      <c r="F92" s="617"/>
      <c r="G92" s="618" t="str">
        <f aca="false">IF(基本情報入力シート!M80="","",基本情報入力シート!M80)</f>
        <v/>
      </c>
      <c r="H92" s="618" t="str">
        <f aca="false">IF(基本情報入力シート!R80="","",基本情報入力シート!R80)</f>
        <v/>
      </c>
      <c r="I92" s="618" t="str">
        <f aca="false">IF(基本情報入力シート!W80="","",基本情報入力シート!W80)</f>
        <v/>
      </c>
      <c r="J92" s="618" t="str">
        <f aca="false">IF(基本情報入力シート!X80="","",基本情報入力シート!X80)</f>
        <v/>
      </c>
      <c r="K92" s="618" t="str">
        <f aca="false">IF(基本情報入力シート!Y80="","",基本情報入力シート!Y80)</f>
        <v/>
      </c>
      <c r="L92" s="706" t="str">
        <f aca="false">IF(基本情報入力シート!AB80="","",基本情報入力シート!AB80)</f>
        <v/>
      </c>
      <c r="M92" s="707" t="e">
        <f aca="false">IF(基本情報入力シート!AC80="","",基本情報入力シート!AC80)</f>
        <v>#N/A</v>
      </c>
      <c r="N92" s="622" t="s">
        <v>371</v>
      </c>
      <c r="O92" s="623"/>
      <c r="P92" s="624" t="e">
        <f aca="false">IFERROR(VLOOKUP(K92,【参考】数式用!$A$5:$J$27,MATCH(O92,【参考】数式用!$B$4:$J$4,0)+1,0),"")))</f>
        <v>#N/A</v>
      </c>
      <c r="Q92" s="623"/>
      <c r="R92" s="624" t="e">
        <f aca="false">IFERROR(VLOOKUP(K92,【参考】数式用!$A$5:$J$27,MATCH(Q92,【参考】数式用!$B$4:$J$4,0)+1,0),"")))</f>
        <v>#N/A</v>
      </c>
      <c r="S92" s="625" t="s">
        <v>88</v>
      </c>
      <c r="T92" s="626" t="n">
        <v>6</v>
      </c>
      <c r="U92" s="155" t="s">
        <v>89</v>
      </c>
      <c r="V92" s="627" t="n">
        <v>4</v>
      </c>
      <c r="W92" s="155" t="s">
        <v>372</v>
      </c>
      <c r="X92" s="626" t="n">
        <v>6</v>
      </c>
      <c r="Y92" s="155" t="s">
        <v>89</v>
      </c>
      <c r="Z92" s="627" t="n">
        <v>5</v>
      </c>
      <c r="AA92" s="155" t="s">
        <v>90</v>
      </c>
      <c r="AB92" s="628" t="s">
        <v>101</v>
      </c>
      <c r="AC92" s="629" t="n">
        <f aca="false">IF(V92&gt;=1,(X92*12+Z92)-(T92*12+V92)+1,"")</f>
        <v>2</v>
      </c>
      <c r="AD92" s="155" t="s">
        <v>373</v>
      </c>
      <c r="AE92" s="630" t="str">
        <f aca="false">IFERROR(ROUNDDOWN(ROUND(L92*R92,0)*M92,0)*AC92,"")</f>
        <v/>
      </c>
      <c r="AF92" s="631" t="str">
        <f aca="false">IFERROR(ROUNDDOWN(ROUND(L92*(R92-P92),0)*M92,0)*AC92,"")</f>
        <v/>
      </c>
      <c r="AG92" s="632"/>
      <c r="AH92" s="693"/>
      <c r="AI92" s="708"/>
      <c r="AJ92" s="703"/>
      <c r="AK92" s="704"/>
      <c r="AL92" s="637"/>
      <c r="AM92" s="638"/>
      <c r="AN92" s="639" t="str">
        <f aca="false">IF(AP92="","",IF(R92&lt;P92,"！加算の要件上は問題ありませんが、令和６年３月と比較して４・５月に加算率が下がる計画になっています。",""))</f>
        <v/>
      </c>
      <c r="AP92" s="640" t="str">
        <f aca="false">IF(K92&lt;&gt;"","P列・R列に色付け","")</f>
        <v/>
      </c>
      <c r="AQ92" s="641" t="e">
        <f aca="false">IFERROR(VLOOKUP(K92,【参考】数式用!$AJ$2:$AK$24,2,FALSE),"")))</f>
        <v>#N/A</v>
      </c>
      <c r="AR92" s="643" t="str">
        <f aca="false">Q92&amp;Q93&amp;Q94</f>
        <v/>
      </c>
      <c r="AS92" s="641" t="str">
        <f aca="false">IF(AG94&lt;&gt;0,IF(AH94="○","入力済","未入力"),"")</f>
        <v/>
      </c>
      <c r="AT92" s="642" t="str">
        <f aca="false">IF(OR(Q92="処遇加算Ⅰ",Q92="処遇加算Ⅱ"),IF(OR(AI92="○",AI92="令和６年度中に満たす"),"入力済","未入力"),"")</f>
        <v/>
      </c>
      <c r="AU92" s="643" t="str">
        <f aca="false">IF(Q92="処遇加算Ⅲ",IF(AJ92="○","入力済","未入力"),"")</f>
        <v/>
      </c>
      <c r="AV92" s="641" t="str">
        <f aca="false">IF(Q92="処遇加算Ⅰ",IF(OR(AK92="○",AK92="令和６年度中に満たす"),"入力済","未入力"),"")</f>
        <v/>
      </c>
      <c r="AW92" s="641" t="str">
        <f aca="false">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644" t="str">
        <f aca="false">IF(Q93="特定加算Ⅰ",IF(AM93="","未入力","入力済"),"")</f>
        <v/>
      </c>
      <c r="AY92" s="644" t="str">
        <f aca="false">G92</f>
        <v/>
      </c>
    </row>
    <row r="93" customFormat="false" ht="32.1" hidden="false" customHeight="true" outlineLevel="0" collapsed="false">
      <c r="A93" s="616"/>
      <c r="B93" s="617"/>
      <c r="C93" s="617"/>
      <c r="D93" s="617"/>
      <c r="E93" s="617"/>
      <c r="F93" s="617"/>
      <c r="G93" s="618"/>
      <c r="H93" s="618"/>
      <c r="I93" s="618"/>
      <c r="J93" s="618"/>
      <c r="K93" s="618"/>
      <c r="L93" s="706"/>
      <c r="M93" s="707"/>
      <c r="N93" s="645" t="s">
        <v>374</v>
      </c>
      <c r="O93" s="646"/>
      <c r="P93" s="647" t="e">
        <f aca="false">IFERROR(VLOOKUP(K92,【参考】数式用!$A$5:$J$27,MATCH(O93,【参考】数式用!$B$4:$J$4,0)+1,0),"")))</f>
        <v>#N/A</v>
      </c>
      <c r="Q93" s="646"/>
      <c r="R93" s="647" t="e">
        <f aca="false">IFERROR(VLOOKUP(K92,【参考】数式用!$A$5:$J$27,MATCH(Q93,【参考】数式用!$B$4:$J$4,0)+1,0),"")))</f>
        <v>#N/A</v>
      </c>
      <c r="S93" s="97" t="s">
        <v>88</v>
      </c>
      <c r="T93" s="648" t="n">
        <v>6</v>
      </c>
      <c r="U93" s="98" t="s">
        <v>89</v>
      </c>
      <c r="V93" s="649" t="n">
        <v>4</v>
      </c>
      <c r="W93" s="98" t="s">
        <v>372</v>
      </c>
      <c r="X93" s="648" t="n">
        <v>6</v>
      </c>
      <c r="Y93" s="98" t="s">
        <v>89</v>
      </c>
      <c r="Z93" s="649" t="n">
        <v>5</v>
      </c>
      <c r="AA93" s="98" t="s">
        <v>90</v>
      </c>
      <c r="AB93" s="650" t="s">
        <v>101</v>
      </c>
      <c r="AC93" s="651" t="n">
        <f aca="false">IF(V93&gt;=1,(X93*12+Z93)-(T93*12+V93)+1,"")</f>
        <v>2</v>
      </c>
      <c r="AD93" s="98" t="s">
        <v>373</v>
      </c>
      <c r="AE93" s="652" t="str">
        <f aca="false">IFERROR(ROUNDDOWN(ROUND(L92*R93,0)*M92,0)*AC93,"")</f>
        <v/>
      </c>
      <c r="AF93" s="653" t="str">
        <f aca="false">IFERROR(ROUNDDOWN(ROUND(L92*(R93-P93),0)*M92,0)*AC93,"")</f>
        <v/>
      </c>
      <c r="AG93" s="654"/>
      <c r="AH93" s="655"/>
      <c r="AI93" s="656"/>
      <c r="AJ93" s="657"/>
      <c r="AK93" s="658"/>
      <c r="AL93" s="659"/>
      <c r="AM93" s="660"/>
      <c r="AN93" s="661" t="str">
        <f aca="false">IF(AP92="","",IF(OR(Z92=4,Z93=4,Z94=4),"！加算の要件上は問題ありませんが、算定期間の終わりが令和６年５月になっていません。区分変更の場合は、「基本情報入力シート」で同じ事業所を２行に分けて記入してください。",""))</f>
        <v/>
      </c>
      <c r="AO93" s="662"/>
      <c r="AP93" s="640" t="str">
        <f aca="false">IF(K92&lt;&gt;"","P列・R列に色付け","")</f>
        <v/>
      </c>
      <c r="AY93" s="644" t="str">
        <f aca="false">G92</f>
        <v/>
      </c>
    </row>
    <row r="94" customFormat="false" ht="32.1" hidden="false" customHeight="true" outlineLevel="0" collapsed="false">
      <c r="A94" s="616"/>
      <c r="B94" s="617"/>
      <c r="C94" s="617"/>
      <c r="D94" s="617"/>
      <c r="E94" s="617"/>
      <c r="F94" s="617"/>
      <c r="G94" s="618"/>
      <c r="H94" s="618"/>
      <c r="I94" s="618"/>
      <c r="J94" s="618"/>
      <c r="K94" s="618"/>
      <c r="L94" s="706"/>
      <c r="M94" s="707"/>
      <c r="N94" s="663" t="s">
        <v>375</v>
      </c>
      <c r="O94" s="710"/>
      <c r="P94" s="711" t="e">
        <f aca="false">IFERROR(VLOOKUP(K92,【参考】数式用!$A$5:$J$27,MATCH(O94,【参考】数式用!$B$4:$J$4,0)+1,0),"")))</f>
        <v>#N/A</v>
      </c>
      <c r="Q94" s="664"/>
      <c r="R94" s="665" t="e">
        <f aca="false">IFERROR(VLOOKUP(K92,【参考】数式用!$A$5:$J$27,MATCH(Q94,【参考】数式用!$B$4:$J$4,0)+1,0),"")))</f>
        <v>#N/A</v>
      </c>
      <c r="S94" s="666" t="s">
        <v>88</v>
      </c>
      <c r="T94" s="667" t="n">
        <v>6</v>
      </c>
      <c r="U94" s="668" t="s">
        <v>89</v>
      </c>
      <c r="V94" s="669" t="n">
        <v>4</v>
      </c>
      <c r="W94" s="668" t="s">
        <v>372</v>
      </c>
      <c r="X94" s="667" t="n">
        <v>6</v>
      </c>
      <c r="Y94" s="668" t="s">
        <v>89</v>
      </c>
      <c r="Z94" s="669" t="n">
        <v>5</v>
      </c>
      <c r="AA94" s="668" t="s">
        <v>90</v>
      </c>
      <c r="AB94" s="670" t="s">
        <v>101</v>
      </c>
      <c r="AC94" s="671" t="n">
        <f aca="false">IF(V94&gt;=1,(X94*12+Z94)-(T94*12+V94)+1,"")</f>
        <v>2</v>
      </c>
      <c r="AD94" s="668" t="s">
        <v>373</v>
      </c>
      <c r="AE94" s="672" t="str">
        <f aca="false">IFERROR(ROUNDDOWN(ROUND(L92*R94,0)*M92,0)*AC94,"")</f>
        <v/>
      </c>
      <c r="AF94" s="673" t="str">
        <f aca="false">IFERROR(ROUNDDOWN(ROUND(L92*(R94-P94),0)*M92,0)*AC94,"")</f>
        <v/>
      </c>
      <c r="AG94" s="674" t="n">
        <f aca="false">IF(AND(O94="ベア加算なし",Q94="ベア加算"),AE94,0)</f>
        <v>0</v>
      </c>
      <c r="AH94" s="675"/>
      <c r="AI94" s="676"/>
      <c r="AJ94" s="677"/>
      <c r="AK94" s="678"/>
      <c r="AL94" s="679"/>
      <c r="AM94" s="680"/>
      <c r="AN94" s="681" t="str">
        <f aca="false">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682" t="str">
        <f aca="false">IF(K92&lt;&gt;"","P列・R列に色付け","")</f>
        <v/>
      </c>
      <c r="AQ94" s="683"/>
      <c r="AR94" s="683"/>
      <c r="AX94" s="684"/>
      <c r="AY94" s="644" t="str">
        <f aca="false">G92</f>
        <v/>
      </c>
    </row>
    <row r="95" customFormat="false" ht="32.1" hidden="false" customHeight="true" outlineLevel="0" collapsed="false">
      <c r="A95" s="616" t="n">
        <v>28</v>
      </c>
      <c r="B95" s="617" t="str">
        <f aca="false">IF(基本情報入力シート!C81="","",基本情報入力シート!C81)</f>
        <v/>
      </c>
      <c r="C95" s="617"/>
      <c r="D95" s="617"/>
      <c r="E95" s="617"/>
      <c r="F95" s="617"/>
      <c r="G95" s="618" t="str">
        <f aca="false">IF(基本情報入力シート!M81="","",基本情報入力シート!M81)</f>
        <v/>
      </c>
      <c r="H95" s="618" t="str">
        <f aca="false">IF(基本情報入力シート!R81="","",基本情報入力シート!R81)</f>
        <v/>
      </c>
      <c r="I95" s="618" t="str">
        <f aca="false">IF(基本情報入力シート!W81="","",基本情報入力シート!W81)</f>
        <v/>
      </c>
      <c r="J95" s="618" t="str">
        <f aca="false">IF(基本情報入力シート!X81="","",基本情報入力シート!X81)</f>
        <v/>
      </c>
      <c r="K95" s="618" t="str">
        <f aca="false">IF(基本情報入力シート!Y81="","",基本情報入力シート!Y81)</f>
        <v/>
      </c>
      <c r="L95" s="706" t="str">
        <f aca="false">IF(基本情報入力シート!AB81="","",基本情報入力シート!AB81)</f>
        <v/>
      </c>
      <c r="M95" s="707" t="e">
        <f aca="false">IF(基本情報入力シート!AC81="","",基本情報入力シート!AC81)</f>
        <v>#N/A</v>
      </c>
      <c r="N95" s="622" t="s">
        <v>371</v>
      </c>
      <c r="O95" s="623"/>
      <c r="P95" s="624" t="e">
        <f aca="false">IFERROR(VLOOKUP(K95,【参考】数式用!$A$5:$J$27,MATCH(O95,【参考】数式用!$B$4:$J$4,0)+1,0),"")))</f>
        <v>#N/A</v>
      </c>
      <c r="Q95" s="623"/>
      <c r="R95" s="624" t="e">
        <f aca="false">IFERROR(VLOOKUP(K95,【参考】数式用!$A$5:$J$27,MATCH(Q95,【参考】数式用!$B$4:$J$4,0)+1,0),"")))</f>
        <v>#N/A</v>
      </c>
      <c r="S95" s="625" t="s">
        <v>88</v>
      </c>
      <c r="T95" s="626" t="n">
        <v>6</v>
      </c>
      <c r="U95" s="155" t="s">
        <v>89</v>
      </c>
      <c r="V95" s="627" t="n">
        <v>4</v>
      </c>
      <c r="W95" s="155" t="s">
        <v>372</v>
      </c>
      <c r="X95" s="626" t="n">
        <v>6</v>
      </c>
      <c r="Y95" s="155" t="s">
        <v>89</v>
      </c>
      <c r="Z95" s="627" t="n">
        <v>5</v>
      </c>
      <c r="AA95" s="155" t="s">
        <v>90</v>
      </c>
      <c r="AB95" s="628" t="s">
        <v>101</v>
      </c>
      <c r="AC95" s="629" t="n">
        <f aca="false">IF(V95&gt;=1,(X95*12+Z95)-(T95*12+V95)+1,"")</f>
        <v>2</v>
      </c>
      <c r="AD95" s="155" t="s">
        <v>373</v>
      </c>
      <c r="AE95" s="630" t="str">
        <f aca="false">IFERROR(ROUNDDOWN(ROUND(L95*R95,0)*M95,0)*AC95,"")</f>
        <v/>
      </c>
      <c r="AF95" s="631" t="str">
        <f aca="false">IFERROR(ROUNDDOWN(ROUND(L95*(R95-P95),0)*M95,0)*AC95,"")</f>
        <v/>
      </c>
      <c r="AG95" s="632"/>
      <c r="AH95" s="693"/>
      <c r="AI95" s="708"/>
      <c r="AJ95" s="703"/>
      <c r="AK95" s="704"/>
      <c r="AL95" s="637"/>
      <c r="AM95" s="638"/>
      <c r="AN95" s="639" t="str">
        <f aca="false">IF(AP95="","",IF(R95&lt;P95,"！加算の要件上は問題ありませんが、令和６年３月と比較して４・５月に加算率が下がる計画になっています。",""))</f>
        <v/>
      </c>
      <c r="AP95" s="640" t="str">
        <f aca="false">IF(K95&lt;&gt;"","P列・R列に色付け","")</f>
        <v/>
      </c>
      <c r="AQ95" s="641" t="e">
        <f aca="false">IFERROR(VLOOKUP(K95,【参考】数式用!$AJ$2:$AK$24,2,FALSE),"")))</f>
        <v>#N/A</v>
      </c>
      <c r="AR95" s="643" t="str">
        <f aca="false">Q95&amp;Q96&amp;Q97</f>
        <v/>
      </c>
      <c r="AS95" s="641" t="str">
        <f aca="false">IF(AG97&lt;&gt;0,IF(AH97="○","入力済","未入力"),"")</f>
        <v/>
      </c>
      <c r="AT95" s="642" t="str">
        <f aca="false">IF(OR(Q95="処遇加算Ⅰ",Q95="処遇加算Ⅱ"),IF(OR(AI95="○",AI95="令和６年度中に満たす"),"入力済","未入力"),"")</f>
        <v/>
      </c>
      <c r="AU95" s="643" t="str">
        <f aca="false">IF(Q95="処遇加算Ⅲ",IF(AJ95="○","入力済","未入力"),"")</f>
        <v/>
      </c>
      <c r="AV95" s="641" t="str">
        <f aca="false">IF(Q95="処遇加算Ⅰ",IF(OR(AK95="○",AK95="令和６年度中に満たす"),"入力済","未入力"),"")</f>
        <v/>
      </c>
      <c r="AW95" s="641" t="str">
        <f aca="false">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644" t="str">
        <f aca="false">IF(Q96="特定加算Ⅰ",IF(AM96="","未入力","入力済"),"")</f>
        <v/>
      </c>
      <c r="AY95" s="644" t="str">
        <f aca="false">G95</f>
        <v/>
      </c>
    </row>
    <row r="96" customFormat="false" ht="32.1" hidden="false" customHeight="true" outlineLevel="0" collapsed="false">
      <c r="A96" s="616"/>
      <c r="B96" s="617"/>
      <c r="C96" s="617"/>
      <c r="D96" s="617"/>
      <c r="E96" s="617"/>
      <c r="F96" s="617"/>
      <c r="G96" s="618"/>
      <c r="H96" s="618"/>
      <c r="I96" s="618"/>
      <c r="J96" s="618"/>
      <c r="K96" s="618"/>
      <c r="L96" s="706"/>
      <c r="M96" s="707"/>
      <c r="N96" s="645" t="s">
        <v>374</v>
      </c>
      <c r="O96" s="646"/>
      <c r="P96" s="647" t="e">
        <f aca="false">IFERROR(VLOOKUP(K95,【参考】数式用!$A$5:$J$27,MATCH(O96,【参考】数式用!$B$4:$J$4,0)+1,0),"")))</f>
        <v>#N/A</v>
      </c>
      <c r="Q96" s="646"/>
      <c r="R96" s="647" t="e">
        <f aca="false">IFERROR(VLOOKUP(K95,【参考】数式用!$A$5:$J$27,MATCH(Q96,【参考】数式用!$B$4:$J$4,0)+1,0),"")))</f>
        <v>#N/A</v>
      </c>
      <c r="S96" s="97" t="s">
        <v>88</v>
      </c>
      <c r="T96" s="648" t="n">
        <v>6</v>
      </c>
      <c r="U96" s="98" t="s">
        <v>89</v>
      </c>
      <c r="V96" s="649" t="n">
        <v>4</v>
      </c>
      <c r="W96" s="98" t="s">
        <v>372</v>
      </c>
      <c r="X96" s="648" t="n">
        <v>6</v>
      </c>
      <c r="Y96" s="98" t="s">
        <v>89</v>
      </c>
      <c r="Z96" s="649" t="n">
        <v>5</v>
      </c>
      <c r="AA96" s="98" t="s">
        <v>90</v>
      </c>
      <c r="AB96" s="650" t="s">
        <v>101</v>
      </c>
      <c r="AC96" s="651" t="n">
        <f aca="false">IF(V96&gt;=1,(X96*12+Z96)-(T96*12+V96)+1,"")</f>
        <v>2</v>
      </c>
      <c r="AD96" s="98" t="s">
        <v>373</v>
      </c>
      <c r="AE96" s="652" t="str">
        <f aca="false">IFERROR(ROUNDDOWN(ROUND(L95*R96,0)*M95,0)*AC96,"")</f>
        <v/>
      </c>
      <c r="AF96" s="653" t="str">
        <f aca="false">IFERROR(ROUNDDOWN(ROUND(L95*(R96-P96),0)*M95,0)*AC96,"")</f>
        <v/>
      </c>
      <c r="AG96" s="654"/>
      <c r="AH96" s="655"/>
      <c r="AI96" s="656"/>
      <c r="AJ96" s="657"/>
      <c r="AK96" s="658"/>
      <c r="AL96" s="659"/>
      <c r="AM96" s="660"/>
      <c r="AN96" s="661" t="str">
        <f aca="false">IF(AP95="","",IF(OR(Z95=4,Z96=4,Z97=4),"！加算の要件上は問題ありませんが、算定期間の終わりが令和６年５月になっていません。区分変更の場合は、「基本情報入力シート」で同じ事業所を２行に分けて記入してください。",""))</f>
        <v/>
      </c>
      <c r="AO96" s="662"/>
      <c r="AP96" s="640" t="str">
        <f aca="false">IF(K95&lt;&gt;"","P列・R列に色付け","")</f>
        <v/>
      </c>
      <c r="AY96" s="644" t="str">
        <f aca="false">G95</f>
        <v/>
      </c>
    </row>
    <row r="97" customFormat="false" ht="32.1" hidden="false" customHeight="true" outlineLevel="0" collapsed="false">
      <c r="A97" s="616"/>
      <c r="B97" s="617"/>
      <c r="C97" s="617"/>
      <c r="D97" s="617"/>
      <c r="E97" s="617"/>
      <c r="F97" s="617"/>
      <c r="G97" s="618"/>
      <c r="H97" s="618"/>
      <c r="I97" s="618"/>
      <c r="J97" s="618"/>
      <c r="K97" s="618"/>
      <c r="L97" s="706"/>
      <c r="M97" s="707"/>
      <c r="N97" s="663" t="s">
        <v>375</v>
      </c>
      <c r="O97" s="710"/>
      <c r="P97" s="711" t="e">
        <f aca="false">IFERROR(VLOOKUP(K95,【参考】数式用!$A$5:$J$27,MATCH(O97,【参考】数式用!$B$4:$J$4,0)+1,0),"")))</f>
        <v>#N/A</v>
      </c>
      <c r="Q97" s="664"/>
      <c r="R97" s="665" t="e">
        <f aca="false">IFERROR(VLOOKUP(K95,【参考】数式用!$A$5:$J$27,MATCH(Q97,【参考】数式用!$B$4:$J$4,0)+1,0),"")))</f>
        <v>#N/A</v>
      </c>
      <c r="S97" s="666" t="s">
        <v>88</v>
      </c>
      <c r="T97" s="667" t="n">
        <v>6</v>
      </c>
      <c r="U97" s="668" t="s">
        <v>89</v>
      </c>
      <c r="V97" s="669" t="n">
        <v>4</v>
      </c>
      <c r="W97" s="668" t="s">
        <v>372</v>
      </c>
      <c r="X97" s="667" t="n">
        <v>6</v>
      </c>
      <c r="Y97" s="668" t="s">
        <v>89</v>
      </c>
      <c r="Z97" s="669" t="n">
        <v>5</v>
      </c>
      <c r="AA97" s="668" t="s">
        <v>90</v>
      </c>
      <c r="AB97" s="670" t="s">
        <v>101</v>
      </c>
      <c r="AC97" s="671" t="n">
        <f aca="false">IF(V97&gt;=1,(X97*12+Z97)-(T97*12+V97)+1,"")</f>
        <v>2</v>
      </c>
      <c r="AD97" s="668" t="s">
        <v>373</v>
      </c>
      <c r="AE97" s="672" t="str">
        <f aca="false">IFERROR(ROUNDDOWN(ROUND(L95*R97,0)*M95,0)*AC97,"")</f>
        <v/>
      </c>
      <c r="AF97" s="673" t="str">
        <f aca="false">IFERROR(ROUNDDOWN(ROUND(L95*(R97-P97),0)*M95,0)*AC97,"")</f>
        <v/>
      </c>
      <c r="AG97" s="674" t="n">
        <f aca="false">IF(AND(O97="ベア加算なし",Q97="ベア加算"),AE97,0)</f>
        <v>0</v>
      </c>
      <c r="AH97" s="675"/>
      <c r="AI97" s="676"/>
      <c r="AJ97" s="677"/>
      <c r="AK97" s="678"/>
      <c r="AL97" s="679"/>
      <c r="AM97" s="680"/>
      <c r="AN97" s="681" t="str">
        <f aca="false">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682" t="str">
        <f aca="false">IF(K95&lt;&gt;"","P列・R列に色付け","")</f>
        <v/>
      </c>
      <c r="AQ97" s="683"/>
      <c r="AR97" s="683"/>
      <c r="AX97" s="684"/>
      <c r="AY97" s="644" t="str">
        <f aca="false">G95</f>
        <v/>
      </c>
    </row>
    <row r="98" customFormat="false" ht="32.1" hidden="false" customHeight="true" outlineLevel="0" collapsed="false">
      <c r="A98" s="616" t="n">
        <v>29</v>
      </c>
      <c r="B98" s="617" t="str">
        <f aca="false">IF(基本情報入力シート!C82="","",基本情報入力シート!C82)</f>
        <v/>
      </c>
      <c r="C98" s="617"/>
      <c r="D98" s="617"/>
      <c r="E98" s="617"/>
      <c r="F98" s="617"/>
      <c r="G98" s="618" t="str">
        <f aca="false">IF(基本情報入力シート!M82="","",基本情報入力シート!M82)</f>
        <v/>
      </c>
      <c r="H98" s="618" t="str">
        <f aca="false">IF(基本情報入力シート!R82="","",基本情報入力シート!R82)</f>
        <v/>
      </c>
      <c r="I98" s="618" t="str">
        <f aca="false">IF(基本情報入力シート!W82="","",基本情報入力シート!W82)</f>
        <v/>
      </c>
      <c r="J98" s="618" t="str">
        <f aca="false">IF(基本情報入力シート!X82="","",基本情報入力シート!X82)</f>
        <v/>
      </c>
      <c r="K98" s="618" t="str">
        <f aca="false">IF(基本情報入力シート!Y82="","",基本情報入力シート!Y82)</f>
        <v/>
      </c>
      <c r="L98" s="706" t="str">
        <f aca="false">IF(基本情報入力シート!AB82="","",基本情報入力シート!AB82)</f>
        <v/>
      </c>
      <c r="M98" s="707" t="e">
        <f aca="false">IF(基本情報入力シート!AC82="","",基本情報入力シート!AC82)</f>
        <v>#N/A</v>
      </c>
      <c r="N98" s="622" t="s">
        <v>371</v>
      </c>
      <c r="O98" s="623"/>
      <c r="P98" s="624" t="e">
        <f aca="false">IFERROR(VLOOKUP(K98,【参考】数式用!$A$5:$J$27,MATCH(O98,【参考】数式用!$B$4:$J$4,0)+1,0),"")))</f>
        <v>#N/A</v>
      </c>
      <c r="Q98" s="623"/>
      <c r="R98" s="624" t="e">
        <f aca="false">IFERROR(VLOOKUP(K98,【参考】数式用!$A$5:$J$27,MATCH(Q98,【参考】数式用!$B$4:$J$4,0)+1,0),"")))</f>
        <v>#N/A</v>
      </c>
      <c r="S98" s="625" t="s">
        <v>88</v>
      </c>
      <c r="T98" s="626" t="n">
        <v>6</v>
      </c>
      <c r="U98" s="155" t="s">
        <v>89</v>
      </c>
      <c r="V98" s="627" t="n">
        <v>4</v>
      </c>
      <c r="W98" s="155" t="s">
        <v>372</v>
      </c>
      <c r="X98" s="626" t="n">
        <v>6</v>
      </c>
      <c r="Y98" s="155" t="s">
        <v>89</v>
      </c>
      <c r="Z98" s="627" t="n">
        <v>5</v>
      </c>
      <c r="AA98" s="155" t="s">
        <v>90</v>
      </c>
      <c r="AB98" s="628" t="s">
        <v>101</v>
      </c>
      <c r="AC98" s="629" t="n">
        <f aca="false">IF(V98&gt;=1,(X98*12+Z98)-(T98*12+V98)+1,"")</f>
        <v>2</v>
      </c>
      <c r="AD98" s="155" t="s">
        <v>373</v>
      </c>
      <c r="AE98" s="630" t="str">
        <f aca="false">IFERROR(ROUNDDOWN(ROUND(L98*R98,0)*M98,0)*AC98,"")</f>
        <v/>
      </c>
      <c r="AF98" s="631" t="str">
        <f aca="false">IFERROR(ROUNDDOWN(ROUND(L98*(R98-P98),0)*M98,0)*AC98,"")</f>
        <v/>
      </c>
      <c r="AG98" s="632"/>
      <c r="AH98" s="693"/>
      <c r="AI98" s="708"/>
      <c r="AJ98" s="703"/>
      <c r="AK98" s="704"/>
      <c r="AL98" s="637"/>
      <c r="AM98" s="638"/>
      <c r="AN98" s="639" t="str">
        <f aca="false">IF(AP98="","",IF(R98&lt;P98,"！加算の要件上は問題ありませんが、令和６年３月と比較して４・５月に加算率が下がる計画になっています。",""))</f>
        <v/>
      </c>
      <c r="AP98" s="640" t="str">
        <f aca="false">IF(K98&lt;&gt;"","P列・R列に色付け","")</f>
        <v/>
      </c>
      <c r="AQ98" s="641" t="e">
        <f aca="false">IFERROR(VLOOKUP(K98,【参考】数式用!$AJ$2:$AK$24,2,FALSE),"")))</f>
        <v>#N/A</v>
      </c>
      <c r="AR98" s="643" t="str">
        <f aca="false">Q98&amp;Q99&amp;Q100</f>
        <v/>
      </c>
      <c r="AS98" s="641" t="str">
        <f aca="false">IF(AG100&lt;&gt;0,IF(AH100="○","入力済","未入力"),"")</f>
        <v/>
      </c>
      <c r="AT98" s="642" t="str">
        <f aca="false">IF(OR(Q98="処遇加算Ⅰ",Q98="処遇加算Ⅱ"),IF(OR(AI98="○",AI98="令和６年度中に満たす"),"入力済","未入力"),"")</f>
        <v/>
      </c>
      <c r="AU98" s="643" t="str">
        <f aca="false">IF(Q98="処遇加算Ⅲ",IF(AJ98="○","入力済","未入力"),"")</f>
        <v/>
      </c>
      <c r="AV98" s="641" t="str">
        <f aca="false">IF(Q98="処遇加算Ⅰ",IF(OR(AK98="○",AK98="令和６年度中に満たす"),"入力済","未入力"),"")</f>
        <v/>
      </c>
      <c r="AW98" s="641" t="str">
        <f aca="false">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644" t="str">
        <f aca="false">IF(Q99="特定加算Ⅰ",IF(AM99="","未入力","入力済"),"")</f>
        <v/>
      </c>
      <c r="AY98" s="644" t="str">
        <f aca="false">G98</f>
        <v/>
      </c>
    </row>
    <row r="99" customFormat="false" ht="32.1" hidden="false" customHeight="true" outlineLevel="0" collapsed="false">
      <c r="A99" s="616"/>
      <c r="B99" s="617"/>
      <c r="C99" s="617"/>
      <c r="D99" s="617"/>
      <c r="E99" s="617"/>
      <c r="F99" s="617"/>
      <c r="G99" s="618"/>
      <c r="H99" s="618"/>
      <c r="I99" s="618"/>
      <c r="J99" s="618"/>
      <c r="K99" s="618"/>
      <c r="L99" s="706"/>
      <c r="M99" s="707"/>
      <c r="N99" s="645" t="s">
        <v>374</v>
      </c>
      <c r="O99" s="646"/>
      <c r="P99" s="647" t="e">
        <f aca="false">IFERROR(VLOOKUP(K98,【参考】数式用!$A$5:$J$27,MATCH(O99,【参考】数式用!$B$4:$J$4,0)+1,0),"")))</f>
        <v>#N/A</v>
      </c>
      <c r="Q99" s="646"/>
      <c r="R99" s="647" t="e">
        <f aca="false">IFERROR(VLOOKUP(K98,【参考】数式用!$A$5:$J$27,MATCH(Q99,【参考】数式用!$B$4:$J$4,0)+1,0),"")))</f>
        <v>#N/A</v>
      </c>
      <c r="S99" s="97" t="s">
        <v>88</v>
      </c>
      <c r="T99" s="648" t="n">
        <v>6</v>
      </c>
      <c r="U99" s="98" t="s">
        <v>89</v>
      </c>
      <c r="V99" s="649" t="n">
        <v>4</v>
      </c>
      <c r="W99" s="98" t="s">
        <v>372</v>
      </c>
      <c r="X99" s="648" t="n">
        <v>6</v>
      </c>
      <c r="Y99" s="98" t="s">
        <v>89</v>
      </c>
      <c r="Z99" s="649" t="n">
        <v>5</v>
      </c>
      <c r="AA99" s="98" t="s">
        <v>90</v>
      </c>
      <c r="AB99" s="650" t="s">
        <v>101</v>
      </c>
      <c r="AC99" s="651" t="n">
        <f aca="false">IF(V99&gt;=1,(X99*12+Z99)-(T99*12+V99)+1,"")</f>
        <v>2</v>
      </c>
      <c r="AD99" s="98" t="s">
        <v>373</v>
      </c>
      <c r="AE99" s="652" t="str">
        <f aca="false">IFERROR(ROUNDDOWN(ROUND(L98*R99,0)*M98,0)*AC99,"")</f>
        <v/>
      </c>
      <c r="AF99" s="653" t="str">
        <f aca="false">IFERROR(ROUNDDOWN(ROUND(L98*(R99-P99),0)*M98,0)*AC99,"")</f>
        <v/>
      </c>
      <c r="AG99" s="654"/>
      <c r="AH99" s="655"/>
      <c r="AI99" s="656"/>
      <c r="AJ99" s="657"/>
      <c r="AK99" s="658"/>
      <c r="AL99" s="659"/>
      <c r="AM99" s="660"/>
      <c r="AN99" s="661" t="str">
        <f aca="false">IF(AP98="","",IF(OR(Z98=4,Z99=4,Z100=4),"！加算の要件上は問題ありませんが、算定期間の終わりが令和６年５月になっていません。区分変更の場合は、「基本情報入力シート」で同じ事業所を２行に分けて記入してください。",""))</f>
        <v/>
      </c>
      <c r="AO99" s="662"/>
      <c r="AP99" s="640" t="str">
        <f aca="false">IF(K98&lt;&gt;"","P列・R列に色付け","")</f>
        <v/>
      </c>
      <c r="AY99" s="644" t="str">
        <f aca="false">G98</f>
        <v/>
      </c>
    </row>
    <row r="100" customFormat="false" ht="32.1" hidden="false" customHeight="true" outlineLevel="0" collapsed="false">
      <c r="A100" s="616"/>
      <c r="B100" s="617"/>
      <c r="C100" s="617"/>
      <c r="D100" s="617"/>
      <c r="E100" s="617"/>
      <c r="F100" s="617"/>
      <c r="G100" s="618"/>
      <c r="H100" s="618"/>
      <c r="I100" s="618"/>
      <c r="J100" s="618"/>
      <c r="K100" s="618"/>
      <c r="L100" s="706"/>
      <c r="M100" s="707"/>
      <c r="N100" s="663" t="s">
        <v>375</v>
      </c>
      <c r="O100" s="710"/>
      <c r="P100" s="711" t="e">
        <f aca="false">IFERROR(VLOOKUP(K98,【参考】数式用!$A$5:$J$27,MATCH(O100,【参考】数式用!$B$4:$J$4,0)+1,0),"")))</f>
        <v>#N/A</v>
      </c>
      <c r="Q100" s="664"/>
      <c r="R100" s="665" t="e">
        <f aca="false">IFERROR(VLOOKUP(K98,【参考】数式用!$A$5:$J$27,MATCH(Q100,【参考】数式用!$B$4:$J$4,0)+1,0),"")))</f>
        <v>#N/A</v>
      </c>
      <c r="S100" s="666" t="s">
        <v>88</v>
      </c>
      <c r="T100" s="667" t="n">
        <v>6</v>
      </c>
      <c r="U100" s="668" t="s">
        <v>89</v>
      </c>
      <c r="V100" s="669" t="n">
        <v>4</v>
      </c>
      <c r="W100" s="668" t="s">
        <v>372</v>
      </c>
      <c r="X100" s="667" t="n">
        <v>6</v>
      </c>
      <c r="Y100" s="668" t="s">
        <v>89</v>
      </c>
      <c r="Z100" s="669" t="n">
        <v>5</v>
      </c>
      <c r="AA100" s="668" t="s">
        <v>90</v>
      </c>
      <c r="AB100" s="670" t="s">
        <v>101</v>
      </c>
      <c r="AC100" s="671" t="n">
        <f aca="false">IF(V100&gt;=1,(X100*12+Z100)-(T100*12+V100)+1,"")</f>
        <v>2</v>
      </c>
      <c r="AD100" s="668" t="s">
        <v>373</v>
      </c>
      <c r="AE100" s="672" t="str">
        <f aca="false">IFERROR(ROUNDDOWN(ROUND(L98*R100,0)*M98,0)*AC100,"")</f>
        <v/>
      </c>
      <c r="AF100" s="673" t="str">
        <f aca="false">IFERROR(ROUNDDOWN(ROUND(L98*(R100-P100),0)*M98,0)*AC100,"")</f>
        <v/>
      </c>
      <c r="AG100" s="674" t="n">
        <f aca="false">IF(AND(O100="ベア加算なし",Q100="ベア加算"),AE100,0)</f>
        <v>0</v>
      </c>
      <c r="AH100" s="675"/>
      <c r="AI100" s="676"/>
      <c r="AJ100" s="677"/>
      <c r="AK100" s="678"/>
      <c r="AL100" s="679"/>
      <c r="AM100" s="680"/>
      <c r="AN100" s="681" t="str">
        <f aca="false">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682" t="str">
        <f aca="false">IF(K98&lt;&gt;"","P列・R列に色付け","")</f>
        <v/>
      </c>
      <c r="AQ100" s="683"/>
      <c r="AR100" s="683"/>
      <c r="AX100" s="684"/>
      <c r="AY100" s="644" t="str">
        <f aca="false">G98</f>
        <v/>
      </c>
    </row>
    <row r="101" customFormat="false" ht="32.1" hidden="false" customHeight="true" outlineLevel="0" collapsed="false">
      <c r="A101" s="616" t="n">
        <v>30</v>
      </c>
      <c r="B101" s="617" t="str">
        <f aca="false">IF(基本情報入力シート!C83="","",基本情報入力シート!C83)</f>
        <v/>
      </c>
      <c r="C101" s="617"/>
      <c r="D101" s="617"/>
      <c r="E101" s="617"/>
      <c r="F101" s="617"/>
      <c r="G101" s="618" t="str">
        <f aca="false">IF(基本情報入力シート!M83="","",基本情報入力シート!M83)</f>
        <v/>
      </c>
      <c r="H101" s="618" t="str">
        <f aca="false">IF(基本情報入力シート!R83="","",基本情報入力シート!R83)</f>
        <v/>
      </c>
      <c r="I101" s="618" t="str">
        <f aca="false">IF(基本情報入力シート!W83="","",基本情報入力シート!W83)</f>
        <v/>
      </c>
      <c r="J101" s="618" t="str">
        <f aca="false">IF(基本情報入力シート!X83="","",基本情報入力シート!X83)</f>
        <v/>
      </c>
      <c r="K101" s="618" t="str">
        <f aca="false">IF(基本情報入力シート!Y83="","",基本情報入力シート!Y83)</f>
        <v/>
      </c>
      <c r="L101" s="706" t="str">
        <f aca="false">IF(基本情報入力シート!AB83="","",基本情報入力シート!AB83)</f>
        <v/>
      </c>
      <c r="M101" s="707" t="e">
        <f aca="false">IF(基本情報入力シート!AC83="","",基本情報入力シート!AC83)</f>
        <v>#N/A</v>
      </c>
      <c r="N101" s="622" t="s">
        <v>371</v>
      </c>
      <c r="O101" s="623"/>
      <c r="P101" s="624" t="e">
        <f aca="false">IFERROR(VLOOKUP(K101,【参考】数式用!$A$5:$J$27,MATCH(O101,【参考】数式用!$B$4:$J$4,0)+1,0),"")))</f>
        <v>#N/A</v>
      </c>
      <c r="Q101" s="623"/>
      <c r="R101" s="624" t="e">
        <f aca="false">IFERROR(VLOOKUP(K101,【参考】数式用!$A$5:$J$27,MATCH(Q101,【参考】数式用!$B$4:$J$4,0)+1,0),"")))</f>
        <v>#N/A</v>
      </c>
      <c r="S101" s="625" t="s">
        <v>88</v>
      </c>
      <c r="T101" s="626" t="n">
        <v>6</v>
      </c>
      <c r="U101" s="155" t="s">
        <v>89</v>
      </c>
      <c r="V101" s="627" t="n">
        <v>4</v>
      </c>
      <c r="W101" s="155" t="s">
        <v>372</v>
      </c>
      <c r="X101" s="626" t="n">
        <v>6</v>
      </c>
      <c r="Y101" s="155" t="s">
        <v>89</v>
      </c>
      <c r="Z101" s="627" t="n">
        <v>5</v>
      </c>
      <c r="AA101" s="155" t="s">
        <v>90</v>
      </c>
      <c r="AB101" s="628" t="s">
        <v>101</v>
      </c>
      <c r="AC101" s="629" t="n">
        <f aca="false">IF(V101&gt;=1,(X101*12+Z101)-(T101*12+V101)+1,"")</f>
        <v>2</v>
      </c>
      <c r="AD101" s="155" t="s">
        <v>373</v>
      </c>
      <c r="AE101" s="630" t="str">
        <f aca="false">IFERROR(ROUNDDOWN(ROUND(L101*R101,0)*M101,0)*AC101,"")</f>
        <v/>
      </c>
      <c r="AF101" s="631" t="str">
        <f aca="false">IFERROR(ROUNDDOWN(ROUND(L101*(R101-P101),0)*M101,0)*AC101,"")</f>
        <v/>
      </c>
      <c r="AG101" s="632"/>
      <c r="AH101" s="693"/>
      <c r="AI101" s="708"/>
      <c r="AJ101" s="703"/>
      <c r="AK101" s="704"/>
      <c r="AL101" s="637"/>
      <c r="AM101" s="638"/>
      <c r="AN101" s="639" t="str">
        <f aca="false">IF(AP101="","",IF(R101&lt;P101,"！加算の要件上は問題ありませんが、令和６年３月と比較して４・５月に加算率が下がる計画になっています。",""))</f>
        <v/>
      </c>
      <c r="AP101" s="640" t="str">
        <f aca="false">IF(K101&lt;&gt;"","P列・R列に色付け","")</f>
        <v/>
      </c>
      <c r="AQ101" s="641" t="e">
        <f aca="false">IFERROR(VLOOKUP(K101,【参考】数式用!$AJ$2:$AK$24,2,FALSE),"")))</f>
        <v>#N/A</v>
      </c>
      <c r="AR101" s="643" t="str">
        <f aca="false">Q101&amp;Q102&amp;Q103</f>
        <v/>
      </c>
      <c r="AS101" s="641" t="str">
        <f aca="false">IF(AG103&lt;&gt;0,IF(AH103="○","入力済","未入力"),"")</f>
        <v/>
      </c>
      <c r="AT101" s="642" t="str">
        <f aca="false">IF(OR(Q101="処遇加算Ⅰ",Q101="処遇加算Ⅱ"),IF(OR(AI101="○",AI101="令和６年度中に満たす"),"入力済","未入力"),"")</f>
        <v/>
      </c>
      <c r="AU101" s="643" t="str">
        <f aca="false">IF(Q101="処遇加算Ⅲ",IF(AJ101="○","入力済","未入力"),"")</f>
        <v/>
      </c>
      <c r="AV101" s="641" t="str">
        <f aca="false">IF(Q101="処遇加算Ⅰ",IF(OR(AK101="○",AK101="令和６年度中に満たす"),"入力済","未入力"),"")</f>
        <v/>
      </c>
      <c r="AW101" s="641" t="str">
        <f aca="false">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644" t="str">
        <f aca="false">IF(Q102="特定加算Ⅰ",IF(AM102="","未入力","入力済"),"")</f>
        <v/>
      </c>
      <c r="AY101" s="644" t="str">
        <f aca="false">G101</f>
        <v/>
      </c>
    </row>
    <row r="102" customFormat="false" ht="32.1" hidden="false" customHeight="true" outlineLevel="0" collapsed="false">
      <c r="A102" s="616"/>
      <c r="B102" s="617"/>
      <c r="C102" s="617"/>
      <c r="D102" s="617"/>
      <c r="E102" s="617"/>
      <c r="F102" s="617"/>
      <c r="G102" s="618"/>
      <c r="H102" s="618"/>
      <c r="I102" s="618"/>
      <c r="J102" s="618"/>
      <c r="K102" s="618"/>
      <c r="L102" s="706"/>
      <c r="M102" s="707"/>
      <c r="N102" s="645" t="s">
        <v>374</v>
      </c>
      <c r="O102" s="646"/>
      <c r="P102" s="647" t="e">
        <f aca="false">IFERROR(VLOOKUP(K101,【参考】数式用!$A$5:$J$27,MATCH(O102,【参考】数式用!$B$4:$J$4,0)+1,0),"")))</f>
        <v>#N/A</v>
      </c>
      <c r="Q102" s="646"/>
      <c r="R102" s="647" t="e">
        <f aca="false">IFERROR(VLOOKUP(K101,【参考】数式用!$A$5:$J$27,MATCH(Q102,【参考】数式用!$B$4:$J$4,0)+1,0),"")))</f>
        <v>#N/A</v>
      </c>
      <c r="S102" s="97" t="s">
        <v>88</v>
      </c>
      <c r="T102" s="648" t="n">
        <v>6</v>
      </c>
      <c r="U102" s="98" t="s">
        <v>89</v>
      </c>
      <c r="V102" s="649" t="n">
        <v>4</v>
      </c>
      <c r="W102" s="98" t="s">
        <v>372</v>
      </c>
      <c r="X102" s="648" t="n">
        <v>6</v>
      </c>
      <c r="Y102" s="98" t="s">
        <v>89</v>
      </c>
      <c r="Z102" s="649" t="n">
        <v>5</v>
      </c>
      <c r="AA102" s="98" t="s">
        <v>90</v>
      </c>
      <c r="AB102" s="650" t="s">
        <v>101</v>
      </c>
      <c r="AC102" s="651" t="n">
        <f aca="false">IF(V102&gt;=1,(X102*12+Z102)-(T102*12+V102)+1,"")</f>
        <v>2</v>
      </c>
      <c r="AD102" s="98" t="s">
        <v>373</v>
      </c>
      <c r="AE102" s="652" t="str">
        <f aca="false">IFERROR(ROUNDDOWN(ROUND(L101*R102,0)*M101,0)*AC102,"")</f>
        <v/>
      </c>
      <c r="AF102" s="653" t="str">
        <f aca="false">IFERROR(ROUNDDOWN(ROUND(L101*(R102-P102),0)*M101,0)*AC102,"")</f>
        <v/>
      </c>
      <c r="AG102" s="654"/>
      <c r="AH102" s="655"/>
      <c r="AI102" s="656"/>
      <c r="AJ102" s="657"/>
      <c r="AK102" s="658"/>
      <c r="AL102" s="659"/>
      <c r="AM102" s="660"/>
      <c r="AN102" s="661" t="str">
        <f aca="false">IF(AP101="","",IF(OR(Z101=4,Z102=4,Z103=4),"！加算の要件上は問題ありませんが、算定期間の終わりが令和６年５月になっていません。区分変更の場合は、「基本情報入力シート」で同じ事業所を２行に分けて記入してください。",""))</f>
        <v/>
      </c>
      <c r="AO102" s="662"/>
      <c r="AP102" s="640" t="str">
        <f aca="false">IF(K101&lt;&gt;"","P列・R列に色付け","")</f>
        <v/>
      </c>
      <c r="AY102" s="644" t="str">
        <f aca="false">G101</f>
        <v/>
      </c>
    </row>
    <row r="103" customFormat="false" ht="32.1" hidden="false" customHeight="true" outlineLevel="0" collapsed="false">
      <c r="A103" s="616"/>
      <c r="B103" s="617"/>
      <c r="C103" s="617"/>
      <c r="D103" s="617"/>
      <c r="E103" s="617"/>
      <c r="F103" s="617"/>
      <c r="G103" s="618"/>
      <c r="H103" s="618"/>
      <c r="I103" s="618"/>
      <c r="J103" s="618"/>
      <c r="K103" s="618"/>
      <c r="L103" s="706"/>
      <c r="M103" s="707"/>
      <c r="N103" s="663" t="s">
        <v>375</v>
      </c>
      <c r="O103" s="710"/>
      <c r="P103" s="711" t="e">
        <f aca="false">IFERROR(VLOOKUP(K101,【参考】数式用!$A$5:$J$27,MATCH(O103,【参考】数式用!$B$4:$J$4,0)+1,0),"")))</f>
        <v>#N/A</v>
      </c>
      <c r="Q103" s="664"/>
      <c r="R103" s="665" t="e">
        <f aca="false">IFERROR(VLOOKUP(K101,【参考】数式用!$A$5:$J$27,MATCH(Q103,【参考】数式用!$B$4:$J$4,0)+1,0),"")))</f>
        <v>#N/A</v>
      </c>
      <c r="S103" s="666" t="s">
        <v>88</v>
      </c>
      <c r="T103" s="667" t="n">
        <v>6</v>
      </c>
      <c r="U103" s="668" t="s">
        <v>89</v>
      </c>
      <c r="V103" s="669" t="n">
        <v>4</v>
      </c>
      <c r="W103" s="668" t="s">
        <v>372</v>
      </c>
      <c r="X103" s="667" t="n">
        <v>6</v>
      </c>
      <c r="Y103" s="668" t="s">
        <v>89</v>
      </c>
      <c r="Z103" s="669" t="n">
        <v>5</v>
      </c>
      <c r="AA103" s="668" t="s">
        <v>90</v>
      </c>
      <c r="AB103" s="670" t="s">
        <v>101</v>
      </c>
      <c r="AC103" s="671" t="n">
        <f aca="false">IF(V103&gt;=1,(X103*12+Z103)-(T103*12+V103)+1,"")</f>
        <v>2</v>
      </c>
      <c r="AD103" s="668" t="s">
        <v>373</v>
      </c>
      <c r="AE103" s="672" t="str">
        <f aca="false">IFERROR(ROUNDDOWN(ROUND(L101*R103,0)*M101,0)*AC103,"")</f>
        <v/>
      </c>
      <c r="AF103" s="673" t="str">
        <f aca="false">IFERROR(ROUNDDOWN(ROUND(L101*(R103-P103),0)*M101,0)*AC103,"")</f>
        <v/>
      </c>
      <c r="AG103" s="674" t="n">
        <f aca="false">IF(AND(O103="ベア加算なし",Q103="ベア加算"),AE103,0)</f>
        <v>0</v>
      </c>
      <c r="AH103" s="675"/>
      <c r="AI103" s="676"/>
      <c r="AJ103" s="677"/>
      <c r="AK103" s="678"/>
      <c r="AL103" s="679"/>
      <c r="AM103" s="680"/>
      <c r="AN103" s="681" t="str">
        <f aca="false">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682" t="str">
        <f aca="false">IF(K101&lt;&gt;"","P列・R列に色付け","")</f>
        <v/>
      </c>
      <c r="AQ103" s="683"/>
      <c r="AR103" s="683"/>
      <c r="AX103" s="684"/>
      <c r="AY103" s="644" t="str">
        <f aca="false">G101</f>
        <v/>
      </c>
    </row>
    <row r="104" customFormat="false" ht="32.1" hidden="false" customHeight="true" outlineLevel="0" collapsed="false">
      <c r="A104" s="616" t="n">
        <v>31</v>
      </c>
      <c r="B104" s="617" t="str">
        <f aca="false">IF(基本情報入力シート!C84="","",基本情報入力シート!C84)</f>
        <v/>
      </c>
      <c r="C104" s="617"/>
      <c r="D104" s="617"/>
      <c r="E104" s="617"/>
      <c r="F104" s="617"/>
      <c r="G104" s="618" t="str">
        <f aca="false">IF(基本情報入力シート!M84="","",基本情報入力シート!M84)</f>
        <v/>
      </c>
      <c r="H104" s="618" t="str">
        <f aca="false">IF(基本情報入力シート!R84="","",基本情報入力シート!R84)</f>
        <v/>
      </c>
      <c r="I104" s="618" t="str">
        <f aca="false">IF(基本情報入力シート!W84="","",基本情報入力シート!W84)</f>
        <v/>
      </c>
      <c r="J104" s="618" t="str">
        <f aca="false">IF(基本情報入力シート!X84="","",基本情報入力シート!X84)</f>
        <v/>
      </c>
      <c r="K104" s="618" t="str">
        <f aca="false">IF(基本情報入力シート!Y84="","",基本情報入力シート!Y84)</f>
        <v/>
      </c>
      <c r="L104" s="706" t="str">
        <f aca="false">IF(基本情報入力シート!AB84="","",基本情報入力シート!AB84)</f>
        <v/>
      </c>
      <c r="M104" s="707" t="e">
        <f aca="false">IF(基本情報入力シート!AC84="","",基本情報入力シート!AC84)</f>
        <v>#N/A</v>
      </c>
      <c r="N104" s="622" t="s">
        <v>371</v>
      </c>
      <c r="O104" s="623"/>
      <c r="P104" s="624" t="e">
        <f aca="false">IFERROR(VLOOKUP(K104,【参考】数式用!$A$5:$J$27,MATCH(O104,【参考】数式用!$B$4:$J$4,0)+1,0),"")))</f>
        <v>#N/A</v>
      </c>
      <c r="Q104" s="623"/>
      <c r="R104" s="624" t="e">
        <f aca="false">IFERROR(VLOOKUP(K104,【参考】数式用!$A$5:$J$27,MATCH(Q104,【参考】数式用!$B$4:$J$4,0)+1,0),"")))</f>
        <v>#N/A</v>
      </c>
      <c r="S104" s="625" t="s">
        <v>88</v>
      </c>
      <c r="T104" s="626" t="n">
        <v>6</v>
      </c>
      <c r="U104" s="155" t="s">
        <v>89</v>
      </c>
      <c r="V104" s="627" t="n">
        <v>4</v>
      </c>
      <c r="W104" s="155" t="s">
        <v>372</v>
      </c>
      <c r="X104" s="626" t="n">
        <v>6</v>
      </c>
      <c r="Y104" s="155" t="s">
        <v>89</v>
      </c>
      <c r="Z104" s="627" t="n">
        <v>5</v>
      </c>
      <c r="AA104" s="155" t="s">
        <v>90</v>
      </c>
      <c r="AB104" s="628" t="s">
        <v>101</v>
      </c>
      <c r="AC104" s="629" t="n">
        <f aca="false">IF(V104&gt;=1,(X104*12+Z104)-(T104*12+V104)+1,"")</f>
        <v>2</v>
      </c>
      <c r="AD104" s="155" t="s">
        <v>373</v>
      </c>
      <c r="AE104" s="630" t="str">
        <f aca="false">IFERROR(ROUNDDOWN(ROUND(L104*R104,0)*M104,0)*AC104,"")</f>
        <v/>
      </c>
      <c r="AF104" s="631" t="str">
        <f aca="false">IFERROR(ROUNDDOWN(ROUND(L104*(R104-P104),0)*M104,0)*AC104,"")</f>
        <v/>
      </c>
      <c r="AG104" s="632"/>
      <c r="AH104" s="693"/>
      <c r="AI104" s="708"/>
      <c r="AJ104" s="703"/>
      <c r="AK104" s="704"/>
      <c r="AL104" s="637"/>
      <c r="AM104" s="638"/>
      <c r="AN104" s="639" t="str">
        <f aca="false">IF(AP104="","",IF(R104&lt;P104,"！加算の要件上は問題ありませんが、令和６年３月と比較して４・５月に加算率が下がる計画になっています。",""))</f>
        <v/>
      </c>
      <c r="AP104" s="640" t="str">
        <f aca="false">IF(K104&lt;&gt;"","P列・R列に色付け","")</f>
        <v/>
      </c>
      <c r="AQ104" s="641" t="e">
        <f aca="false">IFERROR(VLOOKUP(K104,【参考】数式用!$AJ$2:$AK$24,2,FALSE),"")))</f>
        <v>#N/A</v>
      </c>
      <c r="AR104" s="643" t="str">
        <f aca="false">Q104&amp;Q105&amp;Q106</f>
        <v/>
      </c>
      <c r="AS104" s="641" t="str">
        <f aca="false">IF(AG106&lt;&gt;0,IF(AH106="○","入力済","未入力"),"")</f>
        <v/>
      </c>
      <c r="AT104" s="642" t="str">
        <f aca="false">IF(OR(Q104="処遇加算Ⅰ",Q104="処遇加算Ⅱ"),IF(OR(AI104="○",AI104="令和６年度中に満たす"),"入力済","未入力"),"")</f>
        <v/>
      </c>
      <c r="AU104" s="643" t="str">
        <f aca="false">IF(Q104="処遇加算Ⅲ",IF(AJ104="○","入力済","未入力"),"")</f>
        <v/>
      </c>
      <c r="AV104" s="641" t="str">
        <f aca="false">IF(Q104="処遇加算Ⅰ",IF(OR(AK104="○",AK104="令和６年度中に満たす"),"入力済","未入力"),"")</f>
        <v/>
      </c>
      <c r="AW104" s="641" t="str">
        <f aca="false">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644" t="str">
        <f aca="false">IF(Q105="特定加算Ⅰ",IF(AM105="","未入力","入力済"),"")</f>
        <v/>
      </c>
      <c r="AY104" s="644" t="str">
        <f aca="false">G104</f>
        <v/>
      </c>
    </row>
    <row r="105" customFormat="false" ht="32.1" hidden="false" customHeight="true" outlineLevel="0" collapsed="false">
      <c r="A105" s="616"/>
      <c r="B105" s="617"/>
      <c r="C105" s="617"/>
      <c r="D105" s="617"/>
      <c r="E105" s="617"/>
      <c r="F105" s="617"/>
      <c r="G105" s="618"/>
      <c r="H105" s="618"/>
      <c r="I105" s="618"/>
      <c r="J105" s="618"/>
      <c r="K105" s="618"/>
      <c r="L105" s="706"/>
      <c r="M105" s="707"/>
      <c r="N105" s="645" t="s">
        <v>374</v>
      </c>
      <c r="O105" s="646"/>
      <c r="P105" s="647" t="e">
        <f aca="false">IFERROR(VLOOKUP(K104,【参考】数式用!$A$5:$J$27,MATCH(O105,【参考】数式用!$B$4:$J$4,0)+1,0),"")))</f>
        <v>#N/A</v>
      </c>
      <c r="Q105" s="646"/>
      <c r="R105" s="647" t="e">
        <f aca="false">IFERROR(VLOOKUP(K104,【参考】数式用!$A$5:$J$27,MATCH(Q105,【参考】数式用!$B$4:$J$4,0)+1,0),"")))</f>
        <v>#N/A</v>
      </c>
      <c r="S105" s="97" t="s">
        <v>88</v>
      </c>
      <c r="T105" s="648" t="n">
        <v>6</v>
      </c>
      <c r="U105" s="98" t="s">
        <v>89</v>
      </c>
      <c r="V105" s="649" t="n">
        <v>4</v>
      </c>
      <c r="W105" s="98" t="s">
        <v>372</v>
      </c>
      <c r="X105" s="648" t="n">
        <v>6</v>
      </c>
      <c r="Y105" s="98" t="s">
        <v>89</v>
      </c>
      <c r="Z105" s="649" t="n">
        <v>5</v>
      </c>
      <c r="AA105" s="98" t="s">
        <v>90</v>
      </c>
      <c r="AB105" s="650" t="s">
        <v>101</v>
      </c>
      <c r="AC105" s="651" t="n">
        <f aca="false">IF(V105&gt;=1,(X105*12+Z105)-(T105*12+V105)+1,"")</f>
        <v>2</v>
      </c>
      <c r="AD105" s="98" t="s">
        <v>373</v>
      </c>
      <c r="AE105" s="652" t="str">
        <f aca="false">IFERROR(ROUNDDOWN(ROUND(L104*R105,0)*M104,0)*AC105,"")</f>
        <v/>
      </c>
      <c r="AF105" s="653" t="str">
        <f aca="false">IFERROR(ROUNDDOWN(ROUND(L104*(R105-P105),0)*M104,0)*AC105,"")</f>
        <v/>
      </c>
      <c r="AG105" s="654"/>
      <c r="AH105" s="655"/>
      <c r="AI105" s="656"/>
      <c r="AJ105" s="657"/>
      <c r="AK105" s="658"/>
      <c r="AL105" s="659"/>
      <c r="AM105" s="660"/>
      <c r="AN105" s="661" t="str">
        <f aca="false">IF(AP104="","",IF(OR(Z104=4,Z105=4,Z106=4),"！加算の要件上は問題ありませんが、算定期間の終わりが令和６年５月になっていません。区分変更の場合は、「基本情報入力シート」で同じ事業所を２行に分けて記入してください。",""))</f>
        <v/>
      </c>
      <c r="AO105" s="662"/>
      <c r="AP105" s="640" t="str">
        <f aca="false">IF(K104&lt;&gt;"","P列・R列に色付け","")</f>
        <v/>
      </c>
      <c r="AY105" s="644" t="str">
        <f aca="false">G104</f>
        <v/>
      </c>
    </row>
    <row r="106" customFormat="false" ht="32.1" hidden="false" customHeight="true" outlineLevel="0" collapsed="false">
      <c r="A106" s="616"/>
      <c r="B106" s="617"/>
      <c r="C106" s="617"/>
      <c r="D106" s="617"/>
      <c r="E106" s="617"/>
      <c r="F106" s="617"/>
      <c r="G106" s="618"/>
      <c r="H106" s="618"/>
      <c r="I106" s="618"/>
      <c r="J106" s="618"/>
      <c r="K106" s="618"/>
      <c r="L106" s="706"/>
      <c r="M106" s="707"/>
      <c r="N106" s="663" t="s">
        <v>375</v>
      </c>
      <c r="O106" s="710"/>
      <c r="P106" s="711" t="e">
        <f aca="false">IFERROR(VLOOKUP(K104,【参考】数式用!$A$5:$J$27,MATCH(O106,【参考】数式用!$B$4:$J$4,0)+1,0),"")))</f>
        <v>#N/A</v>
      </c>
      <c r="Q106" s="664"/>
      <c r="R106" s="665" t="e">
        <f aca="false">IFERROR(VLOOKUP(K104,【参考】数式用!$A$5:$J$27,MATCH(Q106,【参考】数式用!$B$4:$J$4,0)+1,0),"")))</f>
        <v>#N/A</v>
      </c>
      <c r="S106" s="666" t="s">
        <v>88</v>
      </c>
      <c r="T106" s="667" t="n">
        <v>6</v>
      </c>
      <c r="U106" s="668" t="s">
        <v>89</v>
      </c>
      <c r="V106" s="669" t="n">
        <v>4</v>
      </c>
      <c r="W106" s="668" t="s">
        <v>372</v>
      </c>
      <c r="X106" s="667" t="n">
        <v>6</v>
      </c>
      <c r="Y106" s="668" t="s">
        <v>89</v>
      </c>
      <c r="Z106" s="669" t="n">
        <v>5</v>
      </c>
      <c r="AA106" s="668" t="s">
        <v>90</v>
      </c>
      <c r="AB106" s="670" t="s">
        <v>101</v>
      </c>
      <c r="AC106" s="671" t="n">
        <f aca="false">IF(V106&gt;=1,(X106*12+Z106)-(T106*12+V106)+1,"")</f>
        <v>2</v>
      </c>
      <c r="AD106" s="668" t="s">
        <v>373</v>
      </c>
      <c r="AE106" s="672" t="str">
        <f aca="false">IFERROR(ROUNDDOWN(ROUND(L104*R106,0)*M104,0)*AC106,"")</f>
        <v/>
      </c>
      <c r="AF106" s="673" t="str">
        <f aca="false">IFERROR(ROUNDDOWN(ROUND(L104*(R106-P106),0)*M104,0)*AC106,"")</f>
        <v/>
      </c>
      <c r="AG106" s="674" t="n">
        <f aca="false">IF(AND(O106="ベア加算なし",Q106="ベア加算"),AE106,0)</f>
        <v>0</v>
      </c>
      <c r="AH106" s="675"/>
      <c r="AI106" s="676"/>
      <c r="AJ106" s="677"/>
      <c r="AK106" s="678"/>
      <c r="AL106" s="679"/>
      <c r="AM106" s="680"/>
      <c r="AN106" s="681" t="str">
        <f aca="false">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682" t="str">
        <f aca="false">IF(K104&lt;&gt;"","P列・R列に色付け","")</f>
        <v/>
      </c>
      <c r="AQ106" s="683"/>
      <c r="AR106" s="683"/>
      <c r="AX106" s="684"/>
      <c r="AY106" s="644" t="str">
        <f aca="false">G104</f>
        <v/>
      </c>
    </row>
    <row r="107" customFormat="false" ht="32.1" hidden="false" customHeight="true" outlineLevel="0" collapsed="false">
      <c r="A107" s="616" t="n">
        <v>32</v>
      </c>
      <c r="B107" s="617" t="str">
        <f aca="false">IF(基本情報入力シート!C85="","",基本情報入力シート!C85)</f>
        <v/>
      </c>
      <c r="C107" s="617"/>
      <c r="D107" s="617"/>
      <c r="E107" s="617"/>
      <c r="F107" s="617"/>
      <c r="G107" s="618" t="str">
        <f aca="false">IF(基本情報入力シート!M85="","",基本情報入力シート!M85)</f>
        <v/>
      </c>
      <c r="H107" s="618" t="str">
        <f aca="false">IF(基本情報入力シート!R85="","",基本情報入力シート!R85)</f>
        <v/>
      </c>
      <c r="I107" s="618" t="str">
        <f aca="false">IF(基本情報入力シート!W85="","",基本情報入力シート!W85)</f>
        <v/>
      </c>
      <c r="J107" s="618" t="str">
        <f aca="false">IF(基本情報入力シート!X85="","",基本情報入力シート!X85)</f>
        <v/>
      </c>
      <c r="K107" s="618" t="str">
        <f aca="false">IF(基本情報入力シート!Y85="","",基本情報入力シート!Y85)</f>
        <v/>
      </c>
      <c r="L107" s="706" t="str">
        <f aca="false">IF(基本情報入力シート!AB85="","",基本情報入力シート!AB85)</f>
        <v/>
      </c>
      <c r="M107" s="707" t="e">
        <f aca="false">IF(基本情報入力シート!AC85="","",基本情報入力シート!AC85)</f>
        <v>#N/A</v>
      </c>
      <c r="N107" s="622" t="s">
        <v>371</v>
      </c>
      <c r="O107" s="623"/>
      <c r="P107" s="624" t="e">
        <f aca="false">IFERROR(VLOOKUP(K107,【参考】数式用!$A$5:$J$27,MATCH(O107,【参考】数式用!$B$4:$J$4,0)+1,0),"")))</f>
        <v>#N/A</v>
      </c>
      <c r="Q107" s="623"/>
      <c r="R107" s="624" t="e">
        <f aca="false">IFERROR(VLOOKUP(K107,【参考】数式用!$A$5:$J$27,MATCH(Q107,【参考】数式用!$B$4:$J$4,0)+1,0),"")))</f>
        <v>#N/A</v>
      </c>
      <c r="S107" s="625" t="s">
        <v>88</v>
      </c>
      <c r="T107" s="626" t="n">
        <v>6</v>
      </c>
      <c r="U107" s="155" t="s">
        <v>89</v>
      </c>
      <c r="V107" s="627" t="n">
        <v>4</v>
      </c>
      <c r="W107" s="155" t="s">
        <v>372</v>
      </c>
      <c r="X107" s="626" t="n">
        <v>6</v>
      </c>
      <c r="Y107" s="155" t="s">
        <v>89</v>
      </c>
      <c r="Z107" s="627" t="n">
        <v>5</v>
      </c>
      <c r="AA107" s="155" t="s">
        <v>90</v>
      </c>
      <c r="AB107" s="628" t="s">
        <v>101</v>
      </c>
      <c r="AC107" s="629" t="n">
        <f aca="false">IF(V107&gt;=1,(X107*12+Z107)-(T107*12+V107)+1,"")</f>
        <v>2</v>
      </c>
      <c r="AD107" s="155" t="s">
        <v>373</v>
      </c>
      <c r="AE107" s="630" t="str">
        <f aca="false">IFERROR(ROUNDDOWN(ROUND(L107*R107,0)*M107,0)*AC107,"")</f>
        <v/>
      </c>
      <c r="AF107" s="631" t="str">
        <f aca="false">IFERROR(ROUNDDOWN(ROUND(L107*(R107-P107),0)*M107,0)*AC107,"")</f>
        <v/>
      </c>
      <c r="AG107" s="632"/>
      <c r="AH107" s="693"/>
      <c r="AI107" s="708"/>
      <c r="AJ107" s="703"/>
      <c r="AK107" s="704"/>
      <c r="AL107" s="637"/>
      <c r="AM107" s="638"/>
      <c r="AN107" s="639" t="str">
        <f aca="false">IF(AP107="","",IF(R107&lt;P107,"！加算の要件上は問題ありませんが、令和６年３月と比較して４・５月に加算率が下がる計画になっています。",""))</f>
        <v/>
      </c>
      <c r="AP107" s="640" t="str">
        <f aca="false">IF(K107&lt;&gt;"","P列・R列に色付け","")</f>
        <v/>
      </c>
      <c r="AQ107" s="641" t="e">
        <f aca="false">IFERROR(VLOOKUP(K107,【参考】数式用!$AJ$2:$AK$24,2,FALSE),"")))</f>
        <v>#N/A</v>
      </c>
      <c r="AR107" s="643" t="str">
        <f aca="false">Q107&amp;Q108&amp;Q109</f>
        <v/>
      </c>
      <c r="AS107" s="641" t="str">
        <f aca="false">IF(AG109&lt;&gt;0,IF(AH109="○","入力済","未入力"),"")</f>
        <v/>
      </c>
      <c r="AT107" s="642" t="str">
        <f aca="false">IF(OR(Q107="処遇加算Ⅰ",Q107="処遇加算Ⅱ"),IF(OR(AI107="○",AI107="令和６年度中に満たす"),"入力済","未入力"),"")</f>
        <v/>
      </c>
      <c r="AU107" s="643" t="str">
        <f aca="false">IF(Q107="処遇加算Ⅲ",IF(AJ107="○","入力済","未入力"),"")</f>
        <v/>
      </c>
      <c r="AV107" s="641" t="str">
        <f aca="false">IF(Q107="処遇加算Ⅰ",IF(OR(AK107="○",AK107="令和６年度中に満たす"),"入力済","未入力"),"")</f>
        <v/>
      </c>
      <c r="AW107" s="641" t="str">
        <f aca="false">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644" t="str">
        <f aca="false">IF(Q108="特定加算Ⅰ",IF(AM108="","未入力","入力済"),"")</f>
        <v/>
      </c>
      <c r="AY107" s="644" t="str">
        <f aca="false">G107</f>
        <v/>
      </c>
    </row>
    <row r="108" customFormat="false" ht="32.1" hidden="false" customHeight="true" outlineLevel="0" collapsed="false">
      <c r="A108" s="616"/>
      <c r="B108" s="617"/>
      <c r="C108" s="617"/>
      <c r="D108" s="617"/>
      <c r="E108" s="617"/>
      <c r="F108" s="617"/>
      <c r="G108" s="618"/>
      <c r="H108" s="618"/>
      <c r="I108" s="618"/>
      <c r="J108" s="618"/>
      <c r="K108" s="618"/>
      <c r="L108" s="706"/>
      <c r="M108" s="707"/>
      <c r="N108" s="645" t="s">
        <v>374</v>
      </c>
      <c r="O108" s="646"/>
      <c r="P108" s="647" t="e">
        <f aca="false">IFERROR(VLOOKUP(K107,【参考】数式用!$A$5:$J$27,MATCH(O108,【参考】数式用!$B$4:$J$4,0)+1,0),"")))</f>
        <v>#N/A</v>
      </c>
      <c r="Q108" s="646"/>
      <c r="R108" s="647" t="e">
        <f aca="false">IFERROR(VLOOKUP(K107,【参考】数式用!$A$5:$J$27,MATCH(Q108,【参考】数式用!$B$4:$J$4,0)+1,0),"")))</f>
        <v>#N/A</v>
      </c>
      <c r="S108" s="97" t="s">
        <v>88</v>
      </c>
      <c r="T108" s="648" t="n">
        <v>6</v>
      </c>
      <c r="U108" s="98" t="s">
        <v>89</v>
      </c>
      <c r="V108" s="649" t="n">
        <v>4</v>
      </c>
      <c r="W108" s="98" t="s">
        <v>372</v>
      </c>
      <c r="X108" s="648" t="n">
        <v>6</v>
      </c>
      <c r="Y108" s="98" t="s">
        <v>89</v>
      </c>
      <c r="Z108" s="649" t="n">
        <v>5</v>
      </c>
      <c r="AA108" s="98" t="s">
        <v>90</v>
      </c>
      <c r="AB108" s="650" t="s">
        <v>101</v>
      </c>
      <c r="AC108" s="651" t="n">
        <f aca="false">IF(V108&gt;=1,(X108*12+Z108)-(T108*12+V108)+1,"")</f>
        <v>2</v>
      </c>
      <c r="AD108" s="98" t="s">
        <v>373</v>
      </c>
      <c r="AE108" s="652" t="str">
        <f aca="false">IFERROR(ROUNDDOWN(ROUND(L107*R108,0)*M107,0)*AC108,"")</f>
        <v/>
      </c>
      <c r="AF108" s="653" t="str">
        <f aca="false">IFERROR(ROUNDDOWN(ROUND(L107*(R108-P108),0)*M107,0)*AC108,"")</f>
        <v/>
      </c>
      <c r="AG108" s="654"/>
      <c r="AH108" s="655"/>
      <c r="AI108" s="656"/>
      <c r="AJ108" s="657"/>
      <c r="AK108" s="658"/>
      <c r="AL108" s="659"/>
      <c r="AM108" s="660"/>
      <c r="AN108" s="661" t="str">
        <f aca="false">IF(AP107="","",IF(OR(Z107=4,Z108=4,Z109=4),"！加算の要件上は問題ありませんが、算定期間の終わりが令和６年５月になっていません。区分変更の場合は、「基本情報入力シート」で同じ事業所を２行に分けて記入してください。",""))</f>
        <v/>
      </c>
      <c r="AO108" s="662"/>
      <c r="AP108" s="640" t="str">
        <f aca="false">IF(K107&lt;&gt;"","P列・R列に色付け","")</f>
        <v/>
      </c>
      <c r="AY108" s="644" t="str">
        <f aca="false">G107</f>
        <v/>
      </c>
    </row>
    <row r="109" customFormat="false" ht="32.1" hidden="false" customHeight="true" outlineLevel="0" collapsed="false">
      <c r="A109" s="616"/>
      <c r="B109" s="617"/>
      <c r="C109" s="617"/>
      <c r="D109" s="617"/>
      <c r="E109" s="617"/>
      <c r="F109" s="617"/>
      <c r="G109" s="618"/>
      <c r="H109" s="618"/>
      <c r="I109" s="618"/>
      <c r="J109" s="618"/>
      <c r="K109" s="618"/>
      <c r="L109" s="706"/>
      <c r="M109" s="707"/>
      <c r="N109" s="663" t="s">
        <v>375</v>
      </c>
      <c r="O109" s="710"/>
      <c r="P109" s="711" t="e">
        <f aca="false">IFERROR(VLOOKUP(K107,【参考】数式用!$A$5:$J$27,MATCH(O109,【参考】数式用!$B$4:$J$4,0)+1,0),"")))</f>
        <v>#N/A</v>
      </c>
      <c r="Q109" s="664"/>
      <c r="R109" s="665" t="e">
        <f aca="false">IFERROR(VLOOKUP(K107,【参考】数式用!$A$5:$J$27,MATCH(Q109,【参考】数式用!$B$4:$J$4,0)+1,0),"")))</f>
        <v>#N/A</v>
      </c>
      <c r="S109" s="666" t="s">
        <v>88</v>
      </c>
      <c r="T109" s="667" t="n">
        <v>6</v>
      </c>
      <c r="U109" s="668" t="s">
        <v>89</v>
      </c>
      <c r="V109" s="669" t="n">
        <v>4</v>
      </c>
      <c r="W109" s="668" t="s">
        <v>372</v>
      </c>
      <c r="X109" s="667" t="n">
        <v>6</v>
      </c>
      <c r="Y109" s="668" t="s">
        <v>89</v>
      </c>
      <c r="Z109" s="669" t="n">
        <v>5</v>
      </c>
      <c r="AA109" s="668" t="s">
        <v>90</v>
      </c>
      <c r="AB109" s="670" t="s">
        <v>101</v>
      </c>
      <c r="AC109" s="671" t="n">
        <f aca="false">IF(V109&gt;=1,(X109*12+Z109)-(T109*12+V109)+1,"")</f>
        <v>2</v>
      </c>
      <c r="AD109" s="668" t="s">
        <v>373</v>
      </c>
      <c r="AE109" s="672" t="str">
        <f aca="false">IFERROR(ROUNDDOWN(ROUND(L107*R109,0)*M107,0)*AC109,"")</f>
        <v/>
      </c>
      <c r="AF109" s="673" t="str">
        <f aca="false">IFERROR(ROUNDDOWN(ROUND(L107*(R109-P109),0)*M107,0)*AC109,"")</f>
        <v/>
      </c>
      <c r="AG109" s="674" t="n">
        <f aca="false">IF(AND(O109="ベア加算なし",Q109="ベア加算"),AE109,0)</f>
        <v>0</v>
      </c>
      <c r="AH109" s="675"/>
      <c r="AI109" s="676"/>
      <c r="AJ109" s="677"/>
      <c r="AK109" s="678"/>
      <c r="AL109" s="679"/>
      <c r="AM109" s="680"/>
      <c r="AN109" s="681" t="str">
        <f aca="false">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682" t="str">
        <f aca="false">IF(K107&lt;&gt;"","P列・R列に色付け","")</f>
        <v/>
      </c>
      <c r="AQ109" s="683"/>
      <c r="AR109" s="683"/>
      <c r="AX109" s="684"/>
      <c r="AY109" s="644" t="str">
        <f aca="false">G107</f>
        <v/>
      </c>
    </row>
    <row r="110" customFormat="false" ht="32.1" hidden="false" customHeight="true" outlineLevel="0" collapsed="false">
      <c r="A110" s="616" t="n">
        <v>33</v>
      </c>
      <c r="B110" s="617" t="str">
        <f aca="false">IF(基本情報入力シート!C86="","",基本情報入力シート!C86)</f>
        <v/>
      </c>
      <c r="C110" s="617"/>
      <c r="D110" s="617"/>
      <c r="E110" s="617"/>
      <c r="F110" s="617"/>
      <c r="G110" s="618" t="str">
        <f aca="false">IF(基本情報入力シート!M86="","",基本情報入力シート!M86)</f>
        <v/>
      </c>
      <c r="H110" s="618" t="str">
        <f aca="false">IF(基本情報入力シート!R86="","",基本情報入力シート!R86)</f>
        <v/>
      </c>
      <c r="I110" s="618" t="str">
        <f aca="false">IF(基本情報入力シート!W86="","",基本情報入力シート!W86)</f>
        <v/>
      </c>
      <c r="J110" s="618" t="str">
        <f aca="false">IF(基本情報入力シート!X86="","",基本情報入力シート!X86)</f>
        <v/>
      </c>
      <c r="K110" s="618" t="str">
        <f aca="false">IF(基本情報入力シート!Y86="","",基本情報入力シート!Y86)</f>
        <v/>
      </c>
      <c r="L110" s="706" t="str">
        <f aca="false">IF(基本情報入力シート!AB86="","",基本情報入力シート!AB86)</f>
        <v/>
      </c>
      <c r="M110" s="707" t="e">
        <f aca="false">IF(基本情報入力シート!AC86="","",基本情報入力シート!AC86)</f>
        <v>#N/A</v>
      </c>
      <c r="N110" s="622" t="s">
        <v>371</v>
      </c>
      <c r="O110" s="623"/>
      <c r="P110" s="624" t="e">
        <f aca="false">IFERROR(VLOOKUP(K110,【参考】数式用!$A$5:$J$27,MATCH(O110,【参考】数式用!$B$4:$J$4,0)+1,0),"")))</f>
        <v>#N/A</v>
      </c>
      <c r="Q110" s="623"/>
      <c r="R110" s="624" t="e">
        <f aca="false">IFERROR(VLOOKUP(K110,【参考】数式用!$A$5:$J$27,MATCH(Q110,【参考】数式用!$B$4:$J$4,0)+1,0),"")))</f>
        <v>#N/A</v>
      </c>
      <c r="S110" s="625" t="s">
        <v>88</v>
      </c>
      <c r="T110" s="626" t="n">
        <v>6</v>
      </c>
      <c r="U110" s="155" t="s">
        <v>89</v>
      </c>
      <c r="V110" s="627" t="n">
        <v>4</v>
      </c>
      <c r="W110" s="155" t="s">
        <v>372</v>
      </c>
      <c r="X110" s="626" t="n">
        <v>6</v>
      </c>
      <c r="Y110" s="155" t="s">
        <v>89</v>
      </c>
      <c r="Z110" s="627" t="n">
        <v>5</v>
      </c>
      <c r="AA110" s="155" t="s">
        <v>90</v>
      </c>
      <c r="AB110" s="628" t="s">
        <v>101</v>
      </c>
      <c r="AC110" s="629" t="n">
        <f aca="false">IF(V110&gt;=1,(X110*12+Z110)-(T110*12+V110)+1,"")</f>
        <v>2</v>
      </c>
      <c r="AD110" s="155" t="s">
        <v>373</v>
      </c>
      <c r="AE110" s="630" t="str">
        <f aca="false">IFERROR(ROUNDDOWN(ROUND(L110*R110,0)*M110,0)*AC110,"")</f>
        <v/>
      </c>
      <c r="AF110" s="631" t="str">
        <f aca="false">IFERROR(ROUNDDOWN(ROUND(L110*(R110-P110),0)*M110,0)*AC110,"")</f>
        <v/>
      </c>
      <c r="AG110" s="632"/>
      <c r="AH110" s="693"/>
      <c r="AI110" s="708"/>
      <c r="AJ110" s="703"/>
      <c r="AK110" s="704"/>
      <c r="AL110" s="637"/>
      <c r="AM110" s="638"/>
      <c r="AN110" s="639" t="str">
        <f aca="false">IF(AP110="","",IF(R110&lt;P110,"！加算の要件上は問題ありませんが、令和６年３月と比較して４・５月に加算率が下がる計画になっています。",""))</f>
        <v/>
      </c>
      <c r="AP110" s="640" t="str">
        <f aca="false">IF(K110&lt;&gt;"","P列・R列に色付け","")</f>
        <v/>
      </c>
      <c r="AQ110" s="641" t="e">
        <f aca="false">IFERROR(VLOOKUP(K110,【参考】数式用!$AJ$2:$AK$24,2,FALSE),"")))</f>
        <v>#N/A</v>
      </c>
      <c r="AR110" s="643" t="str">
        <f aca="false">Q110&amp;Q111&amp;Q112</f>
        <v/>
      </c>
      <c r="AS110" s="641" t="str">
        <f aca="false">IF(AG112&lt;&gt;0,IF(AH112="○","入力済","未入力"),"")</f>
        <v/>
      </c>
      <c r="AT110" s="642" t="str">
        <f aca="false">IF(OR(Q110="処遇加算Ⅰ",Q110="処遇加算Ⅱ"),IF(OR(AI110="○",AI110="令和６年度中に満たす"),"入力済","未入力"),"")</f>
        <v/>
      </c>
      <c r="AU110" s="643" t="str">
        <f aca="false">IF(Q110="処遇加算Ⅲ",IF(AJ110="○","入力済","未入力"),"")</f>
        <v/>
      </c>
      <c r="AV110" s="641" t="str">
        <f aca="false">IF(Q110="処遇加算Ⅰ",IF(OR(AK110="○",AK110="令和６年度中に満たす"),"入力済","未入力"),"")</f>
        <v/>
      </c>
      <c r="AW110" s="641" t="str">
        <f aca="false">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644" t="str">
        <f aca="false">IF(Q111="特定加算Ⅰ",IF(AM111="","未入力","入力済"),"")</f>
        <v/>
      </c>
      <c r="AY110" s="644" t="str">
        <f aca="false">G110</f>
        <v/>
      </c>
    </row>
    <row r="111" customFormat="false" ht="32.1" hidden="false" customHeight="true" outlineLevel="0" collapsed="false">
      <c r="A111" s="616"/>
      <c r="B111" s="617"/>
      <c r="C111" s="617"/>
      <c r="D111" s="617"/>
      <c r="E111" s="617"/>
      <c r="F111" s="617"/>
      <c r="G111" s="618"/>
      <c r="H111" s="618"/>
      <c r="I111" s="618"/>
      <c r="J111" s="618"/>
      <c r="K111" s="618"/>
      <c r="L111" s="706"/>
      <c r="M111" s="707"/>
      <c r="N111" s="645" t="s">
        <v>374</v>
      </c>
      <c r="O111" s="646"/>
      <c r="P111" s="647" t="e">
        <f aca="false">IFERROR(VLOOKUP(K110,【参考】数式用!$A$5:$J$27,MATCH(O111,【参考】数式用!$B$4:$J$4,0)+1,0),"")))</f>
        <v>#N/A</v>
      </c>
      <c r="Q111" s="646"/>
      <c r="R111" s="647" t="e">
        <f aca="false">IFERROR(VLOOKUP(K110,【参考】数式用!$A$5:$J$27,MATCH(Q111,【参考】数式用!$B$4:$J$4,0)+1,0),"")))</f>
        <v>#N/A</v>
      </c>
      <c r="S111" s="97" t="s">
        <v>88</v>
      </c>
      <c r="T111" s="648" t="n">
        <v>6</v>
      </c>
      <c r="U111" s="98" t="s">
        <v>89</v>
      </c>
      <c r="V111" s="649" t="n">
        <v>4</v>
      </c>
      <c r="W111" s="98" t="s">
        <v>372</v>
      </c>
      <c r="X111" s="648" t="n">
        <v>6</v>
      </c>
      <c r="Y111" s="98" t="s">
        <v>89</v>
      </c>
      <c r="Z111" s="649" t="n">
        <v>5</v>
      </c>
      <c r="AA111" s="98" t="s">
        <v>90</v>
      </c>
      <c r="AB111" s="650" t="s">
        <v>101</v>
      </c>
      <c r="AC111" s="651" t="n">
        <f aca="false">IF(V111&gt;=1,(X111*12+Z111)-(T111*12+V111)+1,"")</f>
        <v>2</v>
      </c>
      <c r="AD111" s="98" t="s">
        <v>373</v>
      </c>
      <c r="AE111" s="652" t="str">
        <f aca="false">IFERROR(ROUNDDOWN(ROUND(L110*R111,0)*M110,0)*AC111,"")</f>
        <v/>
      </c>
      <c r="AF111" s="653" t="str">
        <f aca="false">IFERROR(ROUNDDOWN(ROUND(L110*(R111-P111),0)*M110,0)*AC111,"")</f>
        <v/>
      </c>
      <c r="AG111" s="654"/>
      <c r="AH111" s="655"/>
      <c r="AI111" s="656"/>
      <c r="AJ111" s="657"/>
      <c r="AK111" s="658"/>
      <c r="AL111" s="659"/>
      <c r="AM111" s="660"/>
      <c r="AN111" s="661" t="str">
        <f aca="false">IF(AP110="","",IF(OR(Z110=4,Z111=4,Z112=4),"！加算の要件上は問題ありませんが、算定期間の終わりが令和６年５月になっていません。区分変更の場合は、「基本情報入力シート」で同じ事業所を２行に分けて記入してください。",""))</f>
        <v/>
      </c>
      <c r="AO111" s="662"/>
      <c r="AP111" s="640" t="str">
        <f aca="false">IF(K110&lt;&gt;"","P列・R列に色付け","")</f>
        <v/>
      </c>
      <c r="AY111" s="644" t="str">
        <f aca="false">G110</f>
        <v/>
      </c>
    </row>
    <row r="112" customFormat="false" ht="32.1" hidden="false" customHeight="true" outlineLevel="0" collapsed="false">
      <c r="A112" s="616"/>
      <c r="B112" s="617"/>
      <c r="C112" s="617"/>
      <c r="D112" s="617"/>
      <c r="E112" s="617"/>
      <c r="F112" s="617"/>
      <c r="G112" s="618"/>
      <c r="H112" s="618"/>
      <c r="I112" s="618"/>
      <c r="J112" s="618"/>
      <c r="K112" s="618"/>
      <c r="L112" s="706"/>
      <c r="M112" s="707"/>
      <c r="N112" s="663" t="s">
        <v>375</v>
      </c>
      <c r="O112" s="710"/>
      <c r="P112" s="711" t="e">
        <f aca="false">IFERROR(VLOOKUP(K110,【参考】数式用!$A$5:$J$27,MATCH(O112,【参考】数式用!$B$4:$J$4,0)+1,0),"")))</f>
        <v>#N/A</v>
      </c>
      <c r="Q112" s="664"/>
      <c r="R112" s="665" t="e">
        <f aca="false">IFERROR(VLOOKUP(K110,【参考】数式用!$A$5:$J$27,MATCH(Q112,【参考】数式用!$B$4:$J$4,0)+1,0),"")))</f>
        <v>#N/A</v>
      </c>
      <c r="S112" s="666" t="s">
        <v>88</v>
      </c>
      <c r="T112" s="667" t="n">
        <v>6</v>
      </c>
      <c r="U112" s="668" t="s">
        <v>89</v>
      </c>
      <c r="V112" s="669" t="n">
        <v>4</v>
      </c>
      <c r="W112" s="668" t="s">
        <v>372</v>
      </c>
      <c r="X112" s="667" t="n">
        <v>6</v>
      </c>
      <c r="Y112" s="668" t="s">
        <v>89</v>
      </c>
      <c r="Z112" s="669" t="n">
        <v>5</v>
      </c>
      <c r="AA112" s="668" t="s">
        <v>90</v>
      </c>
      <c r="AB112" s="670" t="s">
        <v>101</v>
      </c>
      <c r="AC112" s="671" t="n">
        <f aca="false">IF(V112&gt;=1,(X112*12+Z112)-(T112*12+V112)+1,"")</f>
        <v>2</v>
      </c>
      <c r="AD112" s="668" t="s">
        <v>373</v>
      </c>
      <c r="AE112" s="672" t="str">
        <f aca="false">IFERROR(ROUNDDOWN(ROUND(L110*R112,0)*M110,0)*AC112,"")</f>
        <v/>
      </c>
      <c r="AF112" s="673" t="str">
        <f aca="false">IFERROR(ROUNDDOWN(ROUND(L110*(R112-P112),0)*M110,0)*AC112,"")</f>
        <v/>
      </c>
      <c r="AG112" s="674" t="n">
        <f aca="false">IF(AND(O112="ベア加算なし",Q112="ベア加算"),AE112,0)</f>
        <v>0</v>
      </c>
      <c r="AH112" s="675"/>
      <c r="AI112" s="676"/>
      <c r="AJ112" s="677"/>
      <c r="AK112" s="678"/>
      <c r="AL112" s="679"/>
      <c r="AM112" s="680"/>
      <c r="AN112" s="681" t="str">
        <f aca="false">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682" t="str">
        <f aca="false">IF(K110&lt;&gt;"","P列・R列に色付け","")</f>
        <v/>
      </c>
      <c r="AQ112" s="683"/>
      <c r="AR112" s="683"/>
      <c r="AX112" s="684"/>
      <c r="AY112" s="644" t="str">
        <f aca="false">G110</f>
        <v/>
      </c>
    </row>
    <row r="113" customFormat="false" ht="32.1" hidden="false" customHeight="true" outlineLevel="0" collapsed="false">
      <c r="A113" s="616" t="n">
        <v>34</v>
      </c>
      <c r="B113" s="617" t="str">
        <f aca="false">IF(基本情報入力シート!C87="","",基本情報入力シート!C87)</f>
        <v/>
      </c>
      <c r="C113" s="617"/>
      <c r="D113" s="617"/>
      <c r="E113" s="617"/>
      <c r="F113" s="617"/>
      <c r="G113" s="618" t="str">
        <f aca="false">IF(基本情報入力シート!M87="","",基本情報入力シート!M87)</f>
        <v/>
      </c>
      <c r="H113" s="618" t="str">
        <f aca="false">IF(基本情報入力シート!R87="","",基本情報入力シート!R87)</f>
        <v/>
      </c>
      <c r="I113" s="618" t="str">
        <f aca="false">IF(基本情報入力シート!W87="","",基本情報入力シート!W87)</f>
        <v/>
      </c>
      <c r="J113" s="618" t="str">
        <f aca="false">IF(基本情報入力シート!X87="","",基本情報入力シート!X87)</f>
        <v/>
      </c>
      <c r="K113" s="618" t="str">
        <f aca="false">IF(基本情報入力シート!Y87="","",基本情報入力シート!Y87)</f>
        <v/>
      </c>
      <c r="L113" s="706" t="str">
        <f aca="false">IF(基本情報入力シート!AB87="","",基本情報入力シート!AB87)</f>
        <v/>
      </c>
      <c r="M113" s="707" t="e">
        <f aca="false">IF(基本情報入力シート!AC87="","",基本情報入力シート!AC87)</f>
        <v>#N/A</v>
      </c>
      <c r="N113" s="622" t="s">
        <v>371</v>
      </c>
      <c r="O113" s="623"/>
      <c r="P113" s="624" t="e">
        <f aca="false">IFERROR(VLOOKUP(K113,【参考】数式用!$A$5:$J$27,MATCH(O113,【参考】数式用!$B$4:$J$4,0)+1,0),"")))</f>
        <v>#N/A</v>
      </c>
      <c r="Q113" s="623"/>
      <c r="R113" s="624" t="e">
        <f aca="false">IFERROR(VLOOKUP(K113,【参考】数式用!$A$5:$J$27,MATCH(Q113,【参考】数式用!$B$4:$J$4,0)+1,0),"")))</f>
        <v>#N/A</v>
      </c>
      <c r="S113" s="625" t="s">
        <v>88</v>
      </c>
      <c r="T113" s="626" t="n">
        <v>6</v>
      </c>
      <c r="U113" s="155" t="s">
        <v>89</v>
      </c>
      <c r="V113" s="627" t="n">
        <v>4</v>
      </c>
      <c r="W113" s="155" t="s">
        <v>372</v>
      </c>
      <c r="X113" s="626" t="n">
        <v>6</v>
      </c>
      <c r="Y113" s="155" t="s">
        <v>89</v>
      </c>
      <c r="Z113" s="627" t="n">
        <v>5</v>
      </c>
      <c r="AA113" s="155" t="s">
        <v>90</v>
      </c>
      <c r="AB113" s="628" t="s">
        <v>101</v>
      </c>
      <c r="AC113" s="629" t="n">
        <f aca="false">IF(V113&gt;=1,(X113*12+Z113)-(T113*12+V113)+1,"")</f>
        <v>2</v>
      </c>
      <c r="AD113" s="155" t="s">
        <v>373</v>
      </c>
      <c r="AE113" s="630" t="str">
        <f aca="false">IFERROR(ROUNDDOWN(ROUND(L113*R113,0)*M113,0)*AC113,"")</f>
        <v/>
      </c>
      <c r="AF113" s="631" t="str">
        <f aca="false">IFERROR(ROUNDDOWN(ROUND(L113*(R113-P113),0)*M113,0)*AC113,"")</f>
        <v/>
      </c>
      <c r="AG113" s="632"/>
      <c r="AH113" s="693"/>
      <c r="AI113" s="708"/>
      <c r="AJ113" s="703"/>
      <c r="AK113" s="704"/>
      <c r="AL113" s="637"/>
      <c r="AM113" s="638"/>
      <c r="AN113" s="639" t="str">
        <f aca="false">IF(AP113="","",IF(R113&lt;P113,"！加算の要件上は問題ありませんが、令和６年３月と比較して４・５月に加算率が下がる計画になっています。",""))</f>
        <v/>
      </c>
      <c r="AP113" s="640" t="str">
        <f aca="false">IF(K113&lt;&gt;"","P列・R列に色付け","")</f>
        <v/>
      </c>
      <c r="AQ113" s="641" t="e">
        <f aca="false">IFERROR(VLOOKUP(K113,【参考】数式用!$AJ$2:$AK$24,2,FALSE),"")))</f>
        <v>#N/A</v>
      </c>
      <c r="AR113" s="643" t="str">
        <f aca="false">Q113&amp;Q114&amp;Q115</f>
        <v/>
      </c>
      <c r="AS113" s="641" t="str">
        <f aca="false">IF(AG115&lt;&gt;0,IF(AH115="○","入力済","未入力"),"")</f>
        <v/>
      </c>
      <c r="AT113" s="642" t="str">
        <f aca="false">IF(OR(Q113="処遇加算Ⅰ",Q113="処遇加算Ⅱ"),IF(OR(AI113="○",AI113="令和６年度中に満たす"),"入力済","未入力"),"")</f>
        <v/>
      </c>
      <c r="AU113" s="643" t="str">
        <f aca="false">IF(Q113="処遇加算Ⅲ",IF(AJ113="○","入力済","未入力"),"")</f>
        <v/>
      </c>
      <c r="AV113" s="641" t="str">
        <f aca="false">IF(Q113="処遇加算Ⅰ",IF(OR(AK113="○",AK113="令和６年度中に満たす"),"入力済","未入力"),"")</f>
        <v/>
      </c>
      <c r="AW113" s="641" t="str">
        <f aca="false">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644" t="str">
        <f aca="false">IF(Q114="特定加算Ⅰ",IF(AM114="","未入力","入力済"),"")</f>
        <v/>
      </c>
      <c r="AY113" s="644" t="str">
        <f aca="false">G113</f>
        <v/>
      </c>
    </row>
    <row r="114" customFormat="false" ht="32.1" hidden="false" customHeight="true" outlineLevel="0" collapsed="false">
      <c r="A114" s="616"/>
      <c r="B114" s="617"/>
      <c r="C114" s="617"/>
      <c r="D114" s="617"/>
      <c r="E114" s="617"/>
      <c r="F114" s="617"/>
      <c r="G114" s="618"/>
      <c r="H114" s="618"/>
      <c r="I114" s="618"/>
      <c r="J114" s="618"/>
      <c r="K114" s="618"/>
      <c r="L114" s="706"/>
      <c r="M114" s="707"/>
      <c r="N114" s="645" t="s">
        <v>374</v>
      </c>
      <c r="O114" s="646"/>
      <c r="P114" s="647" t="e">
        <f aca="false">IFERROR(VLOOKUP(K113,【参考】数式用!$A$5:$J$27,MATCH(O114,【参考】数式用!$B$4:$J$4,0)+1,0),"")))</f>
        <v>#N/A</v>
      </c>
      <c r="Q114" s="646"/>
      <c r="R114" s="647" t="e">
        <f aca="false">IFERROR(VLOOKUP(K113,【参考】数式用!$A$5:$J$27,MATCH(Q114,【参考】数式用!$B$4:$J$4,0)+1,0),"")))</f>
        <v>#N/A</v>
      </c>
      <c r="S114" s="97" t="s">
        <v>88</v>
      </c>
      <c r="T114" s="648" t="n">
        <v>6</v>
      </c>
      <c r="U114" s="98" t="s">
        <v>89</v>
      </c>
      <c r="V114" s="649" t="n">
        <v>4</v>
      </c>
      <c r="W114" s="98" t="s">
        <v>372</v>
      </c>
      <c r="X114" s="648" t="n">
        <v>6</v>
      </c>
      <c r="Y114" s="98" t="s">
        <v>89</v>
      </c>
      <c r="Z114" s="649" t="n">
        <v>5</v>
      </c>
      <c r="AA114" s="98" t="s">
        <v>90</v>
      </c>
      <c r="AB114" s="650" t="s">
        <v>101</v>
      </c>
      <c r="AC114" s="651" t="n">
        <f aca="false">IF(V114&gt;=1,(X114*12+Z114)-(T114*12+V114)+1,"")</f>
        <v>2</v>
      </c>
      <c r="AD114" s="98" t="s">
        <v>373</v>
      </c>
      <c r="AE114" s="652" t="str">
        <f aca="false">IFERROR(ROUNDDOWN(ROUND(L113*R114,0)*M113,0)*AC114,"")</f>
        <v/>
      </c>
      <c r="AF114" s="653" t="str">
        <f aca="false">IFERROR(ROUNDDOWN(ROUND(L113*(R114-P114),0)*M113,0)*AC114,"")</f>
        <v/>
      </c>
      <c r="AG114" s="654"/>
      <c r="AH114" s="655"/>
      <c r="AI114" s="656"/>
      <c r="AJ114" s="657"/>
      <c r="AK114" s="658"/>
      <c r="AL114" s="659"/>
      <c r="AM114" s="660"/>
      <c r="AN114" s="661" t="str">
        <f aca="false">IF(AP113="","",IF(OR(Z113=4,Z114=4,Z115=4),"！加算の要件上は問題ありませんが、算定期間の終わりが令和６年５月になっていません。区分変更の場合は、「基本情報入力シート」で同じ事業所を２行に分けて記入してください。",""))</f>
        <v/>
      </c>
      <c r="AO114" s="662"/>
      <c r="AP114" s="640" t="str">
        <f aca="false">IF(K113&lt;&gt;"","P列・R列に色付け","")</f>
        <v/>
      </c>
      <c r="AY114" s="644" t="str">
        <f aca="false">G113</f>
        <v/>
      </c>
    </row>
    <row r="115" customFormat="false" ht="32.1" hidden="false" customHeight="true" outlineLevel="0" collapsed="false">
      <c r="A115" s="616"/>
      <c r="B115" s="617"/>
      <c r="C115" s="617"/>
      <c r="D115" s="617"/>
      <c r="E115" s="617"/>
      <c r="F115" s="617"/>
      <c r="G115" s="618"/>
      <c r="H115" s="618"/>
      <c r="I115" s="618"/>
      <c r="J115" s="618"/>
      <c r="K115" s="618"/>
      <c r="L115" s="706"/>
      <c r="M115" s="707"/>
      <c r="N115" s="663" t="s">
        <v>375</v>
      </c>
      <c r="O115" s="710"/>
      <c r="P115" s="711" t="e">
        <f aca="false">IFERROR(VLOOKUP(K113,【参考】数式用!$A$5:$J$27,MATCH(O115,【参考】数式用!$B$4:$J$4,0)+1,0),"")))</f>
        <v>#N/A</v>
      </c>
      <c r="Q115" s="664"/>
      <c r="R115" s="665" t="e">
        <f aca="false">IFERROR(VLOOKUP(K113,【参考】数式用!$A$5:$J$27,MATCH(Q115,【参考】数式用!$B$4:$J$4,0)+1,0),"")))</f>
        <v>#N/A</v>
      </c>
      <c r="S115" s="666" t="s">
        <v>88</v>
      </c>
      <c r="T115" s="667" t="n">
        <v>6</v>
      </c>
      <c r="U115" s="668" t="s">
        <v>89</v>
      </c>
      <c r="V115" s="669" t="n">
        <v>4</v>
      </c>
      <c r="W115" s="668" t="s">
        <v>372</v>
      </c>
      <c r="X115" s="667" t="n">
        <v>6</v>
      </c>
      <c r="Y115" s="668" t="s">
        <v>89</v>
      </c>
      <c r="Z115" s="669" t="n">
        <v>5</v>
      </c>
      <c r="AA115" s="668" t="s">
        <v>90</v>
      </c>
      <c r="AB115" s="670" t="s">
        <v>101</v>
      </c>
      <c r="AC115" s="671" t="n">
        <f aca="false">IF(V115&gt;=1,(X115*12+Z115)-(T115*12+V115)+1,"")</f>
        <v>2</v>
      </c>
      <c r="AD115" s="668" t="s">
        <v>373</v>
      </c>
      <c r="AE115" s="672" t="str">
        <f aca="false">IFERROR(ROUNDDOWN(ROUND(L113*R115,0)*M113,0)*AC115,"")</f>
        <v/>
      </c>
      <c r="AF115" s="673" t="str">
        <f aca="false">IFERROR(ROUNDDOWN(ROUND(L113*(R115-P115),0)*M113,0)*AC115,"")</f>
        <v/>
      </c>
      <c r="AG115" s="674" t="n">
        <f aca="false">IF(AND(O115="ベア加算なし",Q115="ベア加算"),AE115,0)</f>
        <v>0</v>
      </c>
      <c r="AH115" s="675"/>
      <c r="AI115" s="676"/>
      <c r="AJ115" s="677"/>
      <c r="AK115" s="678"/>
      <c r="AL115" s="679"/>
      <c r="AM115" s="680"/>
      <c r="AN115" s="681" t="str">
        <f aca="false">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682" t="str">
        <f aca="false">IF(K113&lt;&gt;"","P列・R列に色付け","")</f>
        <v/>
      </c>
      <c r="AQ115" s="683"/>
      <c r="AR115" s="683"/>
      <c r="AX115" s="684"/>
      <c r="AY115" s="644" t="str">
        <f aca="false">G113</f>
        <v/>
      </c>
    </row>
    <row r="116" customFormat="false" ht="32.1" hidden="false" customHeight="true" outlineLevel="0" collapsed="false">
      <c r="A116" s="616" t="n">
        <v>35</v>
      </c>
      <c r="B116" s="617" t="str">
        <f aca="false">IF(基本情報入力シート!C88="","",基本情報入力シート!C88)</f>
        <v/>
      </c>
      <c r="C116" s="617"/>
      <c r="D116" s="617"/>
      <c r="E116" s="617"/>
      <c r="F116" s="617"/>
      <c r="G116" s="618" t="str">
        <f aca="false">IF(基本情報入力シート!M88="","",基本情報入力シート!M88)</f>
        <v/>
      </c>
      <c r="H116" s="618" t="str">
        <f aca="false">IF(基本情報入力シート!R88="","",基本情報入力シート!R88)</f>
        <v/>
      </c>
      <c r="I116" s="618" t="str">
        <f aca="false">IF(基本情報入力シート!W88="","",基本情報入力シート!W88)</f>
        <v/>
      </c>
      <c r="J116" s="618" t="str">
        <f aca="false">IF(基本情報入力シート!X88="","",基本情報入力シート!X88)</f>
        <v/>
      </c>
      <c r="K116" s="618" t="str">
        <f aca="false">IF(基本情報入力シート!Y88="","",基本情報入力シート!Y88)</f>
        <v/>
      </c>
      <c r="L116" s="706" t="str">
        <f aca="false">IF(基本情報入力シート!AB88="","",基本情報入力シート!AB88)</f>
        <v/>
      </c>
      <c r="M116" s="707" t="e">
        <f aca="false">IF(基本情報入力シート!AC88="","",基本情報入力シート!AC88)</f>
        <v>#N/A</v>
      </c>
      <c r="N116" s="622" t="s">
        <v>371</v>
      </c>
      <c r="O116" s="623"/>
      <c r="P116" s="624" t="e">
        <f aca="false">IFERROR(VLOOKUP(K116,【参考】数式用!$A$5:$J$27,MATCH(O116,【参考】数式用!$B$4:$J$4,0)+1,0),"")))</f>
        <v>#N/A</v>
      </c>
      <c r="Q116" s="623"/>
      <c r="R116" s="624" t="e">
        <f aca="false">IFERROR(VLOOKUP(K116,【参考】数式用!$A$5:$J$27,MATCH(Q116,【参考】数式用!$B$4:$J$4,0)+1,0),"")))</f>
        <v>#N/A</v>
      </c>
      <c r="S116" s="625" t="s">
        <v>88</v>
      </c>
      <c r="T116" s="626" t="n">
        <v>6</v>
      </c>
      <c r="U116" s="155" t="s">
        <v>89</v>
      </c>
      <c r="V116" s="627" t="n">
        <v>4</v>
      </c>
      <c r="W116" s="155" t="s">
        <v>372</v>
      </c>
      <c r="X116" s="626" t="n">
        <v>6</v>
      </c>
      <c r="Y116" s="155" t="s">
        <v>89</v>
      </c>
      <c r="Z116" s="627" t="n">
        <v>5</v>
      </c>
      <c r="AA116" s="155" t="s">
        <v>90</v>
      </c>
      <c r="AB116" s="628" t="s">
        <v>101</v>
      </c>
      <c r="AC116" s="629" t="n">
        <f aca="false">IF(V116&gt;=1,(X116*12+Z116)-(T116*12+V116)+1,"")</f>
        <v>2</v>
      </c>
      <c r="AD116" s="155" t="s">
        <v>373</v>
      </c>
      <c r="AE116" s="630" t="str">
        <f aca="false">IFERROR(ROUNDDOWN(ROUND(L116*R116,0)*M116,0)*AC116,"")</f>
        <v/>
      </c>
      <c r="AF116" s="631" t="str">
        <f aca="false">IFERROR(ROUNDDOWN(ROUND(L116*(R116-P116),0)*M116,0)*AC116,"")</f>
        <v/>
      </c>
      <c r="AG116" s="632"/>
      <c r="AH116" s="693"/>
      <c r="AI116" s="708"/>
      <c r="AJ116" s="703"/>
      <c r="AK116" s="704"/>
      <c r="AL116" s="637"/>
      <c r="AM116" s="638"/>
      <c r="AN116" s="639" t="str">
        <f aca="false">IF(AP116="","",IF(R116&lt;P116,"！加算の要件上は問題ありませんが、令和６年３月と比較して４・５月に加算率が下がる計画になっています。",""))</f>
        <v/>
      </c>
      <c r="AP116" s="640" t="str">
        <f aca="false">IF(K116&lt;&gt;"","P列・R列に色付け","")</f>
        <v/>
      </c>
      <c r="AQ116" s="641" t="e">
        <f aca="false">IFERROR(VLOOKUP(K116,【参考】数式用!$AJ$2:$AK$24,2,FALSE),"")))</f>
        <v>#N/A</v>
      </c>
      <c r="AR116" s="643" t="str">
        <f aca="false">Q116&amp;Q117&amp;Q118</f>
        <v/>
      </c>
      <c r="AS116" s="641" t="str">
        <f aca="false">IF(AG118&lt;&gt;0,IF(AH118="○","入力済","未入力"),"")</f>
        <v/>
      </c>
      <c r="AT116" s="642" t="str">
        <f aca="false">IF(OR(Q116="処遇加算Ⅰ",Q116="処遇加算Ⅱ"),IF(OR(AI116="○",AI116="令和６年度中に満たす"),"入力済","未入力"),"")</f>
        <v/>
      </c>
      <c r="AU116" s="643" t="str">
        <f aca="false">IF(Q116="処遇加算Ⅲ",IF(AJ116="○","入力済","未入力"),"")</f>
        <v/>
      </c>
      <c r="AV116" s="641" t="str">
        <f aca="false">IF(Q116="処遇加算Ⅰ",IF(OR(AK116="○",AK116="令和６年度中に満たす"),"入力済","未入力"),"")</f>
        <v/>
      </c>
      <c r="AW116" s="641" t="str">
        <f aca="false">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644" t="str">
        <f aca="false">IF(Q117="特定加算Ⅰ",IF(AM117="","未入力","入力済"),"")</f>
        <v/>
      </c>
      <c r="AY116" s="644" t="str">
        <f aca="false">G116</f>
        <v/>
      </c>
    </row>
    <row r="117" customFormat="false" ht="32.1" hidden="false" customHeight="true" outlineLevel="0" collapsed="false">
      <c r="A117" s="616"/>
      <c r="B117" s="617"/>
      <c r="C117" s="617"/>
      <c r="D117" s="617"/>
      <c r="E117" s="617"/>
      <c r="F117" s="617"/>
      <c r="G117" s="618"/>
      <c r="H117" s="618"/>
      <c r="I117" s="618"/>
      <c r="J117" s="618"/>
      <c r="K117" s="618"/>
      <c r="L117" s="706"/>
      <c r="M117" s="707"/>
      <c r="N117" s="645" t="s">
        <v>374</v>
      </c>
      <c r="O117" s="646"/>
      <c r="P117" s="647" t="e">
        <f aca="false">IFERROR(VLOOKUP(K116,【参考】数式用!$A$5:$J$27,MATCH(O117,【参考】数式用!$B$4:$J$4,0)+1,0),"")))</f>
        <v>#N/A</v>
      </c>
      <c r="Q117" s="646"/>
      <c r="R117" s="647" t="e">
        <f aca="false">IFERROR(VLOOKUP(K116,【参考】数式用!$A$5:$J$27,MATCH(Q117,【参考】数式用!$B$4:$J$4,0)+1,0),"")))</f>
        <v>#N/A</v>
      </c>
      <c r="S117" s="97" t="s">
        <v>88</v>
      </c>
      <c r="T117" s="648" t="n">
        <v>6</v>
      </c>
      <c r="U117" s="98" t="s">
        <v>89</v>
      </c>
      <c r="V117" s="649" t="n">
        <v>4</v>
      </c>
      <c r="W117" s="98" t="s">
        <v>372</v>
      </c>
      <c r="X117" s="648" t="n">
        <v>6</v>
      </c>
      <c r="Y117" s="98" t="s">
        <v>89</v>
      </c>
      <c r="Z117" s="649" t="n">
        <v>5</v>
      </c>
      <c r="AA117" s="98" t="s">
        <v>90</v>
      </c>
      <c r="AB117" s="650" t="s">
        <v>101</v>
      </c>
      <c r="AC117" s="651" t="n">
        <f aca="false">IF(V117&gt;=1,(X117*12+Z117)-(T117*12+V117)+1,"")</f>
        <v>2</v>
      </c>
      <c r="AD117" s="98" t="s">
        <v>373</v>
      </c>
      <c r="AE117" s="652" t="str">
        <f aca="false">IFERROR(ROUNDDOWN(ROUND(L116*R117,0)*M116,0)*AC117,"")</f>
        <v/>
      </c>
      <c r="AF117" s="653" t="str">
        <f aca="false">IFERROR(ROUNDDOWN(ROUND(L116*(R117-P117),0)*M116,0)*AC117,"")</f>
        <v/>
      </c>
      <c r="AG117" s="654"/>
      <c r="AH117" s="655"/>
      <c r="AI117" s="656"/>
      <c r="AJ117" s="657"/>
      <c r="AK117" s="658"/>
      <c r="AL117" s="659"/>
      <c r="AM117" s="660"/>
      <c r="AN117" s="661" t="str">
        <f aca="false">IF(AP116="","",IF(OR(Z116=4,Z117=4,Z118=4),"！加算の要件上は問題ありませんが、算定期間の終わりが令和６年５月になっていません。区分変更の場合は、「基本情報入力シート」で同じ事業所を２行に分けて記入してください。",""))</f>
        <v/>
      </c>
      <c r="AO117" s="662"/>
      <c r="AP117" s="640" t="str">
        <f aca="false">IF(K116&lt;&gt;"","P列・R列に色付け","")</f>
        <v/>
      </c>
      <c r="AY117" s="644" t="str">
        <f aca="false">G116</f>
        <v/>
      </c>
    </row>
    <row r="118" customFormat="false" ht="32.1" hidden="false" customHeight="true" outlineLevel="0" collapsed="false">
      <c r="A118" s="616"/>
      <c r="B118" s="617"/>
      <c r="C118" s="617"/>
      <c r="D118" s="617"/>
      <c r="E118" s="617"/>
      <c r="F118" s="617"/>
      <c r="G118" s="618"/>
      <c r="H118" s="618"/>
      <c r="I118" s="618"/>
      <c r="J118" s="618"/>
      <c r="K118" s="618"/>
      <c r="L118" s="706"/>
      <c r="M118" s="707"/>
      <c r="N118" s="663" t="s">
        <v>375</v>
      </c>
      <c r="O118" s="710"/>
      <c r="P118" s="711" t="e">
        <f aca="false">IFERROR(VLOOKUP(K116,【参考】数式用!$A$5:$J$27,MATCH(O118,【参考】数式用!$B$4:$J$4,0)+1,0),"")))</f>
        <v>#N/A</v>
      </c>
      <c r="Q118" s="664"/>
      <c r="R118" s="665" t="e">
        <f aca="false">IFERROR(VLOOKUP(K116,【参考】数式用!$A$5:$J$27,MATCH(Q118,【参考】数式用!$B$4:$J$4,0)+1,0),"")))</f>
        <v>#N/A</v>
      </c>
      <c r="S118" s="666" t="s">
        <v>88</v>
      </c>
      <c r="T118" s="667" t="n">
        <v>6</v>
      </c>
      <c r="U118" s="668" t="s">
        <v>89</v>
      </c>
      <c r="V118" s="669" t="n">
        <v>4</v>
      </c>
      <c r="W118" s="668" t="s">
        <v>372</v>
      </c>
      <c r="X118" s="667" t="n">
        <v>6</v>
      </c>
      <c r="Y118" s="668" t="s">
        <v>89</v>
      </c>
      <c r="Z118" s="669" t="n">
        <v>5</v>
      </c>
      <c r="AA118" s="668" t="s">
        <v>90</v>
      </c>
      <c r="AB118" s="670" t="s">
        <v>101</v>
      </c>
      <c r="AC118" s="671" t="n">
        <f aca="false">IF(V118&gt;=1,(X118*12+Z118)-(T118*12+V118)+1,"")</f>
        <v>2</v>
      </c>
      <c r="AD118" s="668" t="s">
        <v>373</v>
      </c>
      <c r="AE118" s="672" t="str">
        <f aca="false">IFERROR(ROUNDDOWN(ROUND(L116*R118,0)*M116,0)*AC118,"")</f>
        <v/>
      </c>
      <c r="AF118" s="673" t="str">
        <f aca="false">IFERROR(ROUNDDOWN(ROUND(L116*(R118-P118),0)*M116,0)*AC118,"")</f>
        <v/>
      </c>
      <c r="AG118" s="674" t="n">
        <f aca="false">IF(AND(O118="ベア加算なし",Q118="ベア加算"),AE118,0)</f>
        <v>0</v>
      </c>
      <c r="AH118" s="675"/>
      <c r="AI118" s="676"/>
      <c r="AJ118" s="677"/>
      <c r="AK118" s="678"/>
      <c r="AL118" s="679"/>
      <c r="AM118" s="680"/>
      <c r="AN118" s="681" t="str">
        <f aca="false">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682" t="str">
        <f aca="false">IF(K116&lt;&gt;"","P列・R列に色付け","")</f>
        <v/>
      </c>
      <c r="AQ118" s="683"/>
      <c r="AR118" s="683"/>
      <c r="AX118" s="684"/>
      <c r="AY118" s="644" t="str">
        <f aca="false">G116</f>
        <v/>
      </c>
    </row>
    <row r="119" customFormat="false" ht="32.1" hidden="false" customHeight="true" outlineLevel="0" collapsed="false">
      <c r="A119" s="616" t="n">
        <v>36</v>
      </c>
      <c r="B119" s="617" t="str">
        <f aca="false">IF(基本情報入力シート!C89="","",基本情報入力シート!C89)</f>
        <v/>
      </c>
      <c r="C119" s="617"/>
      <c r="D119" s="617"/>
      <c r="E119" s="617"/>
      <c r="F119" s="617"/>
      <c r="G119" s="618" t="str">
        <f aca="false">IF(基本情報入力シート!M89="","",基本情報入力シート!M89)</f>
        <v/>
      </c>
      <c r="H119" s="618" t="str">
        <f aca="false">IF(基本情報入力シート!R89="","",基本情報入力シート!R89)</f>
        <v/>
      </c>
      <c r="I119" s="618" t="str">
        <f aca="false">IF(基本情報入力シート!W89="","",基本情報入力シート!W89)</f>
        <v/>
      </c>
      <c r="J119" s="618" t="str">
        <f aca="false">IF(基本情報入力シート!X89="","",基本情報入力シート!X89)</f>
        <v/>
      </c>
      <c r="K119" s="618" t="str">
        <f aca="false">IF(基本情報入力シート!Y89="","",基本情報入力シート!Y89)</f>
        <v/>
      </c>
      <c r="L119" s="706" t="str">
        <f aca="false">IF(基本情報入力シート!AB89="","",基本情報入力シート!AB89)</f>
        <v/>
      </c>
      <c r="M119" s="707" t="e">
        <f aca="false">IF(基本情報入力シート!AC89="","",基本情報入力シート!AC89)</f>
        <v>#N/A</v>
      </c>
      <c r="N119" s="622" t="s">
        <v>371</v>
      </c>
      <c r="O119" s="623"/>
      <c r="P119" s="624" t="e">
        <f aca="false">IFERROR(VLOOKUP(K119,【参考】数式用!$A$5:$J$27,MATCH(O119,【参考】数式用!$B$4:$J$4,0)+1,0),"")))</f>
        <v>#N/A</v>
      </c>
      <c r="Q119" s="623"/>
      <c r="R119" s="624" t="e">
        <f aca="false">IFERROR(VLOOKUP(K119,【参考】数式用!$A$5:$J$27,MATCH(Q119,【参考】数式用!$B$4:$J$4,0)+1,0),"")))</f>
        <v>#N/A</v>
      </c>
      <c r="S119" s="625" t="s">
        <v>88</v>
      </c>
      <c r="T119" s="626" t="n">
        <v>6</v>
      </c>
      <c r="U119" s="155" t="s">
        <v>89</v>
      </c>
      <c r="V119" s="627" t="n">
        <v>4</v>
      </c>
      <c r="W119" s="155" t="s">
        <v>372</v>
      </c>
      <c r="X119" s="626" t="n">
        <v>6</v>
      </c>
      <c r="Y119" s="155" t="s">
        <v>89</v>
      </c>
      <c r="Z119" s="627" t="n">
        <v>5</v>
      </c>
      <c r="AA119" s="155" t="s">
        <v>90</v>
      </c>
      <c r="AB119" s="628" t="s">
        <v>101</v>
      </c>
      <c r="AC119" s="629" t="n">
        <f aca="false">IF(V119&gt;=1,(X119*12+Z119)-(T119*12+V119)+1,"")</f>
        <v>2</v>
      </c>
      <c r="AD119" s="155" t="s">
        <v>373</v>
      </c>
      <c r="AE119" s="630" t="str">
        <f aca="false">IFERROR(ROUNDDOWN(ROUND(L119*R119,0)*M119,0)*AC119,"")</f>
        <v/>
      </c>
      <c r="AF119" s="631" t="str">
        <f aca="false">IFERROR(ROUNDDOWN(ROUND(L119*(R119-P119),0)*M119,0)*AC119,"")</f>
        <v/>
      </c>
      <c r="AG119" s="632"/>
      <c r="AH119" s="693"/>
      <c r="AI119" s="708"/>
      <c r="AJ119" s="703"/>
      <c r="AK119" s="704"/>
      <c r="AL119" s="637"/>
      <c r="AM119" s="638"/>
      <c r="AN119" s="639" t="str">
        <f aca="false">IF(AP119="","",IF(R119&lt;P119,"！加算の要件上は問題ありませんが、令和６年３月と比較して４・５月に加算率が下がる計画になっています。",""))</f>
        <v/>
      </c>
      <c r="AP119" s="640" t="str">
        <f aca="false">IF(K119&lt;&gt;"","P列・R列に色付け","")</f>
        <v/>
      </c>
      <c r="AQ119" s="641" t="e">
        <f aca="false">IFERROR(VLOOKUP(K119,【参考】数式用!$AJ$2:$AK$24,2,FALSE),"")))</f>
        <v>#N/A</v>
      </c>
      <c r="AR119" s="643" t="str">
        <f aca="false">Q119&amp;Q120&amp;Q121</f>
        <v/>
      </c>
      <c r="AS119" s="641" t="str">
        <f aca="false">IF(AG121&lt;&gt;0,IF(AH121="○","入力済","未入力"),"")</f>
        <v/>
      </c>
      <c r="AT119" s="642" t="str">
        <f aca="false">IF(OR(Q119="処遇加算Ⅰ",Q119="処遇加算Ⅱ"),IF(OR(AI119="○",AI119="令和６年度中に満たす"),"入力済","未入力"),"")</f>
        <v/>
      </c>
      <c r="AU119" s="643" t="str">
        <f aca="false">IF(Q119="処遇加算Ⅲ",IF(AJ119="○","入力済","未入力"),"")</f>
        <v/>
      </c>
      <c r="AV119" s="641" t="str">
        <f aca="false">IF(Q119="処遇加算Ⅰ",IF(OR(AK119="○",AK119="令和６年度中に満たす"),"入力済","未入力"),"")</f>
        <v/>
      </c>
      <c r="AW119" s="641" t="str">
        <f aca="false">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644" t="str">
        <f aca="false">IF(Q120="特定加算Ⅰ",IF(AM120="","未入力","入力済"),"")</f>
        <v/>
      </c>
      <c r="AY119" s="644" t="str">
        <f aca="false">G119</f>
        <v/>
      </c>
    </row>
    <row r="120" customFormat="false" ht="32.1" hidden="false" customHeight="true" outlineLevel="0" collapsed="false">
      <c r="A120" s="616"/>
      <c r="B120" s="617"/>
      <c r="C120" s="617"/>
      <c r="D120" s="617"/>
      <c r="E120" s="617"/>
      <c r="F120" s="617"/>
      <c r="G120" s="618"/>
      <c r="H120" s="618"/>
      <c r="I120" s="618"/>
      <c r="J120" s="618"/>
      <c r="K120" s="618"/>
      <c r="L120" s="706"/>
      <c r="M120" s="707"/>
      <c r="N120" s="645" t="s">
        <v>374</v>
      </c>
      <c r="O120" s="646"/>
      <c r="P120" s="647" t="e">
        <f aca="false">IFERROR(VLOOKUP(K119,【参考】数式用!$A$5:$J$27,MATCH(O120,【参考】数式用!$B$4:$J$4,0)+1,0),"")))</f>
        <v>#N/A</v>
      </c>
      <c r="Q120" s="646"/>
      <c r="R120" s="647" t="e">
        <f aca="false">IFERROR(VLOOKUP(K119,【参考】数式用!$A$5:$J$27,MATCH(Q120,【参考】数式用!$B$4:$J$4,0)+1,0),"")))</f>
        <v>#N/A</v>
      </c>
      <c r="S120" s="97" t="s">
        <v>88</v>
      </c>
      <c r="T120" s="648" t="n">
        <v>6</v>
      </c>
      <c r="U120" s="98" t="s">
        <v>89</v>
      </c>
      <c r="V120" s="649" t="n">
        <v>4</v>
      </c>
      <c r="W120" s="98" t="s">
        <v>372</v>
      </c>
      <c r="X120" s="648" t="n">
        <v>6</v>
      </c>
      <c r="Y120" s="98" t="s">
        <v>89</v>
      </c>
      <c r="Z120" s="649" t="n">
        <v>5</v>
      </c>
      <c r="AA120" s="98" t="s">
        <v>90</v>
      </c>
      <c r="AB120" s="650" t="s">
        <v>101</v>
      </c>
      <c r="AC120" s="651" t="n">
        <f aca="false">IF(V120&gt;=1,(X120*12+Z120)-(T120*12+V120)+1,"")</f>
        <v>2</v>
      </c>
      <c r="AD120" s="98" t="s">
        <v>373</v>
      </c>
      <c r="AE120" s="652" t="str">
        <f aca="false">IFERROR(ROUNDDOWN(ROUND(L119*R120,0)*M119,0)*AC120,"")</f>
        <v/>
      </c>
      <c r="AF120" s="653" t="str">
        <f aca="false">IFERROR(ROUNDDOWN(ROUND(L119*(R120-P120),0)*M119,0)*AC120,"")</f>
        <v/>
      </c>
      <c r="AG120" s="654"/>
      <c r="AH120" s="655"/>
      <c r="AI120" s="656"/>
      <c r="AJ120" s="657"/>
      <c r="AK120" s="658"/>
      <c r="AL120" s="659"/>
      <c r="AM120" s="660"/>
      <c r="AN120" s="661" t="str">
        <f aca="false">IF(AP119="","",IF(OR(Z119=4,Z120=4,Z121=4),"！加算の要件上は問題ありませんが、算定期間の終わりが令和６年５月になっていません。区分変更の場合は、「基本情報入力シート」で同じ事業所を２行に分けて記入してください。",""))</f>
        <v/>
      </c>
      <c r="AO120" s="662"/>
      <c r="AP120" s="640" t="str">
        <f aca="false">IF(K119&lt;&gt;"","P列・R列に色付け","")</f>
        <v/>
      </c>
      <c r="AY120" s="644" t="str">
        <f aca="false">G119</f>
        <v/>
      </c>
    </row>
    <row r="121" customFormat="false" ht="32.1" hidden="false" customHeight="true" outlineLevel="0" collapsed="false">
      <c r="A121" s="616"/>
      <c r="B121" s="617"/>
      <c r="C121" s="617"/>
      <c r="D121" s="617"/>
      <c r="E121" s="617"/>
      <c r="F121" s="617"/>
      <c r="G121" s="618"/>
      <c r="H121" s="618"/>
      <c r="I121" s="618"/>
      <c r="J121" s="618"/>
      <c r="K121" s="618"/>
      <c r="L121" s="706"/>
      <c r="M121" s="707"/>
      <c r="N121" s="663" t="s">
        <v>375</v>
      </c>
      <c r="O121" s="710"/>
      <c r="P121" s="711" t="e">
        <f aca="false">IFERROR(VLOOKUP(K119,【参考】数式用!$A$5:$J$27,MATCH(O121,【参考】数式用!$B$4:$J$4,0)+1,0),"")))</f>
        <v>#N/A</v>
      </c>
      <c r="Q121" s="664"/>
      <c r="R121" s="665" t="e">
        <f aca="false">IFERROR(VLOOKUP(K119,【参考】数式用!$A$5:$J$27,MATCH(Q121,【参考】数式用!$B$4:$J$4,0)+1,0),"")))</f>
        <v>#N/A</v>
      </c>
      <c r="S121" s="666" t="s">
        <v>88</v>
      </c>
      <c r="T121" s="667" t="n">
        <v>6</v>
      </c>
      <c r="U121" s="668" t="s">
        <v>89</v>
      </c>
      <c r="V121" s="669" t="n">
        <v>4</v>
      </c>
      <c r="W121" s="668" t="s">
        <v>372</v>
      </c>
      <c r="X121" s="667" t="n">
        <v>6</v>
      </c>
      <c r="Y121" s="668" t="s">
        <v>89</v>
      </c>
      <c r="Z121" s="669" t="n">
        <v>5</v>
      </c>
      <c r="AA121" s="668" t="s">
        <v>90</v>
      </c>
      <c r="AB121" s="670" t="s">
        <v>101</v>
      </c>
      <c r="AC121" s="671" t="n">
        <f aca="false">IF(V121&gt;=1,(X121*12+Z121)-(T121*12+V121)+1,"")</f>
        <v>2</v>
      </c>
      <c r="AD121" s="668" t="s">
        <v>373</v>
      </c>
      <c r="AE121" s="672" t="str">
        <f aca="false">IFERROR(ROUNDDOWN(ROUND(L119*R121,0)*M119,0)*AC121,"")</f>
        <v/>
      </c>
      <c r="AF121" s="673" t="str">
        <f aca="false">IFERROR(ROUNDDOWN(ROUND(L119*(R121-P121),0)*M119,0)*AC121,"")</f>
        <v/>
      </c>
      <c r="AG121" s="674" t="n">
        <f aca="false">IF(AND(O121="ベア加算なし",Q121="ベア加算"),AE121,0)</f>
        <v>0</v>
      </c>
      <c r="AH121" s="675"/>
      <c r="AI121" s="676"/>
      <c r="AJ121" s="677"/>
      <c r="AK121" s="678"/>
      <c r="AL121" s="679"/>
      <c r="AM121" s="680"/>
      <c r="AN121" s="681" t="str">
        <f aca="false">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682" t="str">
        <f aca="false">IF(K119&lt;&gt;"","P列・R列に色付け","")</f>
        <v/>
      </c>
      <c r="AQ121" s="683"/>
      <c r="AR121" s="683"/>
      <c r="AX121" s="684"/>
      <c r="AY121" s="644" t="str">
        <f aca="false">G119</f>
        <v/>
      </c>
    </row>
    <row r="122" customFormat="false" ht="32.1" hidden="false" customHeight="true" outlineLevel="0" collapsed="false">
      <c r="A122" s="616" t="n">
        <v>37</v>
      </c>
      <c r="B122" s="617" t="str">
        <f aca="false">IF(基本情報入力シート!C90="","",基本情報入力シート!C90)</f>
        <v/>
      </c>
      <c r="C122" s="617"/>
      <c r="D122" s="617"/>
      <c r="E122" s="617"/>
      <c r="F122" s="617"/>
      <c r="G122" s="618" t="str">
        <f aca="false">IF(基本情報入力シート!M90="","",基本情報入力シート!M90)</f>
        <v/>
      </c>
      <c r="H122" s="618" t="str">
        <f aca="false">IF(基本情報入力シート!R90="","",基本情報入力シート!R90)</f>
        <v/>
      </c>
      <c r="I122" s="618" t="str">
        <f aca="false">IF(基本情報入力シート!W90="","",基本情報入力シート!W90)</f>
        <v/>
      </c>
      <c r="J122" s="618" t="str">
        <f aca="false">IF(基本情報入力シート!X90="","",基本情報入力シート!X90)</f>
        <v/>
      </c>
      <c r="K122" s="618" t="str">
        <f aca="false">IF(基本情報入力シート!Y90="","",基本情報入力シート!Y90)</f>
        <v/>
      </c>
      <c r="L122" s="706" t="str">
        <f aca="false">IF(基本情報入力シート!AB90="","",基本情報入力シート!AB90)</f>
        <v/>
      </c>
      <c r="M122" s="707" t="e">
        <f aca="false">IF(基本情報入力シート!AC90="","",基本情報入力シート!AC90)</f>
        <v>#N/A</v>
      </c>
      <c r="N122" s="622" t="s">
        <v>371</v>
      </c>
      <c r="O122" s="623"/>
      <c r="P122" s="624" t="e">
        <f aca="false">IFERROR(VLOOKUP(K122,【参考】数式用!$A$5:$J$27,MATCH(O122,【参考】数式用!$B$4:$J$4,0)+1,0),"")))</f>
        <v>#N/A</v>
      </c>
      <c r="Q122" s="623"/>
      <c r="R122" s="624" t="e">
        <f aca="false">IFERROR(VLOOKUP(K122,【参考】数式用!$A$5:$J$27,MATCH(Q122,【参考】数式用!$B$4:$J$4,0)+1,0),"")))</f>
        <v>#N/A</v>
      </c>
      <c r="S122" s="625" t="s">
        <v>88</v>
      </c>
      <c r="T122" s="626" t="n">
        <v>6</v>
      </c>
      <c r="U122" s="155" t="s">
        <v>89</v>
      </c>
      <c r="V122" s="627" t="n">
        <v>4</v>
      </c>
      <c r="W122" s="155" t="s">
        <v>372</v>
      </c>
      <c r="X122" s="626" t="n">
        <v>6</v>
      </c>
      <c r="Y122" s="155" t="s">
        <v>89</v>
      </c>
      <c r="Z122" s="627" t="n">
        <v>5</v>
      </c>
      <c r="AA122" s="155" t="s">
        <v>90</v>
      </c>
      <c r="AB122" s="628" t="s">
        <v>101</v>
      </c>
      <c r="AC122" s="629" t="n">
        <f aca="false">IF(V122&gt;=1,(X122*12+Z122)-(T122*12+V122)+1,"")</f>
        <v>2</v>
      </c>
      <c r="AD122" s="155" t="s">
        <v>373</v>
      </c>
      <c r="AE122" s="630" t="str">
        <f aca="false">IFERROR(ROUNDDOWN(ROUND(L122*R122,0)*M122,0)*AC122,"")</f>
        <v/>
      </c>
      <c r="AF122" s="631" t="str">
        <f aca="false">IFERROR(ROUNDDOWN(ROUND(L122*(R122-P122),0)*M122,0)*AC122,"")</f>
        <v/>
      </c>
      <c r="AG122" s="632"/>
      <c r="AH122" s="693"/>
      <c r="AI122" s="708"/>
      <c r="AJ122" s="703"/>
      <c r="AK122" s="704"/>
      <c r="AL122" s="637"/>
      <c r="AM122" s="638"/>
      <c r="AN122" s="639" t="str">
        <f aca="false">IF(AP122="","",IF(R122&lt;P122,"！加算の要件上は問題ありませんが、令和６年３月と比較して４・５月に加算率が下がる計画になっています。",""))</f>
        <v/>
      </c>
      <c r="AP122" s="640" t="str">
        <f aca="false">IF(K122&lt;&gt;"","P列・R列に色付け","")</f>
        <v/>
      </c>
      <c r="AQ122" s="641" t="e">
        <f aca="false">IFERROR(VLOOKUP(K122,【参考】数式用!$AJ$2:$AK$24,2,FALSE),"")))</f>
        <v>#N/A</v>
      </c>
      <c r="AR122" s="643" t="str">
        <f aca="false">Q122&amp;Q123&amp;Q124</f>
        <v/>
      </c>
      <c r="AS122" s="641" t="str">
        <f aca="false">IF(AG124&lt;&gt;0,IF(AH124="○","入力済","未入力"),"")</f>
        <v/>
      </c>
      <c r="AT122" s="642" t="str">
        <f aca="false">IF(OR(Q122="処遇加算Ⅰ",Q122="処遇加算Ⅱ"),IF(OR(AI122="○",AI122="令和６年度中に満たす"),"入力済","未入力"),"")</f>
        <v/>
      </c>
      <c r="AU122" s="643" t="str">
        <f aca="false">IF(Q122="処遇加算Ⅲ",IF(AJ122="○","入力済","未入力"),"")</f>
        <v/>
      </c>
      <c r="AV122" s="641" t="str">
        <f aca="false">IF(Q122="処遇加算Ⅰ",IF(OR(AK122="○",AK122="令和６年度中に満たす"),"入力済","未入力"),"")</f>
        <v/>
      </c>
      <c r="AW122" s="641" t="str">
        <f aca="false">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644" t="str">
        <f aca="false">IF(Q123="特定加算Ⅰ",IF(AM123="","未入力","入力済"),"")</f>
        <v/>
      </c>
      <c r="AY122" s="644" t="str">
        <f aca="false">G122</f>
        <v/>
      </c>
    </row>
    <row r="123" customFormat="false" ht="32.1" hidden="false" customHeight="true" outlineLevel="0" collapsed="false">
      <c r="A123" s="616"/>
      <c r="B123" s="617"/>
      <c r="C123" s="617"/>
      <c r="D123" s="617"/>
      <c r="E123" s="617"/>
      <c r="F123" s="617"/>
      <c r="G123" s="618"/>
      <c r="H123" s="618"/>
      <c r="I123" s="618"/>
      <c r="J123" s="618"/>
      <c r="K123" s="618"/>
      <c r="L123" s="706"/>
      <c r="M123" s="707"/>
      <c r="N123" s="645" t="s">
        <v>374</v>
      </c>
      <c r="O123" s="646"/>
      <c r="P123" s="647" t="e">
        <f aca="false">IFERROR(VLOOKUP(K122,【参考】数式用!$A$5:$J$27,MATCH(O123,【参考】数式用!$B$4:$J$4,0)+1,0),"")))</f>
        <v>#N/A</v>
      </c>
      <c r="Q123" s="646"/>
      <c r="R123" s="647" t="e">
        <f aca="false">IFERROR(VLOOKUP(K122,【参考】数式用!$A$5:$J$27,MATCH(Q123,【参考】数式用!$B$4:$J$4,0)+1,0),"")))</f>
        <v>#N/A</v>
      </c>
      <c r="S123" s="97" t="s">
        <v>88</v>
      </c>
      <c r="T123" s="648" t="n">
        <v>6</v>
      </c>
      <c r="U123" s="98" t="s">
        <v>89</v>
      </c>
      <c r="V123" s="649" t="n">
        <v>4</v>
      </c>
      <c r="W123" s="98" t="s">
        <v>372</v>
      </c>
      <c r="X123" s="648" t="n">
        <v>6</v>
      </c>
      <c r="Y123" s="98" t="s">
        <v>89</v>
      </c>
      <c r="Z123" s="649" t="n">
        <v>5</v>
      </c>
      <c r="AA123" s="98" t="s">
        <v>90</v>
      </c>
      <c r="AB123" s="650" t="s">
        <v>101</v>
      </c>
      <c r="AC123" s="651" t="n">
        <f aca="false">IF(V123&gt;=1,(X123*12+Z123)-(T123*12+V123)+1,"")</f>
        <v>2</v>
      </c>
      <c r="AD123" s="98" t="s">
        <v>373</v>
      </c>
      <c r="AE123" s="652" t="str">
        <f aca="false">IFERROR(ROUNDDOWN(ROUND(L122*R123,0)*M122,0)*AC123,"")</f>
        <v/>
      </c>
      <c r="AF123" s="653" t="str">
        <f aca="false">IFERROR(ROUNDDOWN(ROUND(L122*(R123-P123),0)*M122,0)*AC123,"")</f>
        <v/>
      </c>
      <c r="AG123" s="654"/>
      <c r="AH123" s="655"/>
      <c r="AI123" s="656"/>
      <c r="AJ123" s="657"/>
      <c r="AK123" s="658"/>
      <c r="AL123" s="659"/>
      <c r="AM123" s="660"/>
      <c r="AN123" s="661" t="str">
        <f aca="false">IF(AP122="","",IF(OR(Z122=4,Z123=4,Z124=4),"！加算の要件上は問題ありませんが、算定期間の終わりが令和６年５月になっていません。区分変更の場合は、「基本情報入力シート」で同じ事業所を２行に分けて記入してください。",""))</f>
        <v/>
      </c>
      <c r="AO123" s="662"/>
      <c r="AP123" s="640" t="str">
        <f aca="false">IF(K122&lt;&gt;"","P列・R列に色付け","")</f>
        <v/>
      </c>
      <c r="AY123" s="644" t="str">
        <f aca="false">G122</f>
        <v/>
      </c>
    </row>
    <row r="124" customFormat="false" ht="32.1" hidden="false" customHeight="true" outlineLevel="0" collapsed="false">
      <c r="A124" s="616"/>
      <c r="B124" s="617"/>
      <c r="C124" s="617"/>
      <c r="D124" s="617"/>
      <c r="E124" s="617"/>
      <c r="F124" s="617"/>
      <c r="G124" s="618"/>
      <c r="H124" s="618"/>
      <c r="I124" s="618"/>
      <c r="J124" s="618"/>
      <c r="K124" s="618"/>
      <c r="L124" s="706"/>
      <c r="M124" s="707"/>
      <c r="N124" s="663" t="s">
        <v>375</v>
      </c>
      <c r="O124" s="710"/>
      <c r="P124" s="711" t="e">
        <f aca="false">IFERROR(VLOOKUP(K122,【参考】数式用!$A$5:$J$27,MATCH(O124,【参考】数式用!$B$4:$J$4,0)+1,0),"")))</f>
        <v>#N/A</v>
      </c>
      <c r="Q124" s="664"/>
      <c r="R124" s="665" t="e">
        <f aca="false">IFERROR(VLOOKUP(K122,【参考】数式用!$A$5:$J$27,MATCH(Q124,【参考】数式用!$B$4:$J$4,0)+1,0),"")))</f>
        <v>#N/A</v>
      </c>
      <c r="S124" s="666" t="s">
        <v>88</v>
      </c>
      <c r="T124" s="667" t="n">
        <v>6</v>
      </c>
      <c r="U124" s="668" t="s">
        <v>89</v>
      </c>
      <c r="V124" s="669" t="n">
        <v>4</v>
      </c>
      <c r="W124" s="668" t="s">
        <v>372</v>
      </c>
      <c r="X124" s="667" t="n">
        <v>6</v>
      </c>
      <c r="Y124" s="668" t="s">
        <v>89</v>
      </c>
      <c r="Z124" s="669" t="n">
        <v>5</v>
      </c>
      <c r="AA124" s="668" t="s">
        <v>90</v>
      </c>
      <c r="AB124" s="670" t="s">
        <v>101</v>
      </c>
      <c r="AC124" s="671" t="n">
        <f aca="false">IF(V124&gt;=1,(X124*12+Z124)-(T124*12+V124)+1,"")</f>
        <v>2</v>
      </c>
      <c r="AD124" s="668" t="s">
        <v>373</v>
      </c>
      <c r="AE124" s="672" t="str">
        <f aca="false">IFERROR(ROUNDDOWN(ROUND(L122*R124,0)*M122,0)*AC124,"")</f>
        <v/>
      </c>
      <c r="AF124" s="673" t="str">
        <f aca="false">IFERROR(ROUNDDOWN(ROUND(L122*(R124-P124),0)*M122,0)*AC124,"")</f>
        <v/>
      </c>
      <c r="AG124" s="674" t="n">
        <f aca="false">IF(AND(O124="ベア加算なし",Q124="ベア加算"),AE124,0)</f>
        <v>0</v>
      </c>
      <c r="AH124" s="675"/>
      <c r="AI124" s="676"/>
      <c r="AJ124" s="677"/>
      <c r="AK124" s="678"/>
      <c r="AL124" s="679"/>
      <c r="AM124" s="680"/>
      <c r="AN124" s="681" t="str">
        <f aca="false">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682" t="str">
        <f aca="false">IF(K122&lt;&gt;"","P列・R列に色付け","")</f>
        <v/>
      </c>
      <c r="AQ124" s="683"/>
      <c r="AR124" s="683"/>
      <c r="AX124" s="684"/>
      <c r="AY124" s="644" t="str">
        <f aca="false">G122</f>
        <v/>
      </c>
    </row>
    <row r="125" customFormat="false" ht="32.1" hidden="false" customHeight="true" outlineLevel="0" collapsed="false">
      <c r="A125" s="616" t="n">
        <v>38</v>
      </c>
      <c r="B125" s="617" t="str">
        <f aca="false">IF(基本情報入力シート!C91="","",基本情報入力シート!C91)</f>
        <v/>
      </c>
      <c r="C125" s="617"/>
      <c r="D125" s="617"/>
      <c r="E125" s="617"/>
      <c r="F125" s="617"/>
      <c r="G125" s="618" t="str">
        <f aca="false">IF(基本情報入力シート!M91="","",基本情報入力シート!M91)</f>
        <v/>
      </c>
      <c r="H125" s="618" t="str">
        <f aca="false">IF(基本情報入力シート!R91="","",基本情報入力シート!R91)</f>
        <v/>
      </c>
      <c r="I125" s="618" t="str">
        <f aca="false">IF(基本情報入力シート!W91="","",基本情報入力シート!W91)</f>
        <v/>
      </c>
      <c r="J125" s="618" t="str">
        <f aca="false">IF(基本情報入力シート!X91="","",基本情報入力シート!X91)</f>
        <v/>
      </c>
      <c r="K125" s="618" t="str">
        <f aca="false">IF(基本情報入力シート!Y91="","",基本情報入力シート!Y91)</f>
        <v/>
      </c>
      <c r="L125" s="706" t="str">
        <f aca="false">IF(基本情報入力シート!AB91="","",基本情報入力シート!AB91)</f>
        <v/>
      </c>
      <c r="M125" s="707" t="e">
        <f aca="false">IF(基本情報入力シート!AC91="","",基本情報入力シート!AC91)</f>
        <v>#N/A</v>
      </c>
      <c r="N125" s="622" t="s">
        <v>371</v>
      </c>
      <c r="O125" s="623"/>
      <c r="P125" s="624" t="e">
        <f aca="false">IFERROR(VLOOKUP(K125,【参考】数式用!$A$5:$J$27,MATCH(O125,【参考】数式用!$B$4:$J$4,0)+1,0),"")))</f>
        <v>#N/A</v>
      </c>
      <c r="Q125" s="623"/>
      <c r="R125" s="624" t="e">
        <f aca="false">IFERROR(VLOOKUP(K125,【参考】数式用!$A$5:$J$27,MATCH(Q125,【参考】数式用!$B$4:$J$4,0)+1,0),"")))</f>
        <v>#N/A</v>
      </c>
      <c r="S125" s="625" t="s">
        <v>88</v>
      </c>
      <c r="T125" s="626" t="n">
        <v>6</v>
      </c>
      <c r="U125" s="155" t="s">
        <v>89</v>
      </c>
      <c r="V125" s="627" t="n">
        <v>4</v>
      </c>
      <c r="W125" s="155" t="s">
        <v>372</v>
      </c>
      <c r="X125" s="626" t="n">
        <v>6</v>
      </c>
      <c r="Y125" s="155" t="s">
        <v>89</v>
      </c>
      <c r="Z125" s="627" t="n">
        <v>5</v>
      </c>
      <c r="AA125" s="155" t="s">
        <v>90</v>
      </c>
      <c r="AB125" s="628" t="s">
        <v>101</v>
      </c>
      <c r="AC125" s="629" t="n">
        <f aca="false">IF(V125&gt;=1,(X125*12+Z125)-(T125*12+V125)+1,"")</f>
        <v>2</v>
      </c>
      <c r="AD125" s="155" t="s">
        <v>373</v>
      </c>
      <c r="AE125" s="630" t="str">
        <f aca="false">IFERROR(ROUNDDOWN(ROUND(L125*R125,0)*M125,0)*AC125,"")</f>
        <v/>
      </c>
      <c r="AF125" s="631" t="str">
        <f aca="false">IFERROR(ROUNDDOWN(ROUND(L125*(R125-P125),0)*M125,0)*AC125,"")</f>
        <v/>
      </c>
      <c r="AG125" s="632"/>
      <c r="AH125" s="693"/>
      <c r="AI125" s="708"/>
      <c r="AJ125" s="703"/>
      <c r="AK125" s="704"/>
      <c r="AL125" s="637"/>
      <c r="AM125" s="638"/>
      <c r="AN125" s="639" t="str">
        <f aca="false">IF(AP125="","",IF(R125&lt;P125,"！加算の要件上は問題ありませんが、令和６年３月と比較して４・５月に加算率が下がる計画になっています。",""))</f>
        <v/>
      </c>
      <c r="AP125" s="640" t="str">
        <f aca="false">IF(K125&lt;&gt;"","P列・R列に色付け","")</f>
        <v/>
      </c>
      <c r="AQ125" s="641" t="e">
        <f aca="false">IFERROR(VLOOKUP(K125,【参考】数式用!$AJ$2:$AK$24,2,FALSE),"")))</f>
        <v>#N/A</v>
      </c>
      <c r="AR125" s="643" t="str">
        <f aca="false">Q125&amp;Q126&amp;Q127</f>
        <v/>
      </c>
      <c r="AS125" s="641" t="str">
        <f aca="false">IF(AG127&lt;&gt;0,IF(AH127="○","入力済","未入力"),"")</f>
        <v/>
      </c>
      <c r="AT125" s="642" t="str">
        <f aca="false">IF(OR(Q125="処遇加算Ⅰ",Q125="処遇加算Ⅱ"),IF(OR(AI125="○",AI125="令和６年度中に満たす"),"入力済","未入力"),"")</f>
        <v/>
      </c>
      <c r="AU125" s="643" t="str">
        <f aca="false">IF(Q125="処遇加算Ⅲ",IF(AJ125="○","入力済","未入力"),"")</f>
        <v/>
      </c>
      <c r="AV125" s="641" t="str">
        <f aca="false">IF(Q125="処遇加算Ⅰ",IF(OR(AK125="○",AK125="令和６年度中に満たす"),"入力済","未入力"),"")</f>
        <v/>
      </c>
      <c r="AW125" s="641" t="str">
        <f aca="false">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644" t="str">
        <f aca="false">IF(Q126="特定加算Ⅰ",IF(AM126="","未入力","入力済"),"")</f>
        <v/>
      </c>
      <c r="AY125" s="644" t="str">
        <f aca="false">G125</f>
        <v/>
      </c>
    </row>
    <row r="126" customFormat="false" ht="32.1" hidden="false" customHeight="true" outlineLevel="0" collapsed="false">
      <c r="A126" s="616"/>
      <c r="B126" s="617"/>
      <c r="C126" s="617"/>
      <c r="D126" s="617"/>
      <c r="E126" s="617"/>
      <c r="F126" s="617"/>
      <c r="G126" s="618"/>
      <c r="H126" s="618"/>
      <c r="I126" s="618"/>
      <c r="J126" s="618"/>
      <c r="K126" s="618"/>
      <c r="L126" s="706"/>
      <c r="M126" s="707"/>
      <c r="N126" s="645" t="s">
        <v>374</v>
      </c>
      <c r="O126" s="646"/>
      <c r="P126" s="647" t="e">
        <f aca="false">IFERROR(VLOOKUP(K125,【参考】数式用!$A$5:$J$27,MATCH(O126,【参考】数式用!$B$4:$J$4,0)+1,0),"")))</f>
        <v>#N/A</v>
      </c>
      <c r="Q126" s="646"/>
      <c r="R126" s="647" t="e">
        <f aca="false">IFERROR(VLOOKUP(K125,【参考】数式用!$A$5:$J$27,MATCH(Q126,【参考】数式用!$B$4:$J$4,0)+1,0),"")))</f>
        <v>#N/A</v>
      </c>
      <c r="S126" s="97" t="s">
        <v>88</v>
      </c>
      <c r="T126" s="648" t="n">
        <v>6</v>
      </c>
      <c r="U126" s="98" t="s">
        <v>89</v>
      </c>
      <c r="V126" s="649" t="n">
        <v>4</v>
      </c>
      <c r="W126" s="98" t="s">
        <v>372</v>
      </c>
      <c r="X126" s="648" t="n">
        <v>6</v>
      </c>
      <c r="Y126" s="98" t="s">
        <v>89</v>
      </c>
      <c r="Z126" s="649" t="n">
        <v>5</v>
      </c>
      <c r="AA126" s="98" t="s">
        <v>90</v>
      </c>
      <c r="AB126" s="650" t="s">
        <v>101</v>
      </c>
      <c r="AC126" s="651" t="n">
        <f aca="false">IF(V126&gt;=1,(X126*12+Z126)-(T126*12+V126)+1,"")</f>
        <v>2</v>
      </c>
      <c r="AD126" s="98" t="s">
        <v>373</v>
      </c>
      <c r="AE126" s="652" t="str">
        <f aca="false">IFERROR(ROUNDDOWN(ROUND(L125*R126,0)*M125,0)*AC126,"")</f>
        <v/>
      </c>
      <c r="AF126" s="653" t="str">
        <f aca="false">IFERROR(ROUNDDOWN(ROUND(L125*(R126-P126),0)*M125,0)*AC126,"")</f>
        <v/>
      </c>
      <c r="AG126" s="654"/>
      <c r="AH126" s="655"/>
      <c r="AI126" s="656"/>
      <c r="AJ126" s="657"/>
      <c r="AK126" s="658"/>
      <c r="AL126" s="659"/>
      <c r="AM126" s="660"/>
      <c r="AN126" s="661" t="str">
        <f aca="false">IF(AP125="","",IF(OR(Z125=4,Z126=4,Z127=4),"！加算の要件上は問題ありませんが、算定期間の終わりが令和６年５月になっていません。区分変更の場合は、「基本情報入力シート」で同じ事業所を２行に分けて記入してください。",""))</f>
        <v/>
      </c>
      <c r="AO126" s="662"/>
      <c r="AP126" s="640" t="str">
        <f aca="false">IF(K125&lt;&gt;"","P列・R列に色付け","")</f>
        <v/>
      </c>
      <c r="AY126" s="644" t="str">
        <f aca="false">G125</f>
        <v/>
      </c>
    </row>
    <row r="127" customFormat="false" ht="32.1" hidden="false" customHeight="true" outlineLevel="0" collapsed="false">
      <c r="A127" s="616"/>
      <c r="B127" s="617"/>
      <c r="C127" s="617"/>
      <c r="D127" s="617"/>
      <c r="E127" s="617"/>
      <c r="F127" s="617"/>
      <c r="G127" s="618"/>
      <c r="H127" s="618"/>
      <c r="I127" s="618"/>
      <c r="J127" s="618"/>
      <c r="K127" s="618"/>
      <c r="L127" s="706"/>
      <c r="M127" s="707"/>
      <c r="N127" s="663" t="s">
        <v>375</v>
      </c>
      <c r="O127" s="710"/>
      <c r="P127" s="711" t="e">
        <f aca="false">IFERROR(VLOOKUP(K125,【参考】数式用!$A$5:$J$27,MATCH(O127,【参考】数式用!$B$4:$J$4,0)+1,0),"")))</f>
        <v>#N/A</v>
      </c>
      <c r="Q127" s="664"/>
      <c r="R127" s="665" t="e">
        <f aca="false">IFERROR(VLOOKUP(K125,【参考】数式用!$A$5:$J$27,MATCH(Q127,【参考】数式用!$B$4:$J$4,0)+1,0),"")))</f>
        <v>#N/A</v>
      </c>
      <c r="S127" s="666" t="s">
        <v>88</v>
      </c>
      <c r="T127" s="667" t="n">
        <v>6</v>
      </c>
      <c r="U127" s="668" t="s">
        <v>89</v>
      </c>
      <c r="V127" s="669" t="n">
        <v>4</v>
      </c>
      <c r="W127" s="668" t="s">
        <v>372</v>
      </c>
      <c r="X127" s="667" t="n">
        <v>6</v>
      </c>
      <c r="Y127" s="668" t="s">
        <v>89</v>
      </c>
      <c r="Z127" s="669" t="n">
        <v>5</v>
      </c>
      <c r="AA127" s="668" t="s">
        <v>90</v>
      </c>
      <c r="AB127" s="670" t="s">
        <v>101</v>
      </c>
      <c r="AC127" s="671" t="n">
        <f aca="false">IF(V127&gt;=1,(X127*12+Z127)-(T127*12+V127)+1,"")</f>
        <v>2</v>
      </c>
      <c r="AD127" s="668" t="s">
        <v>373</v>
      </c>
      <c r="AE127" s="672" t="str">
        <f aca="false">IFERROR(ROUNDDOWN(ROUND(L125*R127,0)*M125,0)*AC127,"")</f>
        <v/>
      </c>
      <c r="AF127" s="673" t="str">
        <f aca="false">IFERROR(ROUNDDOWN(ROUND(L125*(R127-P127),0)*M125,0)*AC127,"")</f>
        <v/>
      </c>
      <c r="AG127" s="674" t="n">
        <f aca="false">IF(AND(O127="ベア加算なし",Q127="ベア加算"),AE127,0)</f>
        <v>0</v>
      </c>
      <c r="AH127" s="675"/>
      <c r="AI127" s="676"/>
      <c r="AJ127" s="677"/>
      <c r="AK127" s="678"/>
      <c r="AL127" s="679"/>
      <c r="AM127" s="680"/>
      <c r="AN127" s="681" t="str">
        <f aca="false">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682" t="str">
        <f aca="false">IF(K125&lt;&gt;"","P列・R列に色付け","")</f>
        <v/>
      </c>
      <c r="AQ127" s="683"/>
      <c r="AR127" s="683"/>
      <c r="AX127" s="684"/>
      <c r="AY127" s="644" t="str">
        <f aca="false">G125</f>
        <v/>
      </c>
    </row>
    <row r="128" customFormat="false" ht="32.1" hidden="false" customHeight="true" outlineLevel="0" collapsed="false">
      <c r="A128" s="616" t="n">
        <v>39</v>
      </c>
      <c r="B128" s="617" t="str">
        <f aca="false">IF(基本情報入力シート!C92="","",基本情報入力シート!C92)</f>
        <v/>
      </c>
      <c r="C128" s="617"/>
      <c r="D128" s="617"/>
      <c r="E128" s="617"/>
      <c r="F128" s="617"/>
      <c r="G128" s="618" t="str">
        <f aca="false">IF(基本情報入力シート!M92="","",基本情報入力シート!M92)</f>
        <v/>
      </c>
      <c r="H128" s="618" t="str">
        <f aca="false">IF(基本情報入力シート!R92="","",基本情報入力シート!R92)</f>
        <v/>
      </c>
      <c r="I128" s="618" t="str">
        <f aca="false">IF(基本情報入力シート!W92="","",基本情報入力シート!W92)</f>
        <v/>
      </c>
      <c r="J128" s="618" t="str">
        <f aca="false">IF(基本情報入力シート!X92="","",基本情報入力シート!X92)</f>
        <v/>
      </c>
      <c r="K128" s="618" t="str">
        <f aca="false">IF(基本情報入力シート!Y92="","",基本情報入力シート!Y92)</f>
        <v/>
      </c>
      <c r="L128" s="706" t="str">
        <f aca="false">IF(基本情報入力シート!AB92="","",基本情報入力シート!AB92)</f>
        <v/>
      </c>
      <c r="M128" s="707" t="e">
        <f aca="false">IF(基本情報入力シート!AC92="","",基本情報入力シート!AC92)</f>
        <v>#N/A</v>
      </c>
      <c r="N128" s="622" t="s">
        <v>371</v>
      </c>
      <c r="O128" s="623"/>
      <c r="P128" s="624" t="e">
        <f aca="false">IFERROR(VLOOKUP(K128,【参考】数式用!$A$5:$J$27,MATCH(O128,【参考】数式用!$B$4:$J$4,0)+1,0),"")))</f>
        <v>#N/A</v>
      </c>
      <c r="Q128" s="623"/>
      <c r="R128" s="624" t="e">
        <f aca="false">IFERROR(VLOOKUP(K128,【参考】数式用!$A$5:$J$27,MATCH(Q128,【参考】数式用!$B$4:$J$4,0)+1,0),"")))</f>
        <v>#N/A</v>
      </c>
      <c r="S128" s="625" t="s">
        <v>88</v>
      </c>
      <c r="T128" s="626" t="n">
        <v>6</v>
      </c>
      <c r="U128" s="155" t="s">
        <v>89</v>
      </c>
      <c r="V128" s="627" t="n">
        <v>4</v>
      </c>
      <c r="W128" s="155" t="s">
        <v>372</v>
      </c>
      <c r="X128" s="626" t="n">
        <v>6</v>
      </c>
      <c r="Y128" s="155" t="s">
        <v>89</v>
      </c>
      <c r="Z128" s="627" t="n">
        <v>5</v>
      </c>
      <c r="AA128" s="155" t="s">
        <v>90</v>
      </c>
      <c r="AB128" s="628" t="s">
        <v>101</v>
      </c>
      <c r="AC128" s="629" t="n">
        <f aca="false">IF(V128&gt;=1,(X128*12+Z128)-(T128*12+V128)+1,"")</f>
        <v>2</v>
      </c>
      <c r="AD128" s="155" t="s">
        <v>373</v>
      </c>
      <c r="AE128" s="630" t="str">
        <f aca="false">IFERROR(ROUNDDOWN(ROUND(L128*R128,0)*M128,0)*AC128,"")</f>
        <v/>
      </c>
      <c r="AF128" s="631" t="str">
        <f aca="false">IFERROR(ROUNDDOWN(ROUND(L128*(R128-P128),0)*M128,0)*AC128,"")</f>
        <v/>
      </c>
      <c r="AG128" s="632"/>
      <c r="AH128" s="693"/>
      <c r="AI128" s="708"/>
      <c r="AJ128" s="703"/>
      <c r="AK128" s="704"/>
      <c r="AL128" s="637"/>
      <c r="AM128" s="638"/>
      <c r="AN128" s="639" t="str">
        <f aca="false">IF(AP128="","",IF(R128&lt;P128,"！加算の要件上は問題ありませんが、令和６年３月と比較して４・５月に加算率が下がる計画になっています。",""))</f>
        <v/>
      </c>
      <c r="AP128" s="640" t="str">
        <f aca="false">IF(K128&lt;&gt;"","P列・R列に色付け","")</f>
        <v/>
      </c>
      <c r="AQ128" s="641" t="e">
        <f aca="false">IFERROR(VLOOKUP(K128,【参考】数式用!$AJ$2:$AK$24,2,FALSE),"")))</f>
        <v>#N/A</v>
      </c>
      <c r="AR128" s="643" t="str">
        <f aca="false">Q128&amp;Q129&amp;Q130</f>
        <v/>
      </c>
      <c r="AS128" s="641" t="str">
        <f aca="false">IF(AG130&lt;&gt;0,IF(AH130="○","入力済","未入力"),"")</f>
        <v/>
      </c>
      <c r="AT128" s="642" t="str">
        <f aca="false">IF(OR(Q128="処遇加算Ⅰ",Q128="処遇加算Ⅱ"),IF(OR(AI128="○",AI128="令和６年度中に満たす"),"入力済","未入力"),"")</f>
        <v/>
      </c>
      <c r="AU128" s="643" t="str">
        <f aca="false">IF(Q128="処遇加算Ⅲ",IF(AJ128="○","入力済","未入力"),"")</f>
        <v/>
      </c>
      <c r="AV128" s="641" t="str">
        <f aca="false">IF(Q128="処遇加算Ⅰ",IF(OR(AK128="○",AK128="令和６年度中に満たす"),"入力済","未入力"),"")</f>
        <v/>
      </c>
      <c r="AW128" s="641" t="str">
        <f aca="false">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644" t="str">
        <f aca="false">IF(Q129="特定加算Ⅰ",IF(AM129="","未入力","入力済"),"")</f>
        <v/>
      </c>
      <c r="AY128" s="644" t="str">
        <f aca="false">G128</f>
        <v/>
      </c>
    </row>
    <row r="129" customFormat="false" ht="32.1" hidden="false" customHeight="true" outlineLevel="0" collapsed="false">
      <c r="A129" s="616"/>
      <c r="B129" s="617"/>
      <c r="C129" s="617"/>
      <c r="D129" s="617"/>
      <c r="E129" s="617"/>
      <c r="F129" s="617"/>
      <c r="G129" s="618"/>
      <c r="H129" s="618"/>
      <c r="I129" s="618"/>
      <c r="J129" s="618"/>
      <c r="K129" s="618"/>
      <c r="L129" s="706"/>
      <c r="M129" s="707"/>
      <c r="N129" s="645" t="s">
        <v>374</v>
      </c>
      <c r="O129" s="646"/>
      <c r="P129" s="647" t="e">
        <f aca="false">IFERROR(VLOOKUP(K128,【参考】数式用!$A$5:$J$27,MATCH(O129,【参考】数式用!$B$4:$J$4,0)+1,0),"")))</f>
        <v>#N/A</v>
      </c>
      <c r="Q129" s="646"/>
      <c r="R129" s="647" t="e">
        <f aca="false">IFERROR(VLOOKUP(K128,【参考】数式用!$A$5:$J$27,MATCH(Q129,【参考】数式用!$B$4:$J$4,0)+1,0),"")))</f>
        <v>#N/A</v>
      </c>
      <c r="S129" s="97" t="s">
        <v>88</v>
      </c>
      <c r="T129" s="648" t="n">
        <v>6</v>
      </c>
      <c r="U129" s="98" t="s">
        <v>89</v>
      </c>
      <c r="V129" s="649" t="n">
        <v>4</v>
      </c>
      <c r="W129" s="98" t="s">
        <v>372</v>
      </c>
      <c r="X129" s="648" t="n">
        <v>6</v>
      </c>
      <c r="Y129" s="98" t="s">
        <v>89</v>
      </c>
      <c r="Z129" s="649" t="n">
        <v>5</v>
      </c>
      <c r="AA129" s="98" t="s">
        <v>90</v>
      </c>
      <c r="AB129" s="650" t="s">
        <v>101</v>
      </c>
      <c r="AC129" s="651" t="n">
        <f aca="false">IF(V129&gt;=1,(X129*12+Z129)-(T129*12+V129)+1,"")</f>
        <v>2</v>
      </c>
      <c r="AD129" s="98" t="s">
        <v>373</v>
      </c>
      <c r="AE129" s="652" t="str">
        <f aca="false">IFERROR(ROUNDDOWN(ROUND(L128*R129,0)*M128,0)*AC129,"")</f>
        <v/>
      </c>
      <c r="AF129" s="653" t="str">
        <f aca="false">IFERROR(ROUNDDOWN(ROUND(L128*(R129-P129),0)*M128,0)*AC129,"")</f>
        <v/>
      </c>
      <c r="AG129" s="654"/>
      <c r="AH129" s="655"/>
      <c r="AI129" s="656"/>
      <c r="AJ129" s="657"/>
      <c r="AK129" s="658"/>
      <c r="AL129" s="659"/>
      <c r="AM129" s="660"/>
      <c r="AN129" s="661" t="str">
        <f aca="false">IF(AP128="","",IF(OR(Z128=4,Z129=4,Z130=4),"！加算の要件上は問題ありませんが、算定期間の終わりが令和６年５月になっていません。区分変更の場合は、「基本情報入力シート」で同じ事業所を２行に分けて記入してください。",""))</f>
        <v/>
      </c>
      <c r="AO129" s="662"/>
      <c r="AP129" s="640" t="str">
        <f aca="false">IF(K128&lt;&gt;"","P列・R列に色付け","")</f>
        <v/>
      </c>
      <c r="AY129" s="644" t="str">
        <f aca="false">G128</f>
        <v/>
      </c>
    </row>
    <row r="130" customFormat="false" ht="32.1" hidden="false" customHeight="true" outlineLevel="0" collapsed="false">
      <c r="A130" s="616"/>
      <c r="B130" s="617"/>
      <c r="C130" s="617"/>
      <c r="D130" s="617"/>
      <c r="E130" s="617"/>
      <c r="F130" s="617"/>
      <c r="G130" s="618"/>
      <c r="H130" s="618"/>
      <c r="I130" s="618"/>
      <c r="J130" s="618"/>
      <c r="K130" s="618"/>
      <c r="L130" s="706"/>
      <c r="M130" s="707"/>
      <c r="N130" s="663" t="s">
        <v>375</v>
      </c>
      <c r="O130" s="710"/>
      <c r="P130" s="711" t="e">
        <f aca="false">IFERROR(VLOOKUP(K128,【参考】数式用!$A$5:$J$27,MATCH(O130,【参考】数式用!$B$4:$J$4,0)+1,0),"")))</f>
        <v>#N/A</v>
      </c>
      <c r="Q130" s="664"/>
      <c r="R130" s="665" t="e">
        <f aca="false">IFERROR(VLOOKUP(K128,【参考】数式用!$A$5:$J$27,MATCH(Q130,【参考】数式用!$B$4:$J$4,0)+1,0),"")))</f>
        <v>#N/A</v>
      </c>
      <c r="S130" s="666" t="s">
        <v>88</v>
      </c>
      <c r="T130" s="667" t="n">
        <v>6</v>
      </c>
      <c r="U130" s="668" t="s">
        <v>89</v>
      </c>
      <c r="V130" s="669" t="n">
        <v>4</v>
      </c>
      <c r="W130" s="668" t="s">
        <v>372</v>
      </c>
      <c r="X130" s="667" t="n">
        <v>6</v>
      </c>
      <c r="Y130" s="668" t="s">
        <v>89</v>
      </c>
      <c r="Z130" s="669" t="n">
        <v>5</v>
      </c>
      <c r="AA130" s="668" t="s">
        <v>90</v>
      </c>
      <c r="AB130" s="670" t="s">
        <v>101</v>
      </c>
      <c r="AC130" s="671" t="n">
        <f aca="false">IF(V130&gt;=1,(X130*12+Z130)-(T130*12+V130)+1,"")</f>
        <v>2</v>
      </c>
      <c r="AD130" s="668" t="s">
        <v>373</v>
      </c>
      <c r="AE130" s="672" t="str">
        <f aca="false">IFERROR(ROUNDDOWN(ROUND(L128*R130,0)*M128,0)*AC130,"")</f>
        <v/>
      </c>
      <c r="AF130" s="673" t="str">
        <f aca="false">IFERROR(ROUNDDOWN(ROUND(L128*(R130-P130),0)*M128,0)*AC130,"")</f>
        <v/>
      </c>
      <c r="AG130" s="674" t="n">
        <f aca="false">IF(AND(O130="ベア加算なし",Q130="ベア加算"),AE130,0)</f>
        <v>0</v>
      </c>
      <c r="AH130" s="675"/>
      <c r="AI130" s="676"/>
      <c r="AJ130" s="677"/>
      <c r="AK130" s="678"/>
      <c r="AL130" s="679"/>
      <c r="AM130" s="680"/>
      <c r="AN130" s="681" t="str">
        <f aca="false">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682" t="str">
        <f aca="false">IF(K128&lt;&gt;"","P列・R列に色付け","")</f>
        <v/>
      </c>
      <c r="AQ130" s="683"/>
      <c r="AR130" s="683"/>
      <c r="AX130" s="684"/>
      <c r="AY130" s="644" t="str">
        <f aca="false">G128</f>
        <v/>
      </c>
    </row>
    <row r="131" customFormat="false" ht="32.1" hidden="false" customHeight="true" outlineLevel="0" collapsed="false">
      <c r="A131" s="616" t="n">
        <v>40</v>
      </c>
      <c r="B131" s="617" t="str">
        <f aca="false">IF(基本情報入力シート!C93="","",基本情報入力シート!C93)</f>
        <v/>
      </c>
      <c r="C131" s="617"/>
      <c r="D131" s="617"/>
      <c r="E131" s="617"/>
      <c r="F131" s="617"/>
      <c r="G131" s="618" t="str">
        <f aca="false">IF(基本情報入力シート!M93="","",基本情報入力シート!M93)</f>
        <v/>
      </c>
      <c r="H131" s="618" t="str">
        <f aca="false">IF(基本情報入力シート!R93="","",基本情報入力シート!R93)</f>
        <v/>
      </c>
      <c r="I131" s="618" t="str">
        <f aca="false">IF(基本情報入力シート!W93="","",基本情報入力シート!W93)</f>
        <v/>
      </c>
      <c r="J131" s="618" t="str">
        <f aca="false">IF(基本情報入力シート!X93="","",基本情報入力シート!X93)</f>
        <v/>
      </c>
      <c r="K131" s="618" t="str">
        <f aca="false">IF(基本情報入力シート!Y93="","",基本情報入力シート!Y93)</f>
        <v/>
      </c>
      <c r="L131" s="706" t="str">
        <f aca="false">IF(基本情報入力シート!AB93="","",基本情報入力シート!AB93)</f>
        <v/>
      </c>
      <c r="M131" s="707" t="e">
        <f aca="false">IF(基本情報入力シート!AC93="","",基本情報入力シート!AC93)</f>
        <v>#N/A</v>
      </c>
      <c r="N131" s="622" t="s">
        <v>371</v>
      </c>
      <c r="O131" s="623"/>
      <c r="P131" s="624" t="e">
        <f aca="false">IFERROR(VLOOKUP(K131,【参考】数式用!$A$5:$J$27,MATCH(O131,【参考】数式用!$B$4:$J$4,0)+1,0),"")))</f>
        <v>#N/A</v>
      </c>
      <c r="Q131" s="623"/>
      <c r="R131" s="624" t="e">
        <f aca="false">IFERROR(VLOOKUP(K131,【参考】数式用!$A$5:$J$27,MATCH(Q131,【参考】数式用!$B$4:$J$4,0)+1,0),"")))</f>
        <v>#N/A</v>
      </c>
      <c r="S131" s="625" t="s">
        <v>88</v>
      </c>
      <c r="T131" s="626" t="n">
        <v>6</v>
      </c>
      <c r="U131" s="155" t="s">
        <v>89</v>
      </c>
      <c r="V131" s="627" t="n">
        <v>4</v>
      </c>
      <c r="W131" s="155" t="s">
        <v>372</v>
      </c>
      <c r="X131" s="626" t="n">
        <v>6</v>
      </c>
      <c r="Y131" s="155" t="s">
        <v>89</v>
      </c>
      <c r="Z131" s="627" t="n">
        <v>5</v>
      </c>
      <c r="AA131" s="155" t="s">
        <v>90</v>
      </c>
      <c r="AB131" s="628" t="s">
        <v>101</v>
      </c>
      <c r="AC131" s="629" t="n">
        <f aca="false">IF(V131&gt;=1,(X131*12+Z131)-(T131*12+V131)+1,"")</f>
        <v>2</v>
      </c>
      <c r="AD131" s="155" t="s">
        <v>373</v>
      </c>
      <c r="AE131" s="630" t="str">
        <f aca="false">IFERROR(ROUNDDOWN(ROUND(L131*R131,0)*M131,0)*AC131,"")</f>
        <v/>
      </c>
      <c r="AF131" s="631" t="str">
        <f aca="false">IFERROR(ROUNDDOWN(ROUND(L131*(R131-P131),0)*M131,0)*AC131,"")</f>
        <v/>
      </c>
      <c r="AG131" s="632"/>
      <c r="AH131" s="693"/>
      <c r="AI131" s="708"/>
      <c r="AJ131" s="703"/>
      <c r="AK131" s="704"/>
      <c r="AL131" s="637"/>
      <c r="AM131" s="638"/>
      <c r="AN131" s="639" t="str">
        <f aca="false">IF(AP131="","",IF(R131&lt;P131,"！加算の要件上は問題ありませんが、令和６年３月と比較して４・５月に加算率が下がる計画になっています。",""))</f>
        <v/>
      </c>
      <c r="AP131" s="640" t="str">
        <f aca="false">IF(K131&lt;&gt;"","P列・R列に色付け","")</f>
        <v/>
      </c>
      <c r="AQ131" s="641" t="e">
        <f aca="false">IFERROR(VLOOKUP(K131,【参考】数式用!$AJ$2:$AK$24,2,FALSE),"")))</f>
        <v>#N/A</v>
      </c>
      <c r="AR131" s="643" t="str">
        <f aca="false">Q131&amp;Q132&amp;Q133</f>
        <v/>
      </c>
      <c r="AS131" s="641" t="str">
        <f aca="false">IF(AG133&lt;&gt;0,IF(AH133="○","入力済","未入力"),"")</f>
        <v/>
      </c>
      <c r="AT131" s="642" t="str">
        <f aca="false">IF(OR(Q131="処遇加算Ⅰ",Q131="処遇加算Ⅱ"),IF(OR(AI131="○",AI131="令和６年度中に満たす"),"入力済","未入力"),"")</f>
        <v/>
      </c>
      <c r="AU131" s="643" t="str">
        <f aca="false">IF(Q131="処遇加算Ⅲ",IF(AJ131="○","入力済","未入力"),"")</f>
        <v/>
      </c>
      <c r="AV131" s="641" t="str">
        <f aca="false">IF(Q131="処遇加算Ⅰ",IF(OR(AK131="○",AK131="令和６年度中に満たす"),"入力済","未入力"),"")</f>
        <v/>
      </c>
      <c r="AW131" s="641" t="str">
        <f aca="false">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644" t="str">
        <f aca="false">IF(Q132="特定加算Ⅰ",IF(AM132="","未入力","入力済"),"")</f>
        <v/>
      </c>
      <c r="AY131" s="644" t="str">
        <f aca="false">G131</f>
        <v/>
      </c>
    </row>
    <row r="132" customFormat="false" ht="32.1" hidden="false" customHeight="true" outlineLevel="0" collapsed="false">
      <c r="A132" s="616"/>
      <c r="B132" s="617"/>
      <c r="C132" s="617"/>
      <c r="D132" s="617"/>
      <c r="E132" s="617"/>
      <c r="F132" s="617"/>
      <c r="G132" s="618"/>
      <c r="H132" s="618"/>
      <c r="I132" s="618"/>
      <c r="J132" s="618"/>
      <c r="K132" s="618"/>
      <c r="L132" s="706"/>
      <c r="M132" s="707"/>
      <c r="N132" s="645" t="s">
        <v>374</v>
      </c>
      <c r="O132" s="646"/>
      <c r="P132" s="647" t="e">
        <f aca="false">IFERROR(VLOOKUP(K131,【参考】数式用!$A$5:$J$27,MATCH(O132,【参考】数式用!$B$4:$J$4,0)+1,0),"")))</f>
        <v>#N/A</v>
      </c>
      <c r="Q132" s="646"/>
      <c r="R132" s="647" t="e">
        <f aca="false">IFERROR(VLOOKUP(K131,【参考】数式用!$A$5:$J$27,MATCH(Q132,【参考】数式用!$B$4:$J$4,0)+1,0),"")))</f>
        <v>#N/A</v>
      </c>
      <c r="S132" s="97" t="s">
        <v>88</v>
      </c>
      <c r="T132" s="648" t="n">
        <v>6</v>
      </c>
      <c r="U132" s="98" t="s">
        <v>89</v>
      </c>
      <c r="V132" s="649" t="n">
        <v>4</v>
      </c>
      <c r="W132" s="98" t="s">
        <v>372</v>
      </c>
      <c r="X132" s="648" t="n">
        <v>6</v>
      </c>
      <c r="Y132" s="98" t="s">
        <v>89</v>
      </c>
      <c r="Z132" s="649" t="n">
        <v>5</v>
      </c>
      <c r="AA132" s="98" t="s">
        <v>90</v>
      </c>
      <c r="AB132" s="650" t="s">
        <v>101</v>
      </c>
      <c r="AC132" s="651" t="n">
        <f aca="false">IF(V132&gt;=1,(X132*12+Z132)-(T132*12+V132)+1,"")</f>
        <v>2</v>
      </c>
      <c r="AD132" s="98" t="s">
        <v>373</v>
      </c>
      <c r="AE132" s="652" t="str">
        <f aca="false">IFERROR(ROUNDDOWN(ROUND(L131*R132,0)*M131,0)*AC132,"")</f>
        <v/>
      </c>
      <c r="AF132" s="653" t="str">
        <f aca="false">IFERROR(ROUNDDOWN(ROUND(L131*(R132-P132),0)*M131,0)*AC132,"")</f>
        <v/>
      </c>
      <c r="AG132" s="654"/>
      <c r="AH132" s="655"/>
      <c r="AI132" s="656"/>
      <c r="AJ132" s="657"/>
      <c r="AK132" s="658"/>
      <c r="AL132" s="659"/>
      <c r="AM132" s="660"/>
      <c r="AN132" s="661" t="str">
        <f aca="false">IF(AP131="","",IF(OR(Z131=4,Z132=4,Z133=4),"！加算の要件上は問題ありませんが、算定期間の終わりが令和６年５月になっていません。区分変更の場合は、「基本情報入力シート」で同じ事業所を２行に分けて記入してください。",""))</f>
        <v/>
      </c>
      <c r="AO132" s="662"/>
      <c r="AP132" s="640" t="str">
        <f aca="false">IF(K131&lt;&gt;"","P列・R列に色付け","")</f>
        <v/>
      </c>
      <c r="AY132" s="644" t="str">
        <f aca="false">G131</f>
        <v/>
      </c>
    </row>
    <row r="133" customFormat="false" ht="32.1" hidden="false" customHeight="true" outlineLevel="0" collapsed="false">
      <c r="A133" s="616"/>
      <c r="B133" s="617"/>
      <c r="C133" s="617"/>
      <c r="D133" s="617"/>
      <c r="E133" s="617"/>
      <c r="F133" s="617"/>
      <c r="G133" s="618"/>
      <c r="H133" s="618"/>
      <c r="I133" s="618"/>
      <c r="J133" s="618"/>
      <c r="K133" s="618"/>
      <c r="L133" s="706"/>
      <c r="M133" s="707"/>
      <c r="N133" s="663" t="s">
        <v>375</v>
      </c>
      <c r="O133" s="710"/>
      <c r="P133" s="711" t="e">
        <f aca="false">IFERROR(VLOOKUP(K131,【参考】数式用!$A$5:$J$27,MATCH(O133,【参考】数式用!$B$4:$J$4,0)+1,0),"")))</f>
        <v>#N/A</v>
      </c>
      <c r="Q133" s="664"/>
      <c r="R133" s="665" t="e">
        <f aca="false">IFERROR(VLOOKUP(K131,【参考】数式用!$A$5:$J$27,MATCH(Q133,【参考】数式用!$B$4:$J$4,0)+1,0),"")))</f>
        <v>#N/A</v>
      </c>
      <c r="S133" s="666" t="s">
        <v>88</v>
      </c>
      <c r="T133" s="667" t="n">
        <v>6</v>
      </c>
      <c r="U133" s="668" t="s">
        <v>89</v>
      </c>
      <c r="V133" s="669" t="n">
        <v>4</v>
      </c>
      <c r="W133" s="668" t="s">
        <v>372</v>
      </c>
      <c r="X133" s="667" t="n">
        <v>6</v>
      </c>
      <c r="Y133" s="668" t="s">
        <v>89</v>
      </c>
      <c r="Z133" s="669" t="n">
        <v>5</v>
      </c>
      <c r="AA133" s="668" t="s">
        <v>90</v>
      </c>
      <c r="AB133" s="670" t="s">
        <v>101</v>
      </c>
      <c r="AC133" s="671" t="n">
        <f aca="false">IF(V133&gt;=1,(X133*12+Z133)-(T133*12+V133)+1,"")</f>
        <v>2</v>
      </c>
      <c r="AD133" s="668" t="s">
        <v>373</v>
      </c>
      <c r="AE133" s="672" t="str">
        <f aca="false">IFERROR(ROUNDDOWN(ROUND(L131*R133,0)*M131,0)*AC133,"")</f>
        <v/>
      </c>
      <c r="AF133" s="673" t="str">
        <f aca="false">IFERROR(ROUNDDOWN(ROUND(L131*(R133-P133),0)*M131,0)*AC133,"")</f>
        <v/>
      </c>
      <c r="AG133" s="674" t="n">
        <f aca="false">IF(AND(O133="ベア加算なし",Q133="ベア加算"),AE133,0)</f>
        <v>0</v>
      </c>
      <c r="AH133" s="675"/>
      <c r="AI133" s="676"/>
      <c r="AJ133" s="677"/>
      <c r="AK133" s="678"/>
      <c r="AL133" s="679"/>
      <c r="AM133" s="680"/>
      <c r="AN133" s="681" t="str">
        <f aca="false">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682" t="str">
        <f aca="false">IF(K131&lt;&gt;"","P列・R列に色付け","")</f>
        <v/>
      </c>
      <c r="AQ133" s="683"/>
      <c r="AR133" s="683"/>
      <c r="AX133" s="684"/>
      <c r="AY133" s="644" t="str">
        <f aca="false">G131</f>
        <v/>
      </c>
    </row>
    <row r="134" customFormat="false" ht="32.1" hidden="false" customHeight="true" outlineLevel="0" collapsed="false">
      <c r="A134" s="616" t="n">
        <v>41</v>
      </c>
      <c r="B134" s="617" t="str">
        <f aca="false">IF(基本情報入力シート!C94="","",基本情報入力シート!C94)</f>
        <v/>
      </c>
      <c r="C134" s="617"/>
      <c r="D134" s="617"/>
      <c r="E134" s="617"/>
      <c r="F134" s="617"/>
      <c r="G134" s="618" t="str">
        <f aca="false">IF(基本情報入力シート!M94="","",基本情報入力シート!M94)</f>
        <v/>
      </c>
      <c r="H134" s="618" t="str">
        <f aca="false">IF(基本情報入力シート!R94="","",基本情報入力シート!R94)</f>
        <v/>
      </c>
      <c r="I134" s="618" t="str">
        <f aca="false">IF(基本情報入力シート!W94="","",基本情報入力シート!W94)</f>
        <v/>
      </c>
      <c r="J134" s="618" t="str">
        <f aca="false">IF(基本情報入力シート!X94="","",基本情報入力シート!X94)</f>
        <v/>
      </c>
      <c r="K134" s="618" t="str">
        <f aca="false">IF(基本情報入力シート!Y94="","",基本情報入力シート!Y94)</f>
        <v/>
      </c>
      <c r="L134" s="706" t="str">
        <f aca="false">IF(基本情報入力シート!AB94="","",基本情報入力シート!AB94)</f>
        <v/>
      </c>
      <c r="M134" s="707" t="e">
        <f aca="false">IF(基本情報入力シート!AC94="","",基本情報入力シート!AC94)</f>
        <v>#N/A</v>
      </c>
      <c r="N134" s="622" t="s">
        <v>371</v>
      </c>
      <c r="O134" s="623"/>
      <c r="P134" s="624" t="e">
        <f aca="false">IFERROR(VLOOKUP(K134,【参考】数式用!$A$5:$J$27,MATCH(O134,【参考】数式用!$B$4:$J$4,0)+1,0),"")))</f>
        <v>#N/A</v>
      </c>
      <c r="Q134" s="623"/>
      <c r="R134" s="624" t="e">
        <f aca="false">IFERROR(VLOOKUP(K134,【参考】数式用!$A$5:$J$27,MATCH(Q134,【参考】数式用!$B$4:$J$4,0)+1,0),"")))</f>
        <v>#N/A</v>
      </c>
      <c r="S134" s="625" t="s">
        <v>88</v>
      </c>
      <c r="T134" s="626" t="n">
        <v>6</v>
      </c>
      <c r="U134" s="155" t="s">
        <v>89</v>
      </c>
      <c r="V134" s="627" t="n">
        <v>4</v>
      </c>
      <c r="W134" s="155" t="s">
        <v>372</v>
      </c>
      <c r="X134" s="626" t="n">
        <v>6</v>
      </c>
      <c r="Y134" s="155" t="s">
        <v>89</v>
      </c>
      <c r="Z134" s="627" t="n">
        <v>5</v>
      </c>
      <c r="AA134" s="155" t="s">
        <v>90</v>
      </c>
      <c r="AB134" s="628" t="s">
        <v>101</v>
      </c>
      <c r="AC134" s="629" t="n">
        <f aca="false">IF(V134&gt;=1,(X134*12+Z134)-(T134*12+V134)+1,"")</f>
        <v>2</v>
      </c>
      <c r="AD134" s="155" t="s">
        <v>373</v>
      </c>
      <c r="AE134" s="630" t="str">
        <f aca="false">IFERROR(ROUNDDOWN(ROUND(L134*R134,0)*M134,0)*AC134,"")</f>
        <v/>
      </c>
      <c r="AF134" s="631" t="str">
        <f aca="false">IFERROR(ROUNDDOWN(ROUND(L134*(R134-P134),0)*M134,0)*AC134,"")</f>
        <v/>
      </c>
      <c r="AG134" s="632"/>
      <c r="AH134" s="693"/>
      <c r="AI134" s="708"/>
      <c r="AJ134" s="703"/>
      <c r="AK134" s="704"/>
      <c r="AL134" s="637"/>
      <c r="AM134" s="638"/>
      <c r="AN134" s="639" t="str">
        <f aca="false">IF(AP134="","",IF(R134&lt;P134,"！加算の要件上は問題ありませんが、令和６年３月と比較して４・５月に加算率が下がる計画になっています。",""))</f>
        <v/>
      </c>
      <c r="AP134" s="640" t="str">
        <f aca="false">IF(K134&lt;&gt;"","P列・R列に色付け","")</f>
        <v/>
      </c>
      <c r="AQ134" s="641" t="e">
        <f aca="false">IFERROR(VLOOKUP(K134,【参考】数式用!$AJ$2:$AK$24,2,FALSE),"")))</f>
        <v>#N/A</v>
      </c>
      <c r="AR134" s="643" t="str">
        <f aca="false">Q134&amp;Q135&amp;Q136</f>
        <v/>
      </c>
      <c r="AS134" s="641" t="str">
        <f aca="false">IF(AG136&lt;&gt;0,IF(AH136="○","入力済","未入力"),"")</f>
        <v/>
      </c>
      <c r="AT134" s="642" t="str">
        <f aca="false">IF(OR(Q134="処遇加算Ⅰ",Q134="処遇加算Ⅱ"),IF(OR(AI134="○",AI134="令和６年度中に満たす"),"入力済","未入力"),"")</f>
        <v/>
      </c>
      <c r="AU134" s="643" t="str">
        <f aca="false">IF(Q134="処遇加算Ⅲ",IF(AJ134="○","入力済","未入力"),"")</f>
        <v/>
      </c>
      <c r="AV134" s="641" t="str">
        <f aca="false">IF(Q134="処遇加算Ⅰ",IF(OR(AK134="○",AK134="令和６年度中に満たす"),"入力済","未入力"),"")</f>
        <v/>
      </c>
      <c r="AW134" s="641" t="str">
        <f aca="false">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644" t="str">
        <f aca="false">IF(Q135="特定加算Ⅰ",IF(AM135="","未入力","入力済"),"")</f>
        <v/>
      </c>
      <c r="AY134" s="644" t="str">
        <f aca="false">G134</f>
        <v/>
      </c>
    </row>
    <row r="135" customFormat="false" ht="32.1" hidden="false" customHeight="true" outlineLevel="0" collapsed="false">
      <c r="A135" s="616"/>
      <c r="B135" s="617"/>
      <c r="C135" s="617"/>
      <c r="D135" s="617"/>
      <c r="E135" s="617"/>
      <c r="F135" s="617"/>
      <c r="G135" s="618"/>
      <c r="H135" s="618"/>
      <c r="I135" s="618"/>
      <c r="J135" s="618"/>
      <c r="K135" s="618"/>
      <c r="L135" s="706"/>
      <c r="M135" s="707"/>
      <c r="N135" s="645" t="s">
        <v>374</v>
      </c>
      <c r="O135" s="646"/>
      <c r="P135" s="647" t="e">
        <f aca="false">IFERROR(VLOOKUP(K134,【参考】数式用!$A$5:$J$27,MATCH(O135,【参考】数式用!$B$4:$J$4,0)+1,0),"")))</f>
        <v>#N/A</v>
      </c>
      <c r="Q135" s="646"/>
      <c r="R135" s="647" t="e">
        <f aca="false">IFERROR(VLOOKUP(K134,【参考】数式用!$A$5:$J$27,MATCH(Q135,【参考】数式用!$B$4:$J$4,0)+1,0),"")))</f>
        <v>#N/A</v>
      </c>
      <c r="S135" s="97" t="s">
        <v>88</v>
      </c>
      <c r="T135" s="648" t="n">
        <v>6</v>
      </c>
      <c r="U135" s="98" t="s">
        <v>89</v>
      </c>
      <c r="V135" s="649" t="n">
        <v>4</v>
      </c>
      <c r="W135" s="98" t="s">
        <v>372</v>
      </c>
      <c r="X135" s="648" t="n">
        <v>6</v>
      </c>
      <c r="Y135" s="98" t="s">
        <v>89</v>
      </c>
      <c r="Z135" s="649" t="n">
        <v>5</v>
      </c>
      <c r="AA135" s="98" t="s">
        <v>90</v>
      </c>
      <c r="AB135" s="650" t="s">
        <v>101</v>
      </c>
      <c r="AC135" s="651" t="n">
        <f aca="false">IF(V135&gt;=1,(X135*12+Z135)-(T135*12+V135)+1,"")</f>
        <v>2</v>
      </c>
      <c r="AD135" s="98" t="s">
        <v>373</v>
      </c>
      <c r="AE135" s="652" t="str">
        <f aca="false">IFERROR(ROUNDDOWN(ROUND(L134*R135,0)*M134,0)*AC135,"")</f>
        <v/>
      </c>
      <c r="AF135" s="653" t="str">
        <f aca="false">IFERROR(ROUNDDOWN(ROUND(L134*(R135-P135),0)*M134,0)*AC135,"")</f>
        <v/>
      </c>
      <c r="AG135" s="654"/>
      <c r="AH135" s="655"/>
      <c r="AI135" s="656"/>
      <c r="AJ135" s="657"/>
      <c r="AK135" s="658"/>
      <c r="AL135" s="659"/>
      <c r="AM135" s="660"/>
      <c r="AN135" s="661" t="str">
        <f aca="false">IF(AP134="","",IF(OR(Z134=4,Z135=4,Z136=4),"！加算の要件上は問題ありませんが、算定期間の終わりが令和６年５月になっていません。区分変更の場合は、「基本情報入力シート」で同じ事業所を２行に分けて記入してください。",""))</f>
        <v/>
      </c>
      <c r="AO135" s="662"/>
      <c r="AP135" s="640" t="str">
        <f aca="false">IF(K134&lt;&gt;"","P列・R列に色付け","")</f>
        <v/>
      </c>
      <c r="AY135" s="644" t="str">
        <f aca="false">G134</f>
        <v/>
      </c>
    </row>
    <row r="136" customFormat="false" ht="32.1" hidden="false" customHeight="true" outlineLevel="0" collapsed="false">
      <c r="A136" s="616"/>
      <c r="B136" s="617"/>
      <c r="C136" s="617"/>
      <c r="D136" s="617"/>
      <c r="E136" s="617"/>
      <c r="F136" s="617"/>
      <c r="G136" s="618"/>
      <c r="H136" s="618"/>
      <c r="I136" s="618"/>
      <c r="J136" s="618"/>
      <c r="K136" s="618"/>
      <c r="L136" s="706"/>
      <c r="M136" s="707"/>
      <c r="N136" s="663" t="s">
        <v>375</v>
      </c>
      <c r="O136" s="710"/>
      <c r="P136" s="711" t="e">
        <f aca="false">IFERROR(VLOOKUP(K134,【参考】数式用!$A$5:$J$27,MATCH(O136,【参考】数式用!$B$4:$J$4,0)+1,0),"")))</f>
        <v>#N/A</v>
      </c>
      <c r="Q136" s="664"/>
      <c r="R136" s="665" t="e">
        <f aca="false">IFERROR(VLOOKUP(K134,【参考】数式用!$A$5:$J$27,MATCH(Q136,【参考】数式用!$B$4:$J$4,0)+1,0),"")))</f>
        <v>#N/A</v>
      </c>
      <c r="S136" s="666" t="s">
        <v>88</v>
      </c>
      <c r="T136" s="667" t="n">
        <v>6</v>
      </c>
      <c r="U136" s="668" t="s">
        <v>89</v>
      </c>
      <c r="V136" s="669" t="n">
        <v>4</v>
      </c>
      <c r="W136" s="668" t="s">
        <v>372</v>
      </c>
      <c r="X136" s="667" t="n">
        <v>6</v>
      </c>
      <c r="Y136" s="668" t="s">
        <v>89</v>
      </c>
      <c r="Z136" s="669" t="n">
        <v>5</v>
      </c>
      <c r="AA136" s="668" t="s">
        <v>90</v>
      </c>
      <c r="AB136" s="670" t="s">
        <v>101</v>
      </c>
      <c r="AC136" s="671" t="n">
        <f aca="false">IF(V136&gt;=1,(X136*12+Z136)-(T136*12+V136)+1,"")</f>
        <v>2</v>
      </c>
      <c r="AD136" s="668" t="s">
        <v>373</v>
      </c>
      <c r="AE136" s="672" t="str">
        <f aca="false">IFERROR(ROUNDDOWN(ROUND(L134*R136,0)*M134,0)*AC136,"")</f>
        <v/>
      </c>
      <c r="AF136" s="673" t="str">
        <f aca="false">IFERROR(ROUNDDOWN(ROUND(L134*(R136-P136),0)*M134,0)*AC136,"")</f>
        <v/>
      </c>
      <c r="AG136" s="674" t="n">
        <f aca="false">IF(AND(O136="ベア加算なし",Q136="ベア加算"),AE136,0)</f>
        <v>0</v>
      </c>
      <c r="AH136" s="675"/>
      <c r="AI136" s="676"/>
      <c r="AJ136" s="677"/>
      <c r="AK136" s="678"/>
      <c r="AL136" s="679"/>
      <c r="AM136" s="680"/>
      <c r="AN136" s="681" t="str">
        <f aca="false">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682" t="str">
        <f aca="false">IF(K134&lt;&gt;"","P列・R列に色付け","")</f>
        <v/>
      </c>
      <c r="AQ136" s="683"/>
      <c r="AR136" s="683"/>
      <c r="AX136" s="684"/>
      <c r="AY136" s="644" t="str">
        <f aca="false">G134</f>
        <v/>
      </c>
    </row>
    <row r="137" customFormat="false" ht="32.1" hidden="false" customHeight="true" outlineLevel="0" collapsed="false">
      <c r="A137" s="616" t="n">
        <v>42</v>
      </c>
      <c r="B137" s="617" t="str">
        <f aca="false">IF(基本情報入力シート!C95="","",基本情報入力シート!C95)</f>
        <v/>
      </c>
      <c r="C137" s="617"/>
      <c r="D137" s="617"/>
      <c r="E137" s="617"/>
      <c r="F137" s="617"/>
      <c r="G137" s="618" t="str">
        <f aca="false">IF(基本情報入力シート!M95="","",基本情報入力シート!M95)</f>
        <v/>
      </c>
      <c r="H137" s="618" t="str">
        <f aca="false">IF(基本情報入力シート!R95="","",基本情報入力シート!R95)</f>
        <v/>
      </c>
      <c r="I137" s="618" t="str">
        <f aca="false">IF(基本情報入力シート!W95="","",基本情報入力シート!W95)</f>
        <v/>
      </c>
      <c r="J137" s="618" t="str">
        <f aca="false">IF(基本情報入力シート!X95="","",基本情報入力シート!X95)</f>
        <v/>
      </c>
      <c r="K137" s="618" t="str">
        <f aca="false">IF(基本情報入力シート!Y95="","",基本情報入力シート!Y95)</f>
        <v/>
      </c>
      <c r="L137" s="706" t="str">
        <f aca="false">IF(基本情報入力シート!AB95="","",基本情報入力シート!AB95)</f>
        <v/>
      </c>
      <c r="M137" s="707" t="e">
        <f aca="false">IF(基本情報入力シート!AC95="","",基本情報入力シート!AC95)</f>
        <v>#N/A</v>
      </c>
      <c r="N137" s="622" t="s">
        <v>371</v>
      </c>
      <c r="O137" s="623"/>
      <c r="P137" s="624" t="e">
        <f aca="false">IFERROR(VLOOKUP(K137,【参考】数式用!$A$5:$J$27,MATCH(O137,【参考】数式用!$B$4:$J$4,0)+1,0),"")))</f>
        <v>#N/A</v>
      </c>
      <c r="Q137" s="623"/>
      <c r="R137" s="624" t="e">
        <f aca="false">IFERROR(VLOOKUP(K137,【参考】数式用!$A$5:$J$27,MATCH(Q137,【参考】数式用!$B$4:$J$4,0)+1,0),"")))</f>
        <v>#N/A</v>
      </c>
      <c r="S137" s="625" t="s">
        <v>88</v>
      </c>
      <c r="T137" s="626" t="n">
        <v>6</v>
      </c>
      <c r="U137" s="155" t="s">
        <v>89</v>
      </c>
      <c r="V137" s="627" t="n">
        <v>4</v>
      </c>
      <c r="W137" s="155" t="s">
        <v>372</v>
      </c>
      <c r="X137" s="626" t="n">
        <v>6</v>
      </c>
      <c r="Y137" s="155" t="s">
        <v>89</v>
      </c>
      <c r="Z137" s="627" t="n">
        <v>5</v>
      </c>
      <c r="AA137" s="155" t="s">
        <v>90</v>
      </c>
      <c r="AB137" s="628" t="s">
        <v>101</v>
      </c>
      <c r="AC137" s="629" t="n">
        <f aca="false">IF(V137&gt;=1,(X137*12+Z137)-(T137*12+V137)+1,"")</f>
        <v>2</v>
      </c>
      <c r="AD137" s="155" t="s">
        <v>373</v>
      </c>
      <c r="AE137" s="630" t="str">
        <f aca="false">IFERROR(ROUNDDOWN(ROUND(L137*R137,0)*M137,0)*AC137,"")</f>
        <v/>
      </c>
      <c r="AF137" s="631" t="str">
        <f aca="false">IFERROR(ROUNDDOWN(ROUND(L137*(R137-P137),0)*M137,0)*AC137,"")</f>
        <v/>
      </c>
      <c r="AG137" s="632"/>
      <c r="AH137" s="693"/>
      <c r="AI137" s="708"/>
      <c r="AJ137" s="703"/>
      <c r="AK137" s="704"/>
      <c r="AL137" s="637"/>
      <c r="AM137" s="638"/>
      <c r="AN137" s="639" t="str">
        <f aca="false">IF(AP137="","",IF(R137&lt;P137,"！加算の要件上は問題ありませんが、令和６年３月と比較して４・５月に加算率が下がる計画になっています。",""))</f>
        <v/>
      </c>
      <c r="AP137" s="640" t="str">
        <f aca="false">IF(K137&lt;&gt;"","P列・R列に色付け","")</f>
        <v/>
      </c>
      <c r="AQ137" s="641" t="e">
        <f aca="false">IFERROR(VLOOKUP(K137,【参考】数式用!$AJ$2:$AK$24,2,FALSE),"")))</f>
        <v>#N/A</v>
      </c>
      <c r="AR137" s="643" t="str">
        <f aca="false">Q137&amp;Q138&amp;Q139</f>
        <v/>
      </c>
      <c r="AS137" s="641" t="str">
        <f aca="false">IF(AG139&lt;&gt;0,IF(AH139="○","入力済","未入力"),"")</f>
        <v/>
      </c>
      <c r="AT137" s="642" t="str">
        <f aca="false">IF(OR(Q137="処遇加算Ⅰ",Q137="処遇加算Ⅱ"),IF(OR(AI137="○",AI137="令和６年度中に満たす"),"入力済","未入力"),"")</f>
        <v/>
      </c>
      <c r="AU137" s="643" t="str">
        <f aca="false">IF(Q137="処遇加算Ⅲ",IF(AJ137="○","入力済","未入力"),"")</f>
        <v/>
      </c>
      <c r="AV137" s="641" t="str">
        <f aca="false">IF(Q137="処遇加算Ⅰ",IF(OR(AK137="○",AK137="令和６年度中に満たす"),"入力済","未入力"),"")</f>
        <v/>
      </c>
      <c r="AW137" s="641" t="str">
        <f aca="false">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644" t="str">
        <f aca="false">IF(Q138="特定加算Ⅰ",IF(AM138="","未入力","入力済"),"")</f>
        <v/>
      </c>
      <c r="AY137" s="644" t="str">
        <f aca="false">G137</f>
        <v/>
      </c>
    </row>
    <row r="138" customFormat="false" ht="32.1" hidden="false" customHeight="true" outlineLevel="0" collapsed="false">
      <c r="A138" s="616"/>
      <c r="B138" s="617"/>
      <c r="C138" s="617"/>
      <c r="D138" s="617"/>
      <c r="E138" s="617"/>
      <c r="F138" s="617"/>
      <c r="G138" s="618"/>
      <c r="H138" s="618"/>
      <c r="I138" s="618"/>
      <c r="J138" s="618"/>
      <c r="K138" s="618"/>
      <c r="L138" s="706"/>
      <c r="M138" s="707"/>
      <c r="N138" s="645" t="s">
        <v>374</v>
      </c>
      <c r="O138" s="646"/>
      <c r="P138" s="647" t="e">
        <f aca="false">IFERROR(VLOOKUP(K137,【参考】数式用!$A$5:$J$27,MATCH(O138,【参考】数式用!$B$4:$J$4,0)+1,0),"")))</f>
        <v>#N/A</v>
      </c>
      <c r="Q138" s="646"/>
      <c r="R138" s="647" t="e">
        <f aca="false">IFERROR(VLOOKUP(K137,【参考】数式用!$A$5:$J$27,MATCH(Q138,【参考】数式用!$B$4:$J$4,0)+1,0),"")))</f>
        <v>#N/A</v>
      </c>
      <c r="S138" s="97" t="s">
        <v>88</v>
      </c>
      <c r="T138" s="648" t="n">
        <v>6</v>
      </c>
      <c r="U138" s="98" t="s">
        <v>89</v>
      </c>
      <c r="V138" s="649" t="n">
        <v>4</v>
      </c>
      <c r="W138" s="98" t="s">
        <v>372</v>
      </c>
      <c r="X138" s="648" t="n">
        <v>6</v>
      </c>
      <c r="Y138" s="98" t="s">
        <v>89</v>
      </c>
      <c r="Z138" s="649" t="n">
        <v>5</v>
      </c>
      <c r="AA138" s="98" t="s">
        <v>90</v>
      </c>
      <c r="AB138" s="650" t="s">
        <v>101</v>
      </c>
      <c r="AC138" s="651" t="n">
        <f aca="false">IF(V138&gt;=1,(X138*12+Z138)-(T138*12+V138)+1,"")</f>
        <v>2</v>
      </c>
      <c r="AD138" s="98" t="s">
        <v>373</v>
      </c>
      <c r="AE138" s="652" t="str">
        <f aca="false">IFERROR(ROUNDDOWN(ROUND(L137*R138,0)*M137,0)*AC138,"")</f>
        <v/>
      </c>
      <c r="AF138" s="653" t="str">
        <f aca="false">IFERROR(ROUNDDOWN(ROUND(L137*(R138-P138),0)*M137,0)*AC138,"")</f>
        <v/>
      </c>
      <c r="AG138" s="654"/>
      <c r="AH138" s="655"/>
      <c r="AI138" s="656"/>
      <c r="AJ138" s="657"/>
      <c r="AK138" s="658"/>
      <c r="AL138" s="659"/>
      <c r="AM138" s="660"/>
      <c r="AN138" s="661" t="str">
        <f aca="false">IF(AP137="","",IF(OR(Z137=4,Z138=4,Z139=4),"！加算の要件上は問題ありませんが、算定期間の終わりが令和６年５月になっていません。区分変更の場合は、「基本情報入力シート」で同じ事業所を２行に分けて記入してください。",""))</f>
        <v/>
      </c>
      <c r="AO138" s="662"/>
      <c r="AP138" s="640" t="str">
        <f aca="false">IF(K137&lt;&gt;"","P列・R列に色付け","")</f>
        <v/>
      </c>
      <c r="AY138" s="644" t="str">
        <f aca="false">G137</f>
        <v/>
      </c>
    </row>
    <row r="139" customFormat="false" ht="32.1" hidden="false" customHeight="true" outlineLevel="0" collapsed="false">
      <c r="A139" s="616"/>
      <c r="B139" s="617"/>
      <c r="C139" s="617"/>
      <c r="D139" s="617"/>
      <c r="E139" s="617"/>
      <c r="F139" s="617"/>
      <c r="G139" s="618"/>
      <c r="H139" s="618"/>
      <c r="I139" s="618"/>
      <c r="J139" s="618"/>
      <c r="K139" s="618"/>
      <c r="L139" s="706"/>
      <c r="M139" s="707"/>
      <c r="N139" s="663" t="s">
        <v>375</v>
      </c>
      <c r="O139" s="710"/>
      <c r="P139" s="711" t="e">
        <f aca="false">IFERROR(VLOOKUP(K137,【参考】数式用!$A$5:$J$27,MATCH(O139,【参考】数式用!$B$4:$J$4,0)+1,0),"")))</f>
        <v>#N/A</v>
      </c>
      <c r="Q139" s="664"/>
      <c r="R139" s="665" t="e">
        <f aca="false">IFERROR(VLOOKUP(K137,【参考】数式用!$A$5:$J$27,MATCH(Q139,【参考】数式用!$B$4:$J$4,0)+1,0),"")))</f>
        <v>#N/A</v>
      </c>
      <c r="S139" s="666" t="s">
        <v>88</v>
      </c>
      <c r="T139" s="667" t="n">
        <v>6</v>
      </c>
      <c r="U139" s="668" t="s">
        <v>89</v>
      </c>
      <c r="V139" s="669" t="n">
        <v>4</v>
      </c>
      <c r="W139" s="668" t="s">
        <v>372</v>
      </c>
      <c r="X139" s="667" t="n">
        <v>6</v>
      </c>
      <c r="Y139" s="668" t="s">
        <v>89</v>
      </c>
      <c r="Z139" s="669" t="n">
        <v>5</v>
      </c>
      <c r="AA139" s="668" t="s">
        <v>90</v>
      </c>
      <c r="AB139" s="670" t="s">
        <v>101</v>
      </c>
      <c r="AC139" s="671" t="n">
        <f aca="false">IF(V139&gt;=1,(X139*12+Z139)-(T139*12+V139)+1,"")</f>
        <v>2</v>
      </c>
      <c r="AD139" s="668" t="s">
        <v>373</v>
      </c>
      <c r="AE139" s="672" t="str">
        <f aca="false">IFERROR(ROUNDDOWN(ROUND(L137*R139,0)*M137,0)*AC139,"")</f>
        <v/>
      </c>
      <c r="AF139" s="673" t="str">
        <f aca="false">IFERROR(ROUNDDOWN(ROUND(L137*(R139-P139),0)*M137,0)*AC139,"")</f>
        <v/>
      </c>
      <c r="AG139" s="674" t="n">
        <f aca="false">IF(AND(O139="ベア加算なし",Q139="ベア加算"),AE139,0)</f>
        <v>0</v>
      </c>
      <c r="AH139" s="675"/>
      <c r="AI139" s="676"/>
      <c r="AJ139" s="677"/>
      <c r="AK139" s="678"/>
      <c r="AL139" s="679"/>
      <c r="AM139" s="680"/>
      <c r="AN139" s="681" t="str">
        <f aca="false">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682" t="str">
        <f aca="false">IF(K137&lt;&gt;"","P列・R列に色付け","")</f>
        <v/>
      </c>
      <c r="AQ139" s="683"/>
      <c r="AR139" s="683"/>
      <c r="AX139" s="684"/>
      <c r="AY139" s="644" t="str">
        <f aca="false">G137</f>
        <v/>
      </c>
    </row>
    <row r="140" customFormat="false" ht="32.1" hidden="false" customHeight="true" outlineLevel="0" collapsed="false">
      <c r="A140" s="616" t="n">
        <v>43</v>
      </c>
      <c r="B140" s="617" t="str">
        <f aca="false">IF(基本情報入力シート!C96="","",基本情報入力シート!C96)</f>
        <v/>
      </c>
      <c r="C140" s="617"/>
      <c r="D140" s="617"/>
      <c r="E140" s="617"/>
      <c r="F140" s="617"/>
      <c r="G140" s="618" t="str">
        <f aca="false">IF(基本情報入力シート!M96="","",基本情報入力シート!M96)</f>
        <v/>
      </c>
      <c r="H140" s="618" t="str">
        <f aca="false">IF(基本情報入力シート!R96="","",基本情報入力シート!R96)</f>
        <v/>
      </c>
      <c r="I140" s="618" t="str">
        <f aca="false">IF(基本情報入力シート!W96="","",基本情報入力シート!W96)</f>
        <v/>
      </c>
      <c r="J140" s="618" t="str">
        <f aca="false">IF(基本情報入力シート!X96="","",基本情報入力シート!X96)</f>
        <v/>
      </c>
      <c r="K140" s="618" t="str">
        <f aca="false">IF(基本情報入力シート!Y96="","",基本情報入力シート!Y96)</f>
        <v/>
      </c>
      <c r="L140" s="706" t="str">
        <f aca="false">IF(基本情報入力シート!AB96="","",基本情報入力シート!AB96)</f>
        <v/>
      </c>
      <c r="M140" s="707" t="e">
        <f aca="false">IF(基本情報入力シート!AC96="","",基本情報入力シート!AC96)</f>
        <v>#N/A</v>
      </c>
      <c r="N140" s="622" t="s">
        <v>371</v>
      </c>
      <c r="O140" s="623"/>
      <c r="P140" s="624" t="e">
        <f aca="false">IFERROR(VLOOKUP(K140,【参考】数式用!$A$5:$J$27,MATCH(O140,【参考】数式用!$B$4:$J$4,0)+1,0),"")))</f>
        <v>#N/A</v>
      </c>
      <c r="Q140" s="623"/>
      <c r="R140" s="624" t="e">
        <f aca="false">IFERROR(VLOOKUP(K140,【参考】数式用!$A$5:$J$27,MATCH(Q140,【参考】数式用!$B$4:$J$4,0)+1,0),"")))</f>
        <v>#N/A</v>
      </c>
      <c r="S140" s="625" t="s">
        <v>88</v>
      </c>
      <c r="T140" s="626" t="n">
        <v>6</v>
      </c>
      <c r="U140" s="155" t="s">
        <v>89</v>
      </c>
      <c r="V140" s="627" t="n">
        <v>4</v>
      </c>
      <c r="W140" s="155" t="s">
        <v>372</v>
      </c>
      <c r="X140" s="626" t="n">
        <v>6</v>
      </c>
      <c r="Y140" s="155" t="s">
        <v>89</v>
      </c>
      <c r="Z140" s="627" t="n">
        <v>5</v>
      </c>
      <c r="AA140" s="155" t="s">
        <v>90</v>
      </c>
      <c r="AB140" s="628" t="s">
        <v>101</v>
      </c>
      <c r="AC140" s="629" t="n">
        <f aca="false">IF(V140&gt;=1,(X140*12+Z140)-(T140*12+V140)+1,"")</f>
        <v>2</v>
      </c>
      <c r="AD140" s="155" t="s">
        <v>373</v>
      </c>
      <c r="AE140" s="630" t="str">
        <f aca="false">IFERROR(ROUNDDOWN(ROUND(L140*R140,0)*M140,0)*AC140,"")</f>
        <v/>
      </c>
      <c r="AF140" s="631" t="str">
        <f aca="false">IFERROR(ROUNDDOWN(ROUND(L140*(R140-P140),0)*M140,0)*AC140,"")</f>
        <v/>
      </c>
      <c r="AG140" s="632"/>
      <c r="AH140" s="693"/>
      <c r="AI140" s="708"/>
      <c r="AJ140" s="703"/>
      <c r="AK140" s="704"/>
      <c r="AL140" s="637"/>
      <c r="AM140" s="638"/>
      <c r="AN140" s="639" t="str">
        <f aca="false">IF(AP140="","",IF(R140&lt;P140,"！加算の要件上は問題ありませんが、令和６年３月と比較して４・５月に加算率が下がる計画になっています。",""))</f>
        <v/>
      </c>
      <c r="AP140" s="640" t="str">
        <f aca="false">IF(K140&lt;&gt;"","P列・R列に色付け","")</f>
        <v/>
      </c>
      <c r="AQ140" s="641" t="e">
        <f aca="false">IFERROR(VLOOKUP(K140,【参考】数式用!$AJ$2:$AK$24,2,FALSE),"")))</f>
        <v>#N/A</v>
      </c>
      <c r="AR140" s="643" t="str">
        <f aca="false">Q140&amp;Q141&amp;Q142</f>
        <v/>
      </c>
      <c r="AS140" s="641" t="str">
        <f aca="false">IF(AG142&lt;&gt;0,IF(AH142="○","入力済","未入力"),"")</f>
        <v/>
      </c>
      <c r="AT140" s="642" t="str">
        <f aca="false">IF(OR(Q140="処遇加算Ⅰ",Q140="処遇加算Ⅱ"),IF(OR(AI140="○",AI140="令和６年度中に満たす"),"入力済","未入力"),"")</f>
        <v/>
      </c>
      <c r="AU140" s="643" t="str">
        <f aca="false">IF(Q140="処遇加算Ⅲ",IF(AJ140="○","入力済","未入力"),"")</f>
        <v/>
      </c>
      <c r="AV140" s="641" t="str">
        <f aca="false">IF(Q140="処遇加算Ⅰ",IF(OR(AK140="○",AK140="令和６年度中に満たす"),"入力済","未入力"),"")</f>
        <v/>
      </c>
      <c r="AW140" s="641" t="str">
        <f aca="false">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644" t="str">
        <f aca="false">IF(Q141="特定加算Ⅰ",IF(AM141="","未入力","入力済"),"")</f>
        <v/>
      </c>
      <c r="AY140" s="644" t="str">
        <f aca="false">G140</f>
        <v/>
      </c>
    </row>
    <row r="141" customFormat="false" ht="32.1" hidden="false" customHeight="true" outlineLevel="0" collapsed="false">
      <c r="A141" s="616"/>
      <c r="B141" s="617"/>
      <c r="C141" s="617"/>
      <c r="D141" s="617"/>
      <c r="E141" s="617"/>
      <c r="F141" s="617"/>
      <c r="G141" s="618"/>
      <c r="H141" s="618"/>
      <c r="I141" s="618"/>
      <c r="J141" s="618"/>
      <c r="K141" s="618"/>
      <c r="L141" s="706"/>
      <c r="M141" s="707"/>
      <c r="N141" s="645" t="s">
        <v>374</v>
      </c>
      <c r="O141" s="646"/>
      <c r="P141" s="647" t="e">
        <f aca="false">IFERROR(VLOOKUP(K140,【参考】数式用!$A$5:$J$27,MATCH(O141,【参考】数式用!$B$4:$J$4,0)+1,0),"")))</f>
        <v>#N/A</v>
      </c>
      <c r="Q141" s="646"/>
      <c r="R141" s="647" t="e">
        <f aca="false">IFERROR(VLOOKUP(K140,【参考】数式用!$A$5:$J$27,MATCH(Q141,【参考】数式用!$B$4:$J$4,0)+1,0),"")))</f>
        <v>#N/A</v>
      </c>
      <c r="S141" s="97" t="s">
        <v>88</v>
      </c>
      <c r="T141" s="648" t="n">
        <v>6</v>
      </c>
      <c r="U141" s="98" t="s">
        <v>89</v>
      </c>
      <c r="V141" s="649" t="n">
        <v>4</v>
      </c>
      <c r="W141" s="98" t="s">
        <v>372</v>
      </c>
      <c r="X141" s="648" t="n">
        <v>6</v>
      </c>
      <c r="Y141" s="98" t="s">
        <v>89</v>
      </c>
      <c r="Z141" s="649" t="n">
        <v>5</v>
      </c>
      <c r="AA141" s="98" t="s">
        <v>90</v>
      </c>
      <c r="AB141" s="650" t="s">
        <v>101</v>
      </c>
      <c r="AC141" s="651" t="n">
        <f aca="false">IF(V141&gt;=1,(X141*12+Z141)-(T141*12+V141)+1,"")</f>
        <v>2</v>
      </c>
      <c r="AD141" s="98" t="s">
        <v>373</v>
      </c>
      <c r="AE141" s="652" t="str">
        <f aca="false">IFERROR(ROUNDDOWN(ROUND(L140*R141,0)*M140,0)*AC141,"")</f>
        <v/>
      </c>
      <c r="AF141" s="653" t="str">
        <f aca="false">IFERROR(ROUNDDOWN(ROUND(L140*(R141-P141),0)*M140,0)*AC141,"")</f>
        <v/>
      </c>
      <c r="AG141" s="654"/>
      <c r="AH141" s="655"/>
      <c r="AI141" s="656"/>
      <c r="AJ141" s="657"/>
      <c r="AK141" s="658"/>
      <c r="AL141" s="659"/>
      <c r="AM141" s="660"/>
      <c r="AN141" s="661" t="str">
        <f aca="false">IF(AP140="","",IF(OR(Z140=4,Z141=4,Z142=4),"！加算の要件上は問題ありませんが、算定期間の終わりが令和６年５月になっていません。区分変更の場合は、「基本情報入力シート」で同じ事業所を２行に分けて記入してください。",""))</f>
        <v/>
      </c>
      <c r="AO141" s="662"/>
      <c r="AP141" s="640" t="str">
        <f aca="false">IF(K140&lt;&gt;"","P列・R列に色付け","")</f>
        <v/>
      </c>
      <c r="AY141" s="644" t="str">
        <f aca="false">G140</f>
        <v/>
      </c>
    </row>
    <row r="142" customFormat="false" ht="32.1" hidden="false" customHeight="true" outlineLevel="0" collapsed="false">
      <c r="A142" s="616"/>
      <c r="B142" s="617"/>
      <c r="C142" s="617"/>
      <c r="D142" s="617"/>
      <c r="E142" s="617"/>
      <c r="F142" s="617"/>
      <c r="G142" s="618"/>
      <c r="H142" s="618"/>
      <c r="I142" s="618"/>
      <c r="J142" s="618"/>
      <c r="K142" s="618"/>
      <c r="L142" s="706"/>
      <c r="M142" s="707"/>
      <c r="N142" s="663" t="s">
        <v>375</v>
      </c>
      <c r="O142" s="710"/>
      <c r="P142" s="711" t="e">
        <f aca="false">IFERROR(VLOOKUP(K140,【参考】数式用!$A$5:$J$27,MATCH(O142,【参考】数式用!$B$4:$J$4,0)+1,0),"")))</f>
        <v>#N/A</v>
      </c>
      <c r="Q142" s="664"/>
      <c r="R142" s="665" t="e">
        <f aca="false">IFERROR(VLOOKUP(K140,【参考】数式用!$A$5:$J$27,MATCH(Q142,【参考】数式用!$B$4:$J$4,0)+1,0),"")))</f>
        <v>#N/A</v>
      </c>
      <c r="S142" s="666" t="s">
        <v>88</v>
      </c>
      <c r="T142" s="667" t="n">
        <v>6</v>
      </c>
      <c r="U142" s="668" t="s">
        <v>89</v>
      </c>
      <c r="V142" s="669" t="n">
        <v>4</v>
      </c>
      <c r="W142" s="668" t="s">
        <v>372</v>
      </c>
      <c r="X142" s="667" t="n">
        <v>6</v>
      </c>
      <c r="Y142" s="668" t="s">
        <v>89</v>
      </c>
      <c r="Z142" s="669" t="n">
        <v>5</v>
      </c>
      <c r="AA142" s="668" t="s">
        <v>90</v>
      </c>
      <c r="AB142" s="670" t="s">
        <v>101</v>
      </c>
      <c r="AC142" s="671" t="n">
        <f aca="false">IF(V142&gt;=1,(X142*12+Z142)-(T142*12+V142)+1,"")</f>
        <v>2</v>
      </c>
      <c r="AD142" s="668" t="s">
        <v>373</v>
      </c>
      <c r="AE142" s="672" t="str">
        <f aca="false">IFERROR(ROUNDDOWN(ROUND(L140*R142,0)*M140,0)*AC142,"")</f>
        <v/>
      </c>
      <c r="AF142" s="673" t="str">
        <f aca="false">IFERROR(ROUNDDOWN(ROUND(L140*(R142-P142),0)*M140,0)*AC142,"")</f>
        <v/>
      </c>
      <c r="AG142" s="674" t="n">
        <f aca="false">IF(AND(O142="ベア加算なし",Q142="ベア加算"),AE142,0)</f>
        <v>0</v>
      </c>
      <c r="AH142" s="675"/>
      <c r="AI142" s="676"/>
      <c r="AJ142" s="677"/>
      <c r="AK142" s="678"/>
      <c r="AL142" s="679"/>
      <c r="AM142" s="680"/>
      <c r="AN142" s="681" t="str">
        <f aca="false">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682" t="str">
        <f aca="false">IF(K140&lt;&gt;"","P列・R列に色付け","")</f>
        <v/>
      </c>
      <c r="AQ142" s="683"/>
      <c r="AR142" s="683"/>
      <c r="AX142" s="684"/>
      <c r="AY142" s="644" t="str">
        <f aca="false">G140</f>
        <v/>
      </c>
    </row>
    <row r="143" customFormat="false" ht="32.1" hidden="false" customHeight="true" outlineLevel="0" collapsed="false">
      <c r="A143" s="616" t="n">
        <v>44</v>
      </c>
      <c r="B143" s="617" t="str">
        <f aca="false">IF(基本情報入力シート!C97="","",基本情報入力シート!C97)</f>
        <v/>
      </c>
      <c r="C143" s="617"/>
      <c r="D143" s="617"/>
      <c r="E143" s="617"/>
      <c r="F143" s="617"/>
      <c r="G143" s="618" t="str">
        <f aca="false">IF(基本情報入力シート!M97="","",基本情報入力シート!M97)</f>
        <v/>
      </c>
      <c r="H143" s="618" t="str">
        <f aca="false">IF(基本情報入力シート!R97="","",基本情報入力シート!R97)</f>
        <v/>
      </c>
      <c r="I143" s="618" t="str">
        <f aca="false">IF(基本情報入力シート!W97="","",基本情報入力シート!W97)</f>
        <v/>
      </c>
      <c r="J143" s="618" t="str">
        <f aca="false">IF(基本情報入力シート!X97="","",基本情報入力シート!X97)</f>
        <v/>
      </c>
      <c r="K143" s="618" t="str">
        <f aca="false">IF(基本情報入力シート!Y97="","",基本情報入力シート!Y97)</f>
        <v/>
      </c>
      <c r="L143" s="706" t="str">
        <f aca="false">IF(基本情報入力シート!AB97="","",基本情報入力シート!AB97)</f>
        <v/>
      </c>
      <c r="M143" s="707" t="e">
        <f aca="false">IF(基本情報入力シート!AC97="","",基本情報入力シート!AC97)</f>
        <v>#N/A</v>
      </c>
      <c r="N143" s="622" t="s">
        <v>371</v>
      </c>
      <c r="O143" s="623"/>
      <c r="P143" s="624" t="e">
        <f aca="false">IFERROR(VLOOKUP(K143,【参考】数式用!$A$5:$J$27,MATCH(O143,【参考】数式用!$B$4:$J$4,0)+1,0),"")))</f>
        <v>#N/A</v>
      </c>
      <c r="Q143" s="623"/>
      <c r="R143" s="624" t="e">
        <f aca="false">IFERROR(VLOOKUP(K143,【参考】数式用!$A$5:$J$27,MATCH(Q143,【参考】数式用!$B$4:$J$4,0)+1,0),"")))</f>
        <v>#N/A</v>
      </c>
      <c r="S143" s="625" t="s">
        <v>88</v>
      </c>
      <c r="T143" s="626" t="n">
        <v>6</v>
      </c>
      <c r="U143" s="155" t="s">
        <v>89</v>
      </c>
      <c r="V143" s="627" t="n">
        <v>4</v>
      </c>
      <c r="W143" s="155" t="s">
        <v>372</v>
      </c>
      <c r="X143" s="626" t="n">
        <v>6</v>
      </c>
      <c r="Y143" s="155" t="s">
        <v>89</v>
      </c>
      <c r="Z143" s="627" t="n">
        <v>5</v>
      </c>
      <c r="AA143" s="155" t="s">
        <v>90</v>
      </c>
      <c r="AB143" s="628" t="s">
        <v>101</v>
      </c>
      <c r="AC143" s="629" t="n">
        <f aca="false">IF(V143&gt;=1,(X143*12+Z143)-(T143*12+V143)+1,"")</f>
        <v>2</v>
      </c>
      <c r="AD143" s="155" t="s">
        <v>373</v>
      </c>
      <c r="AE143" s="630" t="str">
        <f aca="false">IFERROR(ROUNDDOWN(ROUND(L143*R143,0)*M143,0)*AC143,"")</f>
        <v/>
      </c>
      <c r="AF143" s="631" t="str">
        <f aca="false">IFERROR(ROUNDDOWN(ROUND(L143*(R143-P143),0)*M143,0)*AC143,"")</f>
        <v/>
      </c>
      <c r="AG143" s="632"/>
      <c r="AH143" s="693"/>
      <c r="AI143" s="708"/>
      <c r="AJ143" s="703"/>
      <c r="AK143" s="704"/>
      <c r="AL143" s="637"/>
      <c r="AM143" s="638"/>
      <c r="AN143" s="639" t="str">
        <f aca="false">IF(AP143="","",IF(R143&lt;P143,"！加算の要件上は問題ありませんが、令和６年３月と比較して４・５月に加算率が下がる計画になっています。",""))</f>
        <v/>
      </c>
      <c r="AP143" s="640" t="str">
        <f aca="false">IF(K143&lt;&gt;"","P列・R列に色付け","")</f>
        <v/>
      </c>
      <c r="AQ143" s="641" t="e">
        <f aca="false">IFERROR(VLOOKUP(K143,【参考】数式用!$AJ$2:$AK$24,2,FALSE),"")))</f>
        <v>#N/A</v>
      </c>
      <c r="AR143" s="643" t="str">
        <f aca="false">Q143&amp;Q144&amp;Q145</f>
        <v/>
      </c>
      <c r="AS143" s="641" t="str">
        <f aca="false">IF(AG145&lt;&gt;0,IF(AH145="○","入力済","未入力"),"")</f>
        <v/>
      </c>
      <c r="AT143" s="642" t="str">
        <f aca="false">IF(OR(Q143="処遇加算Ⅰ",Q143="処遇加算Ⅱ"),IF(OR(AI143="○",AI143="令和６年度中に満たす"),"入力済","未入力"),"")</f>
        <v/>
      </c>
      <c r="AU143" s="643" t="str">
        <f aca="false">IF(Q143="処遇加算Ⅲ",IF(AJ143="○","入力済","未入力"),"")</f>
        <v/>
      </c>
      <c r="AV143" s="641" t="str">
        <f aca="false">IF(Q143="処遇加算Ⅰ",IF(OR(AK143="○",AK143="令和６年度中に満たす"),"入力済","未入力"),"")</f>
        <v/>
      </c>
      <c r="AW143" s="641" t="str">
        <f aca="false">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644" t="str">
        <f aca="false">IF(Q144="特定加算Ⅰ",IF(AM144="","未入力","入力済"),"")</f>
        <v/>
      </c>
      <c r="AY143" s="644" t="str">
        <f aca="false">G143</f>
        <v/>
      </c>
    </row>
    <row r="144" customFormat="false" ht="32.1" hidden="false" customHeight="true" outlineLevel="0" collapsed="false">
      <c r="A144" s="616"/>
      <c r="B144" s="617"/>
      <c r="C144" s="617"/>
      <c r="D144" s="617"/>
      <c r="E144" s="617"/>
      <c r="F144" s="617"/>
      <c r="G144" s="618"/>
      <c r="H144" s="618"/>
      <c r="I144" s="618"/>
      <c r="J144" s="618"/>
      <c r="K144" s="618"/>
      <c r="L144" s="706"/>
      <c r="M144" s="707"/>
      <c r="N144" s="645" t="s">
        <v>374</v>
      </c>
      <c r="O144" s="646"/>
      <c r="P144" s="647" t="e">
        <f aca="false">IFERROR(VLOOKUP(K143,【参考】数式用!$A$5:$J$27,MATCH(O144,【参考】数式用!$B$4:$J$4,0)+1,0),"")))</f>
        <v>#N/A</v>
      </c>
      <c r="Q144" s="646"/>
      <c r="R144" s="647" t="e">
        <f aca="false">IFERROR(VLOOKUP(K143,【参考】数式用!$A$5:$J$27,MATCH(Q144,【参考】数式用!$B$4:$J$4,0)+1,0),"")))</f>
        <v>#N/A</v>
      </c>
      <c r="S144" s="97" t="s">
        <v>88</v>
      </c>
      <c r="T144" s="648" t="n">
        <v>6</v>
      </c>
      <c r="U144" s="98" t="s">
        <v>89</v>
      </c>
      <c r="V144" s="649" t="n">
        <v>4</v>
      </c>
      <c r="W144" s="98" t="s">
        <v>372</v>
      </c>
      <c r="X144" s="648" t="n">
        <v>6</v>
      </c>
      <c r="Y144" s="98" t="s">
        <v>89</v>
      </c>
      <c r="Z144" s="649" t="n">
        <v>5</v>
      </c>
      <c r="AA144" s="98" t="s">
        <v>90</v>
      </c>
      <c r="AB144" s="650" t="s">
        <v>101</v>
      </c>
      <c r="AC144" s="651" t="n">
        <f aca="false">IF(V144&gt;=1,(X144*12+Z144)-(T144*12+V144)+1,"")</f>
        <v>2</v>
      </c>
      <c r="AD144" s="98" t="s">
        <v>373</v>
      </c>
      <c r="AE144" s="652" t="str">
        <f aca="false">IFERROR(ROUNDDOWN(ROUND(L143*R144,0)*M143,0)*AC144,"")</f>
        <v/>
      </c>
      <c r="AF144" s="653" t="str">
        <f aca="false">IFERROR(ROUNDDOWN(ROUND(L143*(R144-P144),0)*M143,0)*AC144,"")</f>
        <v/>
      </c>
      <c r="AG144" s="654"/>
      <c r="AH144" s="655"/>
      <c r="AI144" s="656"/>
      <c r="AJ144" s="657"/>
      <c r="AK144" s="658"/>
      <c r="AL144" s="659"/>
      <c r="AM144" s="660"/>
      <c r="AN144" s="661" t="str">
        <f aca="false">IF(AP143="","",IF(OR(Z143=4,Z144=4,Z145=4),"！加算の要件上は問題ありませんが、算定期間の終わりが令和６年５月になっていません。区分変更の場合は、「基本情報入力シート」で同じ事業所を２行に分けて記入してください。",""))</f>
        <v/>
      </c>
      <c r="AO144" s="662"/>
      <c r="AP144" s="640" t="str">
        <f aca="false">IF(K143&lt;&gt;"","P列・R列に色付け","")</f>
        <v/>
      </c>
      <c r="AY144" s="644" t="str">
        <f aca="false">G143</f>
        <v/>
      </c>
    </row>
    <row r="145" customFormat="false" ht="32.1" hidden="false" customHeight="true" outlineLevel="0" collapsed="false">
      <c r="A145" s="616"/>
      <c r="B145" s="617"/>
      <c r="C145" s="617"/>
      <c r="D145" s="617"/>
      <c r="E145" s="617"/>
      <c r="F145" s="617"/>
      <c r="G145" s="618"/>
      <c r="H145" s="618"/>
      <c r="I145" s="618"/>
      <c r="J145" s="618"/>
      <c r="K145" s="618"/>
      <c r="L145" s="706"/>
      <c r="M145" s="707"/>
      <c r="N145" s="663" t="s">
        <v>375</v>
      </c>
      <c r="O145" s="710"/>
      <c r="P145" s="711" t="e">
        <f aca="false">IFERROR(VLOOKUP(K143,【参考】数式用!$A$5:$J$27,MATCH(O145,【参考】数式用!$B$4:$J$4,0)+1,0),"")))</f>
        <v>#N/A</v>
      </c>
      <c r="Q145" s="664"/>
      <c r="R145" s="665" t="e">
        <f aca="false">IFERROR(VLOOKUP(K143,【参考】数式用!$A$5:$J$27,MATCH(Q145,【参考】数式用!$B$4:$J$4,0)+1,0),"")))</f>
        <v>#N/A</v>
      </c>
      <c r="S145" s="666" t="s">
        <v>88</v>
      </c>
      <c r="T145" s="667" t="n">
        <v>6</v>
      </c>
      <c r="U145" s="668" t="s">
        <v>89</v>
      </c>
      <c r="V145" s="669" t="n">
        <v>4</v>
      </c>
      <c r="W145" s="668" t="s">
        <v>372</v>
      </c>
      <c r="X145" s="667" t="n">
        <v>6</v>
      </c>
      <c r="Y145" s="668" t="s">
        <v>89</v>
      </c>
      <c r="Z145" s="669" t="n">
        <v>5</v>
      </c>
      <c r="AA145" s="668" t="s">
        <v>90</v>
      </c>
      <c r="AB145" s="670" t="s">
        <v>101</v>
      </c>
      <c r="AC145" s="671" t="n">
        <f aca="false">IF(V145&gt;=1,(X145*12+Z145)-(T145*12+V145)+1,"")</f>
        <v>2</v>
      </c>
      <c r="AD145" s="668" t="s">
        <v>373</v>
      </c>
      <c r="AE145" s="672" t="str">
        <f aca="false">IFERROR(ROUNDDOWN(ROUND(L143*R145,0)*M143,0)*AC145,"")</f>
        <v/>
      </c>
      <c r="AF145" s="673" t="str">
        <f aca="false">IFERROR(ROUNDDOWN(ROUND(L143*(R145-P145),0)*M143,0)*AC145,"")</f>
        <v/>
      </c>
      <c r="AG145" s="674" t="n">
        <f aca="false">IF(AND(O145="ベア加算なし",Q145="ベア加算"),AE145,0)</f>
        <v>0</v>
      </c>
      <c r="AH145" s="675"/>
      <c r="AI145" s="676"/>
      <c r="AJ145" s="677"/>
      <c r="AK145" s="678"/>
      <c r="AL145" s="679"/>
      <c r="AM145" s="680"/>
      <c r="AN145" s="681" t="str">
        <f aca="false">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682" t="str">
        <f aca="false">IF(K143&lt;&gt;"","P列・R列に色付け","")</f>
        <v/>
      </c>
      <c r="AQ145" s="683"/>
      <c r="AR145" s="683"/>
      <c r="AX145" s="684"/>
      <c r="AY145" s="644" t="str">
        <f aca="false">G143</f>
        <v/>
      </c>
    </row>
    <row r="146" customFormat="false" ht="32.1" hidden="false" customHeight="true" outlineLevel="0" collapsed="false">
      <c r="A146" s="616" t="n">
        <v>45</v>
      </c>
      <c r="B146" s="617" t="str">
        <f aca="false">IF(基本情報入力シート!C98="","",基本情報入力シート!C98)</f>
        <v/>
      </c>
      <c r="C146" s="617"/>
      <c r="D146" s="617"/>
      <c r="E146" s="617"/>
      <c r="F146" s="617"/>
      <c r="G146" s="618" t="str">
        <f aca="false">IF(基本情報入力シート!M98="","",基本情報入力シート!M98)</f>
        <v/>
      </c>
      <c r="H146" s="618" t="str">
        <f aca="false">IF(基本情報入力シート!R98="","",基本情報入力シート!R98)</f>
        <v/>
      </c>
      <c r="I146" s="618" t="str">
        <f aca="false">IF(基本情報入力シート!W98="","",基本情報入力シート!W98)</f>
        <v/>
      </c>
      <c r="J146" s="618" t="str">
        <f aca="false">IF(基本情報入力シート!X98="","",基本情報入力シート!X98)</f>
        <v/>
      </c>
      <c r="K146" s="618" t="str">
        <f aca="false">IF(基本情報入力シート!Y98="","",基本情報入力シート!Y98)</f>
        <v/>
      </c>
      <c r="L146" s="706" t="str">
        <f aca="false">IF(基本情報入力シート!AB98="","",基本情報入力シート!AB98)</f>
        <v/>
      </c>
      <c r="M146" s="707" t="e">
        <f aca="false">IF(基本情報入力シート!AC98="","",基本情報入力シート!AC98)</f>
        <v>#N/A</v>
      </c>
      <c r="N146" s="622" t="s">
        <v>371</v>
      </c>
      <c r="O146" s="623"/>
      <c r="P146" s="624" t="e">
        <f aca="false">IFERROR(VLOOKUP(K146,【参考】数式用!$A$5:$J$27,MATCH(O146,【参考】数式用!$B$4:$J$4,0)+1,0),"")))</f>
        <v>#N/A</v>
      </c>
      <c r="Q146" s="623"/>
      <c r="R146" s="624" t="e">
        <f aca="false">IFERROR(VLOOKUP(K146,【参考】数式用!$A$5:$J$27,MATCH(Q146,【参考】数式用!$B$4:$J$4,0)+1,0),"")))</f>
        <v>#N/A</v>
      </c>
      <c r="S146" s="625" t="s">
        <v>88</v>
      </c>
      <c r="T146" s="626" t="n">
        <v>6</v>
      </c>
      <c r="U146" s="155" t="s">
        <v>89</v>
      </c>
      <c r="V146" s="627" t="n">
        <v>4</v>
      </c>
      <c r="W146" s="155" t="s">
        <v>372</v>
      </c>
      <c r="X146" s="626" t="n">
        <v>6</v>
      </c>
      <c r="Y146" s="155" t="s">
        <v>89</v>
      </c>
      <c r="Z146" s="627" t="n">
        <v>5</v>
      </c>
      <c r="AA146" s="155" t="s">
        <v>90</v>
      </c>
      <c r="AB146" s="628" t="s">
        <v>101</v>
      </c>
      <c r="AC146" s="629" t="n">
        <f aca="false">IF(V146&gt;=1,(X146*12+Z146)-(T146*12+V146)+1,"")</f>
        <v>2</v>
      </c>
      <c r="AD146" s="155" t="s">
        <v>373</v>
      </c>
      <c r="AE146" s="630" t="str">
        <f aca="false">IFERROR(ROUNDDOWN(ROUND(L146*R146,0)*M146,0)*AC146,"")</f>
        <v/>
      </c>
      <c r="AF146" s="631" t="str">
        <f aca="false">IFERROR(ROUNDDOWN(ROUND(L146*(R146-P146),0)*M146,0)*AC146,"")</f>
        <v/>
      </c>
      <c r="AG146" s="632"/>
      <c r="AH146" s="693"/>
      <c r="AI146" s="708"/>
      <c r="AJ146" s="703"/>
      <c r="AK146" s="704"/>
      <c r="AL146" s="637"/>
      <c r="AM146" s="638"/>
      <c r="AN146" s="639" t="str">
        <f aca="false">IF(AP146="","",IF(R146&lt;P146,"！加算の要件上は問題ありませんが、令和６年３月と比較して４・５月に加算率が下がる計画になっています。",""))</f>
        <v/>
      </c>
      <c r="AP146" s="640" t="str">
        <f aca="false">IF(K146&lt;&gt;"","P列・R列に色付け","")</f>
        <v/>
      </c>
      <c r="AQ146" s="641" t="e">
        <f aca="false">IFERROR(VLOOKUP(K146,【参考】数式用!$AJ$2:$AK$24,2,FALSE),"")))</f>
        <v>#N/A</v>
      </c>
      <c r="AR146" s="643" t="str">
        <f aca="false">Q146&amp;Q147&amp;Q148</f>
        <v/>
      </c>
      <c r="AS146" s="641" t="str">
        <f aca="false">IF(AG148&lt;&gt;0,IF(AH148="○","入力済","未入力"),"")</f>
        <v/>
      </c>
      <c r="AT146" s="642" t="str">
        <f aca="false">IF(OR(Q146="処遇加算Ⅰ",Q146="処遇加算Ⅱ"),IF(OR(AI146="○",AI146="令和６年度中に満たす"),"入力済","未入力"),"")</f>
        <v/>
      </c>
      <c r="AU146" s="643" t="str">
        <f aca="false">IF(Q146="処遇加算Ⅲ",IF(AJ146="○","入力済","未入力"),"")</f>
        <v/>
      </c>
      <c r="AV146" s="641" t="str">
        <f aca="false">IF(Q146="処遇加算Ⅰ",IF(OR(AK146="○",AK146="令和６年度中に満たす"),"入力済","未入力"),"")</f>
        <v/>
      </c>
      <c r="AW146" s="641" t="str">
        <f aca="false">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644" t="str">
        <f aca="false">IF(Q147="特定加算Ⅰ",IF(AM147="","未入力","入力済"),"")</f>
        <v/>
      </c>
      <c r="AY146" s="644" t="str">
        <f aca="false">G146</f>
        <v/>
      </c>
    </row>
    <row r="147" customFormat="false" ht="32.1" hidden="false" customHeight="true" outlineLevel="0" collapsed="false">
      <c r="A147" s="616"/>
      <c r="B147" s="617"/>
      <c r="C147" s="617"/>
      <c r="D147" s="617"/>
      <c r="E147" s="617"/>
      <c r="F147" s="617"/>
      <c r="G147" s="618"/>
      <c r="H147" s="618"/>
      <c r="I147" s="618"/>
      <c r="J147" s="618"/>
      <c r="K147" s="618"/>
      <c r="L147" s="706"/>
      <c r="M147" s="707"/>
      <c r="N147" s="645" t="s">
        <v>374</v>
      </c>
      <c r="O147" s="646"/>
      <c r="P147" s="647" t="e">
        <f aca="false">IFERROR(VLOOKUP(K146,【参考】数式用!$A$5:$J$27,MATCH(O147,【参考】数式用!$B$4:$J$4,0)+1,0),"")))</f>
        <v>#N/A</v>
      </c>
      <c r="Q147" s="646"/>
      <c r="R147" s="647" t="e">
        <f aca="false">IFERROR(VLOOKUP(K146,【参考】数式用!$A$5:$J$27,MATCH(Q147,【参考】数式用!$B$4:$J$4,0)+1,0),"")))</f>
        <v>#N/A</v>
      </c>
      <c r="S147" s="97" t="s">
        <v>88</v>
      </c>
      <c r="T147" s="648" t="n">
        <v>6</v>
      </c>
      <c r="U147" s="98" t="s">
        <v>89</v>
      </c>
      <c r="V147" s="649" t="n">
        <v>4</v>
      </c>
      <c r="W147" s="98" t="s">
        <v>372</v>
      </c>
      <c r="X147" s="648" t="n">
        <v>6</v>
      </c>
      <c r="Y147" s="98" t="s">
        <v>89</v>
      </c>
      <c r="Z147" s="649" t="n">
        <v>5</v>
      </c>
      <c r="AA147" s="98" t="s">
        <v>90</v>
      </c>
      <c r="AB147" s="650" t="s">
        <v>101</v>
      </c>
      <c r="AC147" s="651" t="n">
        <f aca="false">IF(V147&gt;=1,(X147*12+Z147)-(T147*12+V147)+1,"")</f>
        <v>2</v>
      </c>
      <c r="AD147" s="98" t="s">
        <v>373</v>
      </c>
      <c r="AE147" s="652" t="str">
        <f aca="false">IFERROR(ROUNDDOWN(ROUND(L146*R147,0)*M146,0)*AC147,"")</f>
        <v/>
      </c>
      <c r="AF147" s="653" t="str">
        <f aca="false">IFERROR(ROUNDDOWN(ROUND(L146*(R147-P147),0)*M146,0)*AC147,"")</f>
        <v/>
      </c>
      <c r="AG147" s="654"/>
      <c r="AH147" s="655"/>
      <c r="AI147" s="656"/>
      <c r="AJ147" s="657"/>
      <c r="AK147" s="658"/>
      <c r="AL147" s="659"/>
      <c r="AM147" s="660"/>
      <c r="AN147" s="661" t="str">
        <f aca="false">IF(AP146="","",IF(OR(Z146=4,Z147=4,Z148=4),"！加算の要件上は問題ありませんが、算定期間の終わりが令和６年５月になっていません。区分変更の場合は、「基本情報入力シート」で同じ事業所を２行に分けて記入してください。",""))</f>
        <v/>
      </c>
      <c r="AO147" s="662"/>
      <c r="AP147" s="640" t="str">
        <f aca="false">IF(K146&lt;&gt;"","P列・R列に色付け","")</f>
        <v/>
      </c>
      <c r="AY147" s="644" t="str">
        <f aca="false">G146</f>
        <v/>
      </c>
    </row>
    <row r="148" customFormat="false" ht="32.1" hidden="false" customHeight="true" outlineLevel="0" collapsed="false">
      <c r="A148" s="616"/>
      <c r="B148" s="617"/>
      <c r="C148" s="617"/>
      <c r="D148" s="617"/>
      <c r="E148" s="617"/>
      <c r="F148" s="617"/>
      <c r="G148" s="618"/>
      <c r="H148" s="618"/>
      <c r="I148" s="618"/>
      <c r="J148" s="618"/>
      <c r="K148" s="618"/>
      <c r="L148" s="706"/>
      <c r="M148" s="707"/>
      <c r="N148" s="663" t="s">
        <v>375</v>
      </c>
      <c r="O148" s="710"/>
      <c r="P148" s="711" t="e">
        <f aca="false">IFERROR(VLOOKUP(K146,【参考】数式用!$A$5:$J$27,MATCH(O148,【参考】数式用!$B$4:$J$4,0)+1,0),"")))</f>
        <v>#N/A</v>
      </c>
      <c r="Q148" s="664"/>
      <c r="R148" s="665" t="e">
        <f aca="false">IFERROR(VLOOKUP(K146,【参考】数式用!$A$5:$J$27,MATCH(Q148,【参考】数式用!$B$4:$J$4,0)+1,0),"")))</f>
        <v>#N/A</v>
      </c>
      <c r="S148" s="666" t="s">
        <v>88</v>
      </c>
      <c r="T148" s="667" t="n">
        <v>6</v>
      </c>
      <c r="U148" s="668" t="s">
        <v>89</v>
      </c>
      <c r="V148" s="669" t="n">
        <v>4</v>
      </c>
      <c r="W148" s="668" t="s">
        <v>372</v>
      </c>
      <c r="X148" s="667" t="n">
        <v>6</v>
      </c>
      <c r="Y148" s="668" t="s">
        <v>89</v>
      </c>
      <c r="Z148" s="669" t="n">
        <v>5</v>
      </c>
      <c r="AA148" s="668" t="s">
        <v>90</v>
      </c>
      <c r="AB148" s="670" t="s">
        <v>101</v>
      </c>
      <c r="AC148" s="671" t="n">
        <f aca="false">IF(V148&gt;=1,(X148*12+Z148)-(T148*12+V148)+1,"")</f>
        <v>2</v>
      </c>
      <c r="AD148" s="668" t="s">
        <v>373</v>
      </c>
      <c r="AE148" s="672" t="str">
        <f aca="false">IFERROR(ROUNDDOWN(ROUND(L146*R148,0)*M146,0)*AC148,"")</f>
        <v/>
      </c>
      <c r="AF148" s="673" t="str">
        <f aca="false">IFERROR(ROUNDDOWN(ROUND(L146*(R148-P148),0)*M146,0)*AC148,"")</f>
        <v/>
      </c>
      <c r="AG148" s="674" t="n">
        <f aca="false">IF(AND(O148="ベア加算なし",Q148="ベア加算"),AE148,0)</f>
        <v>0</v>
      </c>
      <c r="AH148" s="675"/>
      <c r="AI148" s="676"/>
      <c r="AJ148" s="677"/>
      <c r="AK148" s="678"/>
      <c r="AL148" s="679"/>
      <c r="AM148" s="680"/>
      <c r="AN148" s="681" t="str">
        <f aca="false">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682" t="str">
        <f aca="false">IF(K146&lt;&gt;"","P列・R列に色付け","")</f>
        <v/>
      </c>
      <c r="AQ148" s="683"/>
      <c r="AR148" s="683"/>
      <c r="AX148" s="684"/>
      <c r="AY148" s="644" t="str">
        <f aca="false">G146</f>
        <v/>
      </c>
    </row>
    <row r="149" customFormat="false" ht="32.1" hidden="false" customHeight="true" outlineLevel="0" collapsed="false">
      <c r="A149" s="616" t="n">
        <v>46</v>
      </c>
      <c r="B149" s="617" t="str">
        <f aca="false">IF(基本情報入力シート!C99="","",基本情報入力シート!C99)</f>
        <v/>
      </c>
      <c r="C149" s="617"/>
      <c r="D149" s="617"/>
      <c r="E149" s="617"/>
      <c r="F149" s="617"/>
      <c r="G149" s="618" t="str">
        <f aca="false">IF(基本情報入力シート!M99="","",基本情報入力シート!M99)</f>
        <v/>
      </c>
      <c r="H149" s="618" t="str">
        <f aca="false">IF(基本情報入力シート!R99="","",基本情報入力シート!R99)</f>
        <v/>
      </c>
      <c r="I149" s="618" t="str">
        <f aca="false">IF(基本情報入力シート!W99="","",基本情報入力シート!W99)</f>
        <v/>
      </c>
      <c r="J149" s="618" t="str">
        <f aca="false">IF(基本情報入力シート!X99="","",基本情報入力シート!X99)</f>
        <v/>
      </c>
      <c r="K149" s="618" t="str">
        <f aca="false">IF(基本情報入力シート!Y99="","",基本情報入力シート!Y99)</f>
        <v/>
      </c>
      <c r="L149" s="706" t="str">
        <f aca="false">IF(基本情報入力シート!AB99="","",基本情報入力シート!AB99)</f>
        <v/>
      </c>
      <c r="M149" s="707" t="e">
        <f aca="false">IF(基本情報入力シート!AC99="","",基本情報入力シート!AC99)</f>
        <v>#N/A</v>
      </c>
      <c r="N149" s="622" t="s">
        <v>371</v>
      </c>
      <c r="O149" s="623"/>
      <c r="P149" s="624" t="e">
        <f aca="false">IFERROR(VLOOKUP(K149,【参考】数式用!$A$5:$J$27,MATCH(O149,【参考】数式用!$B$4:$J$4,0)+1,0),"")))</f>
        <v>#N/A</v>
      </c>
      <c r="Q149" s="623"/>
      <c r="R149" s="624" t="e">
        <f aca="false">IFERROR(VLOOKUP(K149,【参考】数式用!$A$5:$J$27,MATCH(Q149,【参考】数式用!$B$4:$J$4,0)+1,0),"")))</f>
        <v>#N/A</v>
      </c>
      <c r="S149" s="625" t="s">
        <v>88</v>
      </c>
      <c r="T149" s="626" t="n">
        <v>6</v>
      </c>
      <c r="U149" s="155" t="s">
        <v>89</v>
      </c>
      <c r="V149" s="627" t="n">
        <v>4</v>
      </c>
      <c r="W149" s="155" t="s">
        <v>372</v>
      </c>
      <c r="X149" s="626" t="n">
        <v>6</v>
      </c>
      <c r="Y149" s="155" t="s">
        <v>89</v>
      </c>
      <c r="Z149" s="627" t="n">
        <v>5</v>
      </c>
      <c r="AA149" s="155" t="s">
        <v>90</v>
      </c>
      <c r="AB149" s="628" t="s">
        <v>101</v>
      </c>
      <c r="AC149" s="629" t="n">
        <f aca="false">IF(V149&gt;=1,(X149*12+Z149)-(T149*12+V149)+1,"")</f>
        <v>2</v>
      </c>
      <c r="AD149" s="155" t="s">
        <v>373</v>
      </c>
      <c r="AE149" s="630" t="str">
        <f aca="false">IFERROR(ROUNDDOWN(ROUND(L149*R149,0)*M149,0)*AC149,"")</f>
        <v/>
      </c>
      <c r="AF149" s="631" t="str">
        <f aca="false">IFERROR(ROUNDDOWN(ROUND(L149*(R149-P149),0)*M149,0)*AC149,"")</f>
        <v/>
      </c>
      <c r="AG149" s="632"/>
      <c r="AH149" s="693"/>
      <c r="AI149" s="708"/>
      <c r="AJ149" s="703"/>
      <c r="AK149" s="704"/>
      <c r="AL149" s="637"/>
      <c r="AM149" s="638"/>
      <c r="AN149" s="639" t="str">
        <f aca="false">IF(AP149="","",IF(R149&lt;P149,"！加算の要件上は問題ありませんが、令和６年３月と比較して４・５月に加算率が下がる計画になっています。",""))</f>
        <v/>
      </c>
      <c r="AP149" s="640" t="str">
        <f aca="false">IF(K149&lt;&gt;"","P列・R列に色付け","")</f>
        <v/>
      </c>
      <c r="AQ149" s="641" t="e">
        <f aca="false">IFERROR(VLOOKUP(K149,【参考】数式用!$AJ$2:$AK$24,2,FALSE),"")))</f>
        <v>#N/A</v>
      </c>
      <c r="AR149" s="643" t="str">
        <f aca="false">Q149&amp;Q150&amp;Q151</f>
        <v/>
      </c>
      <c r="AS149" s="641" t="str">
        <f aca="false">IF(AG151&lt;&gt;0,IF(AH151="○","入力済","未入力"),"")</f>
        <v/>
      </c>
      <c r="AT149" s="642" t="str">
        <f aca="false">IF(OR(Q149="処遇加算Ⅰ",Q149="処遇加算Ⅱ"),IF(OR(AI149="○",AI149="令和６年度中に満たす"),"入力済","未入力"),"")</f>
        <v/>
      </c>
      <c r="AU149" s="643" t="str">
        <f aca="false">IF(Q149="処遇加算Ⅲ",IF(AJ149="○","入力済","未入力"),"")</f>
        <v/>
      </c>
      <c r="AV149" s="641" t="str">
        <f aca="false">IF(Q149="処遇加算Ⅰ",IF(OR(AK149="○",AK149="令和６年度中に満たす"),"入力済","未入力"),"")</f>
        <v/>
      </c>
      <c r="AW149" s="641" t="str">
        <f aca="false">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644" t="str">
        <f aca="false">IF(Q150="特定加算Ⅰ",IF(AM150="","未入力","入力済"),"")</f>
        <v/>
      </c>
      <c r="AY149" s="644" t="str">
        <f aca="false">G149</f>
        <v/>
      </c>
    </row>
    <row r="150" customFormat="false" ht="32.1" hidden="false" customHeight="true" outlineLevel="0" collapsed="false">
      <c r="A150" s="616"/>
      <c r="B150" s="617"/>
      <c r="C150" s="617"/>
      <c r="D150" s="617"/>
      <c r="E150" s="617"/>
      <c r="F150" s="617"/>
      <c r="G150" s="618"/>
      <c r="H150" s="618"/>
      <c r="I150" s="618"/>
      <c r="J150" s="618"/>
      <c r="K150" s="618"/>
      <c r="L150" s="706"/>
      <c r="M150" s="707"/>
      <c r="N150" s="645" t="s">
        <v>374</v>
      </c>
      <c r="O150" s="646"/>
      <c r="P150" s="647" t="e">
        <f aca="false">IFERROR(VLOOKUP(K149,【参考】数式用!$A$5:$J$27,MATCH(O150,【参考】数式用!$B$4:$J$4,0)+1,0),"")))</f>
        <v>#N/A</v>
      </c>
      <c r="Q150" s="646"/>
      <c r="R150" s="647" t="e">
        <f aca="false">IFERROR(VLOOKUP(K149,【参考】数式用!$A$5:$J$27,MATCH(Q150,【参考】数式用!$B$4:$J$4,0)+1,0),"")))</f>
        <v>#N/A</v>
      </c>
      <c r="S150" s="97" t="s">
        <v>88</v>
      </c>
      <c r="T150" s="648" t="n">
        <v>6</v>
      </c>
      <c r="U150" s="98" t="s">
        <v>89</v>
      </c>
      <c r="V150" s="649" t="n">
        <v>4</v>
      </c>
      <c r="W150" s="98" t="s">
        <v>372</v>
      </c>
      <c r="X150" s="648" t="n">
        <v>6</v>
      </c>
      <c r="Y150" s="98" t="s">
        <v>89</v>
      </c>
      <c r="Z150" s="649" t="n">
        <v>5</v>
      </c>
      <c r="AA150" s="98" t="s">
        <v>90</v>
      </c>
      <c r="AB150" s="650" t="s">
        <v>101</v>
      </c>
      <c r="AC150" s="651" t="n">
        <f aca="false">IF(V150&gt;=1,(X150*12+Z150)-(T150*12+V150)+1,"")</f>
        <v>2</v>
      </c>
      <c r="AD150" s="98" t="s">
        <v>373</v>
      </c>
      <c r="AE150" s="652" t="str">
        <f aca="false">IFERROR(ROUNDDOWN(ROUND(L149*R150,0)*M149,0)*AC150,"")</f>
        <v/>
      </c>
      <c r="AF150" s="653" t="str">
        <f aca="false">IFERROR(ROUNDDOWN(ROUND(L149*(R150-P150),0)*M149,0)*AC150,"")</f>
        <v/>
      </c>
      <c r="AG150" s="654"/>
      <c r="AH150" s="655"/>
      <c r="AI150" s="656"/>
      <c r="AJ150" s="657"/>
      <c r="AK150" s="658"/>
      <c r="AL150" s="659"/>
      <c r="AM150" s="660"/>
      <c r="AN150" s="661" t="str">
        <f aca="false">IF(AP149="","",IF(OR(Z149=4,Z150=4,Z151=4),"！加算の要件上は問題ありませんが、算定期間の終わりが令和６年５月になっていません。区分変更の場合は、「基本情報入力シート」で同じ事業所を２行に分けて記入してください。",""))</f>
        <v/>
      </c>
      <c r="AO150" s="662"/>
      <c r="AP150" s="640" t="str">
        <f aca="false">IF(K149&lt;&gt;"","P列・R列に色付け","")</f>
        <v/>
      </c>
      <c r="AY150" s="644" t="str">
        <f aca="false">G149</f>
        <v/>
      </c>
    </row>
    <row r="151" customFormat="false" ht="32.1" hidden="false" customHeight="true" outlineLevel="0" collapsed="false">
      <c r="A151" s="616"/>
      <c r="B151" s="617"/>
      <c r="C151" s="617"/>
      <c r="D151" s="617"/>
      <c r="E151" s="617"/>
      <c r="F151" s="617"/>
      <c r="G151" s="618"/>
      <c r="H151" s="618"/>
      <c r="I151" s="618"/>
      <c r="J151" s="618"/>
      <c r="K151" s="618"/>
      <c r="L151" s="706"/>
      <c r="M151" s="707"/>
      <c r="N151" s="663" t="s">
        <v>375</v>
      </c>
      <c r="O151" s="710"/>
      <c r="P151" s="711" t="e">
        <f aca="false">IFERROR(VLOOKUP(K149,【参考】数式用!$A$5:$J$27,MATCH(O151,【参考】数式用!$B$4:$J$4,0)+1,0),"")))</f>
        <v>#N/A</v>
      </c>
      <c r="Q151" s="664"/>
      <c r="R151" s="665" t="e">
        <f aca="false">IFERROR(VLOOKUP(K149,【参考】数式用!$A$5:$J$27,MATCH(Q151,【参考】数式用!$B$4:$J$4,0)+1,0),"")))</f>
        <v>#N/A</v>
      </c>
      <c r="S151" s="666" t="s">
        <v>88</v>
      </c>
      <c r="T151" s="667" t="n">
        <v>6</v>
      </c>
      <c r="U151" s="668" t="s">
        <v>89</v>
      </c>
      <c r="V151" s="669" t="n">
        <v>4</v>
      </c>
      <c r="W151" s="668" t="s">
        <v>372</v>
      </c>
      <c r="X151" s="667" t="n">
        <v>6</v>
      </c>
      <c r="Y151" s="668" t="s">
        <v>89</v>
      </c>
      <c r="Z151" s="669" t="n">
        <v>5</v>
      </c>
      <c r="AA151" s="668" t="s">
        <v>90</v>
      </c>
      <c r="AB151" s="670" t="s">
        <v>101</v>
      </c>
      <c r="AC151" s="671" t="n">
        <f aca="false">IF(V151&gt;=1,(X151*12+Z151)-(T151*12+V151)+1,"")</f>
        <v>2</v>
      </c>
      <c r="AD151" s="668" t="s">
        <v>373</v>
      </c>
      <c r="AE151" s="672" t="str">
        <f aca="false">IFERROR(ROUNDDOWN(ROUND(L149*R151,0)*M149,0)*AC151,"")</f>
        <v/>
      </c>
      <c r="AF151" s="673" t="str">
        <f aca="false">IFERROR(ROUNDDOWN(ROUND(L149*(R151-P151),0)*M149,0)*AC151,"")</f>
        <v/>
      </c>
      <c r="AG151" s="674" t="n">
        <f aca="false">IF(AND(O151="ベア加算なし",Q151="ベア加算"),AE151,0)</f>
        <v>0</v>
      </c>
      <c r="AH151" s="675"/>
      <c r="AI151" s="676"/>
      <c r="AJ151" s="677"/>
      <c r="AK151" s="678"/>
      <c r="AL151" s="679"/>
      <c r="AM151" s="680"/>
      <c r="AN151" s="681" t="str">
        <f aca="false">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682" t="str">
        <f aca="false">IF(K149&lt;&gt;"","P列・R列に色付け","")</f>
        <v/>
      </c>
      <c r="AQ151" s="683"/>
      <c r="AR151" s="683"/>
      <c r="AX151" s="684"/>
      <c r="AY151" s="644" t="str">
        <f aca="false">G149</f>
        <v/>
      </c>
    </row>
    <row r="152" customFormat="false" ht="32.1" hidden="false" customHeight="true" outlineLevel="0" collapsed="false">
      <c r="A152" s="616" t="n">
        <v>47</v>
      </c>
      <c r="B152" s="617" t="str">
        <f aca="false">IF(基本情報入力シート!C100="","",基本情報入力シート!C100)</f>
        <v/>
      </c>
      <c r="C152" s="617"/>
      <c r="D152" s="617"/>
      <c r="E152" s="617"/>
      <c r="F152" s="617"/>
      <c r="G152" s="618" t="str">
        <f aca="false">IF(基本情報入力シート!M100="","",基本情報入力シート!M100)</f>
        <v/>
      </c>
      <c r="H152" s="618" t="str">
        <f aca="false">IF(基本情報入力シート!R100="","",基本情報入力シート!R100)</f>
        <v/>
      </c>
      <c r="I152" s="618" t="str">
        <f aca="false">IF(基本情報入力シート!W100="","",基本情報入力シート!W100)</f>
        <v/>
      </c>
      <c r="J152" s="618" t="str">
        <f aca="false">IF(基本情報入力シート!X100="","",基本情報入力シート!X100)</f>
        <v/>
      </c>
      <c r="K152" s="618" t="str">
        <f aca="false">IF(基本情報入力シート!Y100="","",基本情報入力シート!Y100)</f>
        <v/>
      </c>
      <c r="L152" s="706" t="str">
        <f aca="false">IF(基本情報入力シート!AB100="","",基本情報入力シート!AB100)</f>
        <v/>
      </c>
      <c r="M152" s="707" t="e">
        <f aca="false">IF(基本情報入力シート!AC100="","",基本情報入力シート!AC100)</f>
        <v>#N/A</v>
      </c>
      <c r="N152" s="622" t="s">
        <v>371</v>
      </c>
      <c r="O152" s="623"/>
      <c r="P152" s="624" t="e">
        <f aca="false">IFERROR(VLOOKUP(K152,【参考】数式用!$A$5:$J$27,MATCH(O152,【参考】数式用!$B$4:$J$4,0)+1,0),"")))</f>
        <v>#N/A</v>
      </c>
      <c r="Q152" s="623"/>
      <c r="R152" s="624" t="e">
        <f aca="false">IFERROR(VLOOKUP(K152,【参考】数式用!$A$5:$J$27,MATCH(Q152,【参考】数式用!$B$4:$J$4,0)+1,0),"")))</f>
        <v>#N/A</v>
      </c>
      <c r="S152" s="625" t="s">
        <v>88</v>
      </c>
      <c r="T152" s="626" t="n">
        <v>6</v>
      </c>
      <c r="U152" s="155" t="s">
        <v>89</v>
      </c>
      <c r="V152" s="627" t="n">
        <v>4</v>
      </c>
      <c r="W152" s="155" t="s">
        <v>372</v>
      </c>
      <c r="X152" s="626" t="n">
        <v>6</v>
      </c>
      <c r="Y152" s="155" t="s">
        <v>89</v>
      </c>
      <c r="Z152" s="627" t="n">
        <v>5</v>
      </c>
      <c r="AA152" s="155" t="s">
        <v>90</v>
      </c>
      <c r="AB152" s="628" t="s">
        <v>101</v>
      </c>
      <c r="AC152" s="629" t="n">
        <f aca="false">IF(V152&gt;=1,(X152*12+Z152)-(T152*12+V152)+1,"")</f>
        <v>2</v>
      </c>
      <c r="AD152" s="155" t="s">
        <v>373</v>
      </c>
      <c r="AE152" s="630" t="str">
        <f aca="false">IFERROR(ROUNDDOWN(ROUND(L152*R152,0)*M152,0)*AC152,"")</f>
        <v/>
      </c>
      <c r="AF152" s="631" t="str">
        <f aca="false">IFERROR(ROUNDDOWN(ROUND(L152*(R152-P152),0)*M152,0)*AC152,"")</f>
        <v/>
      </c>
      <c r="AG152" s="632"/>
      <c r="AH152" s="693"/>
      <c r="AI152" s="708"/>
      <c r="AJ152" s="703"/>
      <c r="AK152" s="704"/>
      <c r="AL152" s="637"/>
      <c r="AM152" s="638"/>
      <c r="AN152" s="639" t="str">
        <f aca="false">IF(AP152="","",IF(R152&lt;P152,"！加算の要件上は問題ありませんが、令和６年３月と比較して４・５月に加算率が下がる計画になっています。",""))</f>
        <v/>
      </c>
      <c r="AP152" s="640" t="str">
        <f aca="false">IF(K152&lt;&gt;"","P列・R列に色付け","")</f>
        <v/>
      </c>
      <c r="AQ152" s="641" t="e">
        <f aca="false">IFERROR(VLOOKUP(K152,【参考】数式用!$AJ$2:$AK$24,2,FALSE),"")))</f>
        <v>#N/A</v>
      </c>
      <c r="AR152" s="643" t="str">
        <f aca="false">Q152&amp;Q153&amp;Q154</f>
        <v/>
      </c>
      <c r="AS152" s="641" t="str">
        <f aca="false">IF(AG154&lt;&gt;0,IF(AH154="○","入力済","未入力"),"")</f>
        <v/>
      </c>
      <c r="AT152" s="642" t="str">
        <f aca="false">IF(OR(Q152="処遇加算Ⅰ",Q152="処遇加算Ⅱ"),IF(OR(AI152="○",AI152="令和６年度中に満たす"),"入力済","未入力"),"")</f>
        <v/>
      </c>
      <c r="AU152" s="643" t="str">
        <f aca="false">IF(Q152="処遇加算Ⅲ",IF(AJ152="○","入力済","未入力"),"")</f>
        <v/>
      </c>
      <c r="AV152" s="641" t="str">
        <f aca="false">IF(Q152="処遇加算Ⅰ",IF(OR(AK152="○",AK152="令和６年度中に満たす"),"入力済","未入力"),"")</f>
        <v/>
      </c>
      <c r="AW152" s="641" t="str">
        <f aca="false">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644" t="str">
        <f aca="false">IF(Q153="特定加算Ⅰ",IF(AM153="","未入力","入力済"),"")</f>
        <v/>
      </c>
      <c r="AY152" s="644" t="str">
        <f aca="false">G152</f>
        <v/>
      </c>
    </row>
    <row r="153" customFormat="false" ht="32.1" hidden="false" customHeight="true" outlineLevel="0" collapsed="false">
      <c r="A153" s="616"/>
      <c r="B153" s="617"/>
      <c r="C153" s="617"/>
      <c r="D153" s="617"/>
      <c r="E153" s="617"/>
      <c r="F153" s="617"/>
      <c r="G153" s="618"/>
      <c r="H153" s="618"/>
      <c r="I153" s="618"/>
      <c r="J153" s="618"/>
      <c r="K153" s="618"/>
      <c r="L153" s="706"/>
      <c r="M153" s="707"/>
      <c r="N153" s="645" t="s">
        <v>374</v>
      </c>
      <c r="O153" s="646"/>
      <c r="P153" s="647" t="e">
        <f aca="false">IFERROR(VLOOKUP(K152,【参考】数式用!$A$5:$J$27,MATCH(O153,【参考】数式用!$B$4:$J$4,0)+1,0),"")))</f>
        <v>#N/A</v>
      </c>
      <c r="Q153" s="646"/>
      <c r="R153" s="647" t="e">
        <f aca="false">IFERROR(VLOOKUP(K152,【参考】数式用!$A$5:$J$27,MATCH(Q153,【参考】数式用!$B$4:$J$4,0)+1,0),"")))</f>
        <v>#N/A</v>
      </c>
      <c r="S153" s="97" t="s">
        <v>88</v>
      </c>
      <c r="T153" s="648" t="n">
        <v>6</v>
      </c>
      <c r="U153" s="98" t="s">
        <v>89</v>
      </c>
      <c r="V153" s="649" t="n">
        <v>4</v>
      </c>
      <c r="W153" s="98" t="s">
        <v>372</v>
      </c>
      <c r="X153" s="648" t="n">
        <v>6</v>
      </c>
      <c r="Y153" s="98" t="s">
        <v>89</v>
      </c>
      <c r="Z153" s="649" t="n">
        <v>5</v>
      </c>
      <c r="AA153" s="98" t="s">
        <v>90</v>
      </c>
      <c r="AB153" s="650" t="s">
        <v>101</v>
      </c>
      <c r="AC153" s="651" t="n">
        <f aca="false">IF(V153&gt;=1,(X153*12+Z153)-(T153*12+V153)+1,"")</f>
        <v>2</v>
      </c>
      <c r="AD153" s="98" t="s">
        <v>373</v>
      </c>
      <c r="AE153" s="652" t="str">
        <f aca="false">IFERROR(ROUNDDOWN(ROUND(L152*R153,0)*M152,0)*AC153,"")</f>
        <v/>
      </c>
      <c r="AF153" s="653" t="str">
        <f aca="false">IFERROR(ROUNDDOWN(ROUND(L152*(R153-P153),0)*M152,0)*AC153,"")</f>
        <v/>
      </c>
      <c r="AG153" s="654"/>
      <c r="AH153" s="655"/>
      <c r="AI153" s="656"/>
      <c r="AJ153" s="657"/>
      <c r="AK153" s="658"/>
      <c r="AL153" s="659"/>
      <c r="AM153" s="660"/>
      <c r="AN153" s="661" t="str">
        <f aca="false">IF(AP152="","",IF(OR(Z152=4,Z153=4,Z154=4),"！加算の要件上は問題ありませんが、算定期間の終わりが令和６年５月になっていません。区分変更の場合は、「基本情報入力シート」で同じ事業所を２行に分けて記入してください。",""))</f>
        <v/>
      </c>
      <c r="AO153" s="662"/>
      <c r="AP153" s="640" t="str">
        <f aca="false">IF(K152&lt;&gt;"","P列・R列に色付け","")</f>
        <v/>
      </c>
      <c r="AY153" s="644" t="str">
        <f aca="false">G152</f>
        <v/>
      </c>
    </row>
    <row r="154" customFormat="false" ht="32.1" hidden="false" customHeight="true" outlineLevel="0" collapsed="false">
      <c r="A154" s="616"/>
      <c r="B154" s="617"/>
      <c r="C154" s="617"/>
      <c r="D154" s="617"/>
      <c r="E154" s="617"/>
      <c r="F154" s="617"/>
      <c r="G154" s="618"/>
      <c r="H154" s="618"/>
      <c r="I154" s="618"/>
      <c r="J154" s="618"/>
      <c r="K154" s="618"/>
      <c r="L154" s="706"/>
      <c r="M154" s="707"/>
      <c r="N154" s="663" t="s">
        <v>375</v>
      </c>
      <c r="O154" s="710"/>
      <c r="P154" s="711" t="e">
        <f aca="false">IFERROR(VLOOKUP(K152,【参考】数式用!$A$5:$J$27,MATCH(O154,【参考】数式用!$B$4:$J$4,0)+1,0),"")))</f>
        <v>#N/A</v>
      </c>
      <c r="Q154" s="664"/>
      <c r="R154" s="665" t="e">
        <f aca="false">IFERROR(VLOOKUP(K152,【参考】数式用!$A$5:$J$27,MATCH(Q154,【参考】数式用!$B$4:$J$4,0)+1,0),"")))</f>
        <v>#N/A</v>
      </c>
      <c r="S154" s="666" t="s">
        <v>88</v>
      </c>
      <c r="T154" s="667" t="n">
        <v>6</v>
      </c>
      <c r="U154" s="668" t="s">
        <v>89</v>
      </c>
      <c r="V154" s="669" t="n">
        <v>4</v>
      </c>
      <c r="W154" s="668" t="s">
        <v>372</v>
      </c>
      <c r="X154" s="667" t="n">
        <v>6</v>
      </c>
      <c r="Y154" s="668" t="s">
        <v>89</v>
      </c>
      <c r="Z154" s="669" t="n">
        <v>5</v>
      </c>
      <c r="AA154" s="668" t="s">
        <v>90</v>
      </c>
      <c r="AB154" s="670" t="s">
        <v>101</v>
      </c>
      <c r="AC154" s="671" t="n">
        <f aca="false">IF(V154&gt;=1,(X154*12+Z154)-(T154*12+V154)+1,"")</f>
        <v>2</v>
      </c>
      <c r="AD154" s="668" t="s">
        <v>373</v>
      </c>
      <c r="AE154" s="672" t="str">
        <f aca="false">IFERROR(ROUNDDOWN(ROUND(L152*R154,0)*M152,0)*AC154,"")</f>
        <v/>
      </c>
      <c r="AF154" s="673" t="str">
        <f aca="false">IFERROR(ROUNDDOWN(ROUND(L152*(R154-P154),0)*M152,0)*AC154,"")</f>
        <v/>
      </c>
      <c r="AG154" s="674" t="n">
        <f aca="false">IF(AND(O154="ベア加算なし",Q154="ベア加算"),AE154,0)</f>
        <v>0</v>
      </c>
      <c r="AH154" s="675"/>
      <c r="AI154" s="676"/>
      <c r="AJ154" s="677"/>
      <c r="AK154" s="678"/>
      <c r="AL154" s="679"/>
      <c r="AM154" s="680"/>
      <c r="AN154" s="681" t="str">
        <f aca="false">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682" t="str">
        <f aca="false">IF(K152&lt;&gt;"","P列・R列に色付け","")</f>
        <v/>
      </c>
      <c r="AQ154" s="683"/>
      <c r="AR154" s="683"/>
      <c r="AX154" s="684"/>
      <c r="AY154" s="644" t="str">
        <f aca="false">G152</f>
        <v/>
      </c>
    </row>
    <row r="155" customFormat="false" ht="32.1" hidden="false" customHeight="true" outlineLevel="0" collapsed="false">
      <c r="A155" s="616" t="n">
        <v>48</v>
      </c>
      <c r="B155" s="617" t="str">
        <f aca="false">IF(基本情報入力シート!C101="","",基本情報入力シート!C101)</f>
        <v/>
      </c>
      <c r="C155" s="617"/>
      <c r="D155" s="617"/>
      <c r="E155" s="617"/>
      <c r="F155" s="617"/>
      <c r="G155" s="618" t="str">
        <f aca="false">IF(基本情報入力シート!M101="","",基本情報入力シート!M101)</f>
        <v/>
      </c>
      <c r="H155" s="618" t="str">
        <f aca="false">IF(基本情報入力シート!R101="","",基本情報入力シート!R101)</f>
        <v/>
      </c>
      <c r="I155" s="618" t="str">
        <f aca="false">IF(基本情報入力シート!W101="","",基本情報入力シート!W101)</f>
        <v/>
      </c>
      <c r="J155" s="618" t="str">
        <f aca="false">IF(基本情報入力シート!X101="","",基本情報入力シート!X101)</f>
        <v/>
      </c>
      <c r="K155" s="618" t="str">
        <f aca="false">IF(基本情報入力シート!Y101="","",基本情報入力シート!Y101)</f>
        <v/>
      </c>
      <c r="L155" s="706" t="str">
        <f aca="false">IF(基本情報入力シート!AB101="","",基本情報入力シート!AB101)</f>
        <v/>
      </c>
      <c r="M155" s="707" t="e">
        <f aca="false">IF(基本情報入力シート!AC101="","",基本情報入力シート!AC101)</f>
        <v>#N/A</v>
      </c>
      <c r="N155" s="622" t="s">
        <v>371</v>
      </c>
      <c r="O155" s="623"/>
      <c r="P155" s="624" t="e">
        <f aca="false">IFERROR(VLOOKUP(K155,【参考】数式用!$A$5:$J$27,MATCH(O155,【参考】数式用!$B$4:$J$4,0)+1,0),"")))</f>
        <v>#N/A</v>
      </c>
      <c r="Q155" s="623"/>
      <c r="R155" s="624" t="e">
        <f aca="false">IFERROR(VLOOKUP(K155,【参考】数式用!$A$5:$J$27,MATCH(Q155,【参考】数式用!$B$4:$J$4,0)+1,0),"")))</f>
        <v>#N/A</v>
      </c>
      <c r="S155" s="625" t="s">
        <v>88</v>
      </c>
      <c r="T155" s="626" t="n">
        <v>6</v>
      </c>
      <c r="U155" s="155" t="s">
        <v>89</v>
      </c>
      <c r="V155" s="627" t="n">
        <v>4</v>
      </c>
      <c r="W155" s="155" t="s">
        <v>372</v>
      </c>
      <c r="X155" s="626" t="n">
        <v>6</v>
      </c>
      <c r="Y155" s="155" t="s">
        <v>89</v>
      </c>
      <c r="Z155" s="627" t="n">
        <v>5</v>
      </c>
      <c r="AA155" s="155" t="s">
        <v>90</v>
      </c>
      <c r="AB155" s="628" t="s">
        <v>101</v>
      </c>
      <c r="AC155" s="629" t="n">
        <f aca="false">IF(V155&gt;=1,(X155*12+Z155)-(T155*12+V155)+1,"")</f>
        <v>2</v>
      </c>
      <c r="AD155" s="155" t="s">
        <v>373</v>
      </c>
      <c r="AE155" s="630" t="str">
        <f aca="false">IFERROR(ROUNDDOWN(ROUND(L155*R155,0)*M155,0)*AC155,"")</f>
        <v/>
      </c>
      <c r="AF155" s="631" t="str">
        <f aca="false">IFERROR(ROUNDDOWN(ROUND(L155*(R155-P155),0)*M155,0)*AC155,"")</f>
        <v/>
      </c>
      <c r="AG155" s="632"/>
      <c r="AH155" s="693"/>
      <c r="AI155" s="708"/>
      <c r="AJ155" s="703"/>
      <c r="AK155" s="704"/>
      <c r="AL155" s="637"/>
      <c r="AM155" s="638"/>
      <c r="AN155" s="639" t="str">
        <f aca="false">IF(AP155="","",IF(R155&lt;P155,"！加算の要件上は問題ありませんが、令和６年３月と比較して４・５月に加算率が下がる計画になっています。",""))</f>
        <v/>
      </c>
      <c r="AP155" s="640" t="str">
        <f aca="false">IF(K155&lt;&gt;"","P列・R列に色付け","")</f>
        <v/>
      </c>
      <c r="AQ155" s="641" t="e">
        <f aca="false">IFERROR(VLOOKUP(K155,【参考】数式用!$AJ$2:$AK$24,2,FALSE),"")))</f>
        <v>#N/A</v>
      </c>
      <c r="AR155" s="643" t="str">
        <f aca="false">Q155&amp;Q156&amp;Q157</f>
        <v/>
      </c>
      <c r="AS155" s="641" t="str">
        <f aca="false">IF(AG157&lt;&gt;0,IF(AH157="○","入力済","未入力"),"")</f>
        <v/>
      </c>
      <c r="AT155" s="642" t="str">
        <f aca="false">IF(OR(Q155="処遇加算Ⅰ",Q155="処遇加算Ⅱ"),IF(OR(AI155="○",AI155="令和６年度中に満たす"),"入力済","未入力"),"")</f>
        <v/>
      </c>
      <c r="AU155" s="643" t="str">
        <f aca="false">IF(Q155="処遇加算Ⅲ",IF(AJ155="○","入力済","未入力"),"")</f>
        <v/>
      </c>
      <c r="AV155" s="641" t="str">
        <f aca="false">IF(Q155="処遇加算Ⅰ",IF(OR(AK155="○",AK155="令和６年度中に満たす"),"入力済","未入力"),"")</f>
        <v/>
      </c>
      <c r="AW155" s="641" t="str">
        <f aca="false">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644" t="str">
        <f aca="false">IF(Q156="特定加算Ⅰ",IF(AM156="","未入力","入力済"),"")</f>
        <v/>
      </c>
      <c r="AY155" s="644" t="str">
        <f aca="false">G155</f>
        <v/>
      </c>
    </row>
    <row r="156" customFormat="false" ht="32.1" hidden="false" customHeight="true" outlineLevel="0" collapsed="false">
      <c r="A156" s="616"/>
      <c r="B156" s="617"/>
      <c r="C156" s="617"/>
      <c r="D156" s="617"/>
      <c r="E156" s="617"/>
      <c r="F156" s="617"/>
      <c r="G156" s="618"/>
      <c r="H156" s="618"/>
      <c r="I156" s="618"/>
      <c r="J156" s="618"/>
      <c r="K156" s="618"/>
      <c r="L156" s="706"/>
      <c r="M156" s="707"/>
      <c r="N156" s="645" t="s">
        <v>374</v>
      </c>
      <c r="O156" s="646"/>
      <c r="P156" s="647" t="e">
        <f aca="false">IFERROR(VLOOKUP(K155,【参考】数式用!$A$5:$J$27,MATCH(O156,【参考】数式用!$B$4:$J$4,0)+1,0),"")))</f>
        <v>#N/A</v>
      </c>
      <c r="Q156" s="646"/>
      <c r="R156" s="647" t="e">
        <f aca="false">IFERROR(VLOOKUP(K155,【参考】数式用!$A$5:$J$27,MATCH(Q156,【参考】数式用!$B$4:$J$4,0)+1,0),"")))</f>
        <v>#N/A</v>
      </c>
      <c r="S156" s="97" t="s">
        <v>88</v>
      </c>
      <c r="T156" s="648" t="n">
        <v>6</v>
      </c>
      <c r="U156" s="98" t="s">
        <v>89</v>
      </c>
      <c r="V156" s="649" t="n">
        <v>4</v>
      </c>
      <c r="W156" s="98" t="s">
        <v>372</v>
      </c>
      <c r="X156" s="648" t="n">
        <v>6</v>
      </c>
      <c r="Y156" s="98" t="s">
        <v>89</v>
      </c>
      <c r="Z156" s="649" t="n">
        <v>5</v>
      </c>
      <c r="AA156" s="98" t="s">
        <v>90</v>
      </c>
      <c r="AB156" s="650" t="s">
        <v>101</v>
      </c>
      <c r="AC156" s="651" t="n">
        <f aca="false">IF(V156&gt;=1,(X156*12+Z156)-(T156*12+V156)+1,"")</f>
        <v>2</v>
      </c>
      <c r="AD156" s="98" t="s">
        <v>373</v>
      </c>
      <c r="AE156" s="652" t="str">
        <f aca="false">IFERROR(ROUNDDOWN(ROUND(L155*R156,0)*M155,0)*AC156,"")</f>
        <v/>
      </c>
      <c r="AF156" s="653" t="str">
        <f aca="false">IFERROR(ROUNDDOWN(ROUND(L155*(R156-P156),0)*M155,0)*AC156,"")</f>
        <v/>
      </c>
      <c r="AG156" s="654"/>
      <c r="AH156" s="655"/>
      <c r="AI156" s="656"/>
      <c r="AJ156" s="657"/>
      <c r="AK156" s="658"/>
      <c r="AL156" s="659"/>
      <c r="AM156" s="660"/>
      <c r="AN156" s="661" t="str">
        <f aca="false">IF(AP155="","",IF(OR(Z155=4,Z156=4,Z157=4),"！加算の要件上は問題ありませんが、算定期間の終わりが令和６年５月になっていません。区分変更の場合は、「基本情報入力シート」で同じ事業所を２行に分けて記入してください。",""))</f>
        <v/>
      </c>
      <c r="AO156" s="662"/>
      <c r="AP156" s="640" t="str">
        <f aca="false">IF(K155&lt;&gt;"","P列・R列に色付け","")</f>
        <v/>
      </c>
      <c r="AY156" s="644" t="str">
        <f aca="false">G155</f>
        <v/>
      </c>
    </row>
    <row r="157" customFormat="false" ht="32.1" hidden="false" customHeight="true" outlineLevel="0" collapsed="false">
      <c r="A157" s="616"/>
      <c r="B157" s="617"/>
      <c r="C157" s="617"/>
      <c r="D157" s="617"/>
      <c r="E157" s="617"/>
      <c r="F157" s="617"/>
      <c r="G157" s="618"/>
      <c r="H157" s="618"/>
      <c r="I157" s="618"/>
      <c r="J157" s="618"/>
      <c r="K157" s="618"/>
      <c r="L157" s="706"/>
      <c r="M157" s="707"/>
      <c r="N157" s="663" t="s">
        <v>375</v>
      </c>
      <c r="O157" s="710"/>
      <c r="P157" s="711" t="e">
        <f aca="false">IFERROR(VLOOKUP(K155,【参考】数式用!$A$5:$J$27,MATCH(O157,【参考】数式用!$B$4:$J$4,0)+1,0),"")))</f>
        <v>#N/A</v>
      </c>
      <c r="Q157" s="664"/>
      <c r="R157" s="665" t="e">
        <f aca="false">IFERROR(VLOOKUP(K155,【参考】数式用!$A$5:$J$27,MATCH(Q157,【参考】数式用!$B$4:$J$4,0)+1,0),"")))</f>
        <v>#N/A</v>
      </c>
      <c r="S157" s="666" t="s">
        <v>88</v>
      </c>
      <c r="T157" s="667" t="n">
        <v>6</v>
      </c>
      <c r="U157" s="668" t="s">
        <v>89</v>
      </c>
      <c r="V157" s="669" t="n">
        <v>4</v>
      </c>
      <c r="W157" s="668" t="s">
        <v>372</v>
      </c>
      <c r="X157" s="667" t="n">
        <v>6</v>
      </c>
      <c r="Y157" s="668" t="s">
        <v>89</v>
      </c>
      <c r="Z157" s="669" t="n">
        <v>5</v>
      </c>
      <c r="AA157" s="668" t="s">
        <v>90</v>
      </c>
      <c r="AB157" s="670" t="s">
        <v>101</v>
      </c>
      <c r="AC157" s="671" t="n">
        <f aca="false">IF(V157&gt;=1,(X157*12+Z157)-(T157*12+V157)+1,"")</f>
        <v>2</v>
      </c>
      <c r="AD157" s="668" t="s">
        <v>373</v>
      </c>
      <c r="AE157" s="672" t="str">
        <f aca="false">IFERROR(ROUNDDOWN(ROUND(L155*R157,0)*M155,0)*AC157,"")</f>
        <v/>
      </c>
      <c r="AF157" s="673" t="str">
        <f aca="false">IFERROR(ROUNDDOWN(ROUND(L155*(R157-P157),0)*M155,0)*AC157,"")</f>
        <v/>
      </c>
      <c r="AG157" s="674" t="n">
        <f aca="false">IF(AND(O157="ベア加算なし",Q157="ベア加算"),AE157,0)</f>
        <v>0</v>
      </c>
      <c r="AH157" s="675"/>
      <c r="AI157" s="676"/>
      <c r="AJ157" s="677"/>
      <c r="AK157" s="678"/>
      <c r="AL157" s="679"/>
      <c r="AM157" s="680"/>
      <c r="AN157" s="681" t="str">
        <f aca="false">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682" t="str">
        <f aca="false">IF(K155&lt;&gt;"","P列・R列に色付け","")</f>
        <v/>
      </c>
      <c r="AQ157" s="683"/>
      <c r="AR157" s="683"/>
      <c r="AX157" s="684"/>
      <c r="AY157" s="644" t="str">
        <f aca="false">G155</f>
        <v/>
      </c>
    </row>
    <row r="158" customFormat="false" ht="32.1" hidden="false" customHeight="true" outlineLevel="0" collapsed="false">
      <c r="A158" s="616" t="n">
        <v>49</v>
      </c>
      <c r="B158" s="617" t="str">
        <f aca="false">IF(基本情報入力シート!C102="","",基本情報入力シート!C102)</f>
        <v/>
      </c>
      <c r="C158" s="617"/>
      <c r="D158" s="617"/>
      <c r="E158" s="617"/>
      <c r="F158" s="617"/>
      <c r="G158" s="618" t="str">
        <f aca="false">IF(基本情報入力シート!M102="","",基本情報入力シート!M102)</f>
        <v/>
      </c>
      <c r="H158" s="618" t="str">
        <f aca="false">IF(基本情報入力シート!R102="","",基本情報入力シート!R102)</f>
        <v/>
      </c>
      <c r="I158" s="618" t="str">
        <f aca="false">IF(基本情報入力シート!W102="","",基本情報入力シート!W102)</f>
        <v/>
      </c>
      <c r="J158" s="618" t="str">
        <f aca="false">IF(基本情報入力シート!X102="","",基本情報入力シート!X102)</f>
        <v/>
      </c>
      <c r="K158" s="618" t="str">
        <f aca="false">IF(基本情報入力シート!Y102="","",基本情報入力シート!Y102)</f>
        <v/>
      </c>
      <c r="L158" s="706" t="str">
        <f aca="false">IF(基本情報入力シート!AB102="","",基本情報入力シート!AB102)</f>
        <v/>
      </c>
      <c r="M158" s="707" t="e">
        <f aca="false">IF(基本情報入力シート!AC102="","",基本情報入力シート!AC102)</f>
        <v>#N/A</v>
      </c>
      <c r="N158" s="622" t="s">
        <v>371</v>
      </c>
      <c r="O158" s="623"/>
      <c r="P158" s="624" t="e">
        <f aca="false">IFERROR(VLOOKUP(K158,【参考】数式用!$A$5:$J$27,MATCH(O158,【参考】数式用!$B$4:$J$4,0)+1,0),"")))</f>
        <v>#N/A</v>
      </c>
      <c r="Q158" s="623"/>
      <c r="R158" s="624" t="e">
        <f aca="false">IFERROR(VLOOKUP(K158,【参考】数式用!$A$5:$J$27,MATCH(Q158,【参考】数式用!$B$4:$J$4,0)+1,0),"")))</f>
        <v>#N/A</v>
      </c>
      <c r="S158" s="625" t="s">
        <v>88</v>
      </c>
      <c r="T158" s="626" t="n">
        <v>6</v>
      </c>
      <c r="U158" s="155" t="s">
        <v>89</v>
      </c>
      <c r="V158" s="627" t="n">
        <v>4</v>
      </c>
      <c r="W158" s="155" t="s">
        <v>372</v>
      </c>
      <c r="X158" s="626" t="n">
        <v>6</v>
      </c>
      <c r="Y158" s="155" t="s">
        <v>89</v>
      </c>
      <c r="Z158" s="627" t="n">
        <v>5</v>
      </c>
      <c r="AA158" s="155" t="s">
        <v>90</v>
      </c>
      <c r="AB158" s="628" t="s">
        <v>101</v>
      </c>
      <c r="AC158" s="629" t="n">
        <f aca="false">IF(V158&gt;=1,(X158*12+Z158)-(T158*12+V158)+1,"")</f>
        <v>2</v>
      </c>
      <c r="AD158" s="155" t="s">
        <v>373</v>
      </c>
      <c r="AE158" s="630" t="str">
        <f aca="false">IFERROR(ROUNDDOWN(ROUND(L158*R158,0)*M158,0)*AC158,"")</f>
        <v/>
      </c>
      <c r="AF158" s="631" t="str">
        <f aca="false">IFERROR(ROUNDDOWN(ROUND(L158*(R158-P158),0)*M158,0)*AC158,"")</f>
        <v/>
      </c>
      <c r="AG158" s="632"/>
      <c r="AH158" s="693"/>
      <c r="AI158" s="708"/>
      <c r="AJ158" s="703"/>
      <c r="AK158" s="704"/>
      <c r="AL158" s="637"/>
      <c r="AM158" s="638"/>
      <c r="AN158" s="639" t="str">
        <f aca="false">IF(AP158="","",IF(R158&lt;P158,"！加算の要件上は問題ありませんが、令和６年３月と比較して４・５月に加算率が下がる計画になっています。",""))</f>
        <v/>
      </c>
      <c r="AP158" s="640" t="str">
        <f aca="false">IF(K158&lt;&gt;"","P列・R列に色付け","")</f>
        <v/>
      </c>
      <c r="AQ158" s="641" t="e">
        <f aca="false">IFERROR(VLOOKUP(K158,【参考】数式用!$AJ$2:$AK$24,2,FALSE),"")))</f>
        <v>#N/A</v>
      </c>
      <c r="AR158" s="643" t="str">
        <f aca="false">Q158&amp;Q159&amp;Q160</f>
        <v/>
      </c>
      <c r="AS158" s="641" t="str">
        <f aca="false">IF(AG160&lt;&gt;0,IF(AH160="○","入力済","未入力"),"")</f>
        <v/>
      </c>
      <c r="AT158" s="642" t="str">
        <f aca="false">IF(OR(Q158="処遇加算Ⅰ",Q158="処遇加算Ⅱ"),IF(OR(AI158="○",AI158="令和６年度中に満たす"),"入力済","未入力"),"")</f>
        <v/>
      </c>
      <c r="AU158" s="643" t="str">
        <f aca="false">IF(Q158="処遇加算Ⅲ",IF(AJ158="○","入力済","未入力"),"")</f>
        <v/>
      </c>
      <c r="AV158" s="641" t="str">
        <f aca="false">IF(Q158="処遇加算Ⅰ",IF(OR(AK158="○",AK158="令和６年度中に満たす"),"入力済","未入力"),"")</f>
        <v/>
      </c>
      <c r="AW158" s="641" t="str">
        <f aca="false">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644" t="str">
        <f aca="false">IF(Q159="特定加算Ⅰ",IF(AM159="","未入力","入力済"),"")</f>
        <v/>
      </c>
      <c r="AY158" s="644" t="str">
        <f aca="false">G158</f>
        <v/>
      </c>
    </row>
    <row r="159" customFormat="false" ht="32.1" hidden="false" customHeight="true" outlineLevel="0" collapsed="false">
      <c r="A159" s="616"/>
      <c r="B159" s="617"/>
      <c r="C159" s="617"/>
      <c r="D159" s="617"/>
      <c r="E159" s="617"/>
      <c r="F159" s="617"/>
      <c r="G159" s="618"/>
      <c r="H159" s="618"/>
      <c r="I159" s="618"/>
      <c r="J159" s="618"/>
      <c r="K159" s="618"/>
      <c r="L159" s="706"/>
      <c r="M159" s="707"/>
      <c r="N159" s="645" t="s">
        <v>374</v>
      </c>
      <c r="O159" s="646"/>
      <c r="P159" s="647" t="e">
        <f aca="false">IFERROR(VLOOKUP(K158,【参考】数式用!$A$5:$J$27,MATCH(O159,【参考】数式用!$B$4:$J$4,0)+1,0),"")))</f>
        <v>#N/A</v>
      </c>
      <c r="Q159" s="646"/>
      <c r="R159" s="647" t="e">
        <f aca="false">IFERROR(VLOOKUP(K158,【参考】数式用!$A$5:$J$27,MATCH(Q159,【参考】数式用!$B$4:$J$4,0)+1,0),"")))</f>
        <v>#N/A</v>
      </c>
      <c r="S159" s="97" t="s">
        <v>88</v>
      </c>
      <c r="T159" s="648" t="n">
        <v>6</v>
      </c>
      <c r="U159" s="98" t="s">
        <v>89</v>
      </c>
      <c r="V159" s="649" t="n">
        <v>4</v>
      </c>
      <c r="W159" s="98" t="s">
        <v>372</v>
      </c>
      <c r="X159" s="648" t="n">
        <v>6</v>
      </c>
      <c r="Y159" s="98" t="s">
        <v>89</v>
      </c>
      <c r="Z159" s="649" t="n">
        <v>5</v>
      </c>
      <c r="AA159" s="98" t="s">
        <v>90</v>
      </c>
      <c r="AB159" s="650" t="s">
        <v>101</v>
      </c>
      <c r="AC159" s="651" t="n">
        <f aca="false">IF(V159&gt;=1,(X159*12+Z159)-(T159*12+V159)+1,"")</f>
        <v>2</v>
      </c>
      <c r="AD159" s="98" t="s">
        <v>373</v>
      </c>
      <c r="AE159" s="652" t="str">
        <f aca="false">IFERROR(ROUNDDOWN(ROUND(L158*R159,0)*M158,0)*AC159,"")</f>
        <v/>
      </c>
      <c r="AF159" s="653" t="str">
        <f aca="false">IFERROR(ROUNDDOWN(ROUND(L158*(R159-P159),0)*M158,0)*AC159,"")</f>
        <v/>
      </c>
      <c r="AG159" s="654"/>
      <c r="AH159" s="655"/>
      <c r="AI159" s="656"/>
      <c r="AJ159" s="657"/>
      <c r="AK159" s="658"/>
      <c r="AL159" s="659"/>
      <c r="AM159" s="660"/>
      <c r="AN159" s="661" t="str">
        <f aca="false">IF(AP158="","",IF(OR(Z158=4,Z159=4,Z160=4),"！加算の要件上は問題ありませんが、算定期間の終わりが令和６年５月になっていません。区分変更の場合は、「基本情報入力シート」で同じ事業所を２行に分けて記入してください。",""))</f>
        <v/>
      </c>
      <c r="AO159" s="662"/>
      <c r="AP159" s="640" t="str">
        <f aca="false">IF(K158&lt;&gt;"","P列・R列に色付け","")</f>
        <v/>
      </c>
      <c r="AY159" s="644" t="str">
        <f aca="false">G158</f>
        <v/>
      </c>
    </row>
    <row r="160" customFormat="false" ht="32.1" hidden="false" customHeight="true" outlineLevel="0" collapsed="false">
      <c r="A160" s="616"/>
      <c r="B160" s="617"/>
      <c r="C160" s="617"/>
      <c r="D160" s="617"/>
      <c r="E160" s="617"/>
      <c r="F160" s="617"/>
      <c r="G160" s="618"/>
      <c r="H160" s="618"/>
      <c r="I160" s="618"/>
      <c r="J160" s="618"/>
      <c r="K160" s="618"/>
      <c r="L160" s="706"/>
      <c r="M160" s="707"/>
      <c r="N160" s="663" t="s">
        <v>375</v>
      </c>
      <c r="O160" s="710"/>
      <c r="P160" s="711" t="e">
        <f aca="false">IFERROR(VLOOKUP(K158,【参考】数式用!$A$5:$J$27,MATCH(O160,【参考】数式用!$B$4:$J$4,0)+1,0),"")))</f>
        <v>#N/A</v>
      </c>
      <c r="Q160" s="664"/>
      <c r="R160" s="665" t="e">
        <f aca="false">IFERROR(VLOOKUP(K158,【参考】数式用!$A$5:$J$27,MATCH(Q160,【参考】数式用!$B$4:$J$4,0)+1,0),"")))</f>
        <v>#N/A</v>
      </c>
      <c r="S160" s="666" t="s">
        <v>88</v>
      </c>
      <c r="T160" s="667" t="n">
        <v>6</v>
      </c>
      <c r="U160" s="668" t="s">
        <v>89</v>
      </c>
      <c r="V160" s="669" t="n">
        <v>4</v>
      </c>
      <c r="W160" s="668" t="s">
        <v>372</v>
      </c>
      <c r="X160" s="667" t="n">
        <v>6</v>
      </c>
      <c r="Y160" s="668" t="s">
        <v>89</v>
      </c>
      <c r="Z160" s="669" t="n">
        <v>5</v>
      </c>
      <c r="AA160" s="668" t="s">
        <v>90</v>
      </c>
      <c r="AB160" s="670" t="s">
        <v>101</v>
      </c>
      <c r="AC160" s="671" t="n">
        <f aca="false">IF(V160&gt;=1,(X160*12+Z160)-(T160*12+V160)+1,"")</f>
        <v>2</v>
      </c>
      <c r="AD160" s="668" t="s">
        <v>373</v>
      </c>
      <c r="AE160" s="672" t="str">
        <f aca="false">IFERROR(ROUNDDOWN(ROUND(L158*R160,0)*M158,0)*AC160,"")</f>
        <v/>
      </c>
      <c r="AF160" s="673" t="str">
        <f aca="false">IFERROR(ROUNDDOWN(ROUND(L158*(R160-P160),0)*M158,0)*AC160,"")</f>
        <v/>
      </c>
      <c r="AG160" s="674" t="n">
        <f aca="false">IF(AND(O160="ベア加算なし",Q160="ベア加算"),AE160,0)</f>
        <v>0</v>
      </c>
      <c r="AH160" s="675"/>
      <c r="AI160" s="676"/>
      <c r="AJ160" s="677"/>
      <c r="AK160" s="678"/>
      <c r="AL160" s="679"/>
      <c r="AM160" s="680"/>
      <c r="AN160" s="681" t="str">
        <f aca="false">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682" t="str">
        <f aca="false">IF(K158&lt;&gt;"","P列・R列に色付け","")</f>
        <v/>
      </c>
      <c r="AQ160" s="683"/>
      <c r="AR160" s="683"/>
      <c r="AX160" s="684"/>
      <c r="AY160" s="644" t="str">
        <f aca="false">G158</f>
        <v/>
      </c>
    </row>
    <row r="161" customFormat="false" ht="32.1" hidden="false" customHeight="true" outlineLevel="0" collapsed="false">
      <c r="A161" s="616" t="n">
        <v>50</v>
      </c>
      <c r="B161" s="617" t="str">
        <f aca="false">IF(基本情報入力シート!C103="","",基本情報入力シート!C103)</f>
        <v/>
      </c>
      <c r="C161" s="617"/>
      <c r="D161" s="617"/>
      <c r="E161" s="617"/>
      <c r="F161" s="617"/>
      <c r="G161" s="618" t="str">
        <f aca="false">IF(基本情報入力シート!M103="","",基本情報入力シート!M103)</f>
        <v/>
      </c>
      <c r="H161" s="618" t="str">
        <f aca="false">IF(基本情報入力シート!R103="","",基本情報入力シート!R103)</f>
        <v/>
      </c>
      <c r="I161" s="618" t="str">
        <f aca="false">IF(基本情報入力シート!W103="","",基本情報入力シート!W103)</f>
        <v/>
      </c>
      <c r="J161" s="618" t="str">
        <f aca="false">IF(基本情報入力シート!X103="","",基本情報入力シート!X103)</f>
        <v/>
      </c>
      <c r="K161" s="618" t="str">
        <f aca="false">IF(基本情報入力シート!Y103="","",基本情報入力シート!Y103)</f>
        <v/>
      </c>
      <c r="L161" s="706" t="str">
        <f aca="false">IF(基本情報入力シート!AB103="","",基本情報入力シート!AB103)</f>
        <v/>
      </c>
      <c r="M161" s="707" t="e">
        <f aca="false">IF(基本情報入力シート!AC103="","",基本情報入力シート!AC103)</f>
        <v>#N/A</v>
      </c>
      <c r="N161" s="622" t="s">
        <v>371</v>
      </c>
      <c r="O161" s="623"/>
      <c r="P161" s="624" t="e">
        <f aca="false">IFERROR(VLOOKUP(K161,【参考】数式用!$A$5:$J$27,MATCH(O161,【参考】数式用!$B$4:$J$4,0)+1,0),"")))</f>
        <v>#N/A</v>
      </c>
      <c r="Q161" s="623"/>
      <c r="R161" s="624" t="e">
        <f aca="false">IFERROR(VLOOKUP(K161,【参考】数式用!$A$5:$J$27,MATCH(Q161,【参考】数式用!$B$4:$J$4,0)+1,0),"")))</f>
        <v>#N/A</v>
      </c>
      <c r="S161" s="625" t="s">
        <v>88</v>
      </c>
      <c r="T161" s="626" t="n">
        <v>6</v>
      </c>
      <c r="U161" s="155" t="s">
        <v>89</v>
      </c>
      <c r="V161" s="627" t="n">
        <v>4</v>
      </c>
      <c r="W161" s="155" t="s">
        <v>372</v>
      </c>
      <c r="X161" s="626" t="n">
        <v>6</v>
      </c>
      <c r="Y161" s="155" t="s">
        <v>89</v>
      </c>
      <c r="Z161" s="627" t="n">
        <v>5</v>
      </c>
      <c r="AA161" s="155" t="s">
        <v>90</v>
      </c>
      <c r="AB161" s="628" t="s">
        <v>101</v>
      </c>
      <c r="AC161" s="629" t="n">
        <f aca="false">IF(V161&gt;=1,(X161*12+Z161)-(T161*12+V161)+1,"")</f>
        <v>2</v>
      </c>
      <c r="AD161" s="155" t="s">
        <v>373</v>
      </c>
      <c r="AE161" s="630" t="str">
        <f aca="false">IFERROR(ROUNDDOWN(ROUND(L161*R161,0)*M161,0)*AC161,"")</f>
        <v/>
      </c>
      <c r="AF161" s="631" t="str">
        <f aca="false">IFERROR(ROUNDDOWN(ROUND(L161*(R161-P161),0)*M161,0)*AC161,"")</f>
        <v/>
      </c>
      <c r="AG161" s="632"/>
      <c r="AH161" s="693"/>
      <c r="AI161" s="708"/>
      <c r="AJ161" s="703"/>
      <c r="AK161" s="704"/>
      <c r="AL161" s="637"/>
      <c r="AM161" s="638"/>
      <c r="AN161" s="639" t="str">
        <f aca="false">IF(AP161="","",IF(R161&lt;P161,"！加算の要件上は問題ありませんが、令和６年３月と比較して４・５月に加算率が下がる計画になっています。",""))</f>
        <v/>
      </c>
      <c r="AP161" s="640" t="str">
        <f aca="false">IF(K161&lt;&gt;"","P列・R列に色付け","")</f>
        <v/>
      </c>
      <c r="AQ161" s="641" t="e">
        <f aca="false">IFERROR(VLOOKUP(K161,【参考】数式用!$AJ$2:$AK$24,2,FALSE),"")))</f>
        <v>#N/A</v>
      </c>
      <c r="AR161" s="643" t="str">
        <f aca="false">Q161&amp;Q162&amp;Q163</f>
        <v/>
      </c>
      <c r="AS161" s="641" t="str">
        <f aca="false">IF(AG163&lt;&gt;0,IF(AH163="○","入力済","未入力"),"")</f>
        <v/>
      </c>
      <c r="AT161" s="642" t="str">
        <f aca="false">IF(OR(Q161="処遇加算Ⅰ",Q161="処遇加算Ⅱ"),IF(OR(AI161="○",AI161="令和６年度中に満たす"),"入力済","未入力"),"")</f>
        <v/>
      </c>
      <c r="AU161" s="643" t="str">
        <f aca="false">IF(Q161="処遇加算Ⅲ",IF(AJ161="○","入力済","未入力"),"")</f>
        <v/>
      </c>
      <c r="AV161" s="641" t="str">
        <f aca="false">IF(Q161="処遇加算Ⅰ",IF(OR(AK161="○",AK161="令和６年度中に満たす"),"入力済","未入力"),"")</f>
        <v/>
      </c>
      <c r="AW161" s="641" t="str">
        <f aca="false">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644" t="str">
        <f aca="false">IF(Q162="特定加算Ⅰ",IF(AM162="","未入力","入力済"),"")</f>
        <v/>
      </c>
      <c r="AY161" s="644" t="str">
        <f aca="false">G161</f>
        <v/>
      </c>
    </row>
    <row r="162" customFormat="false" ht="32.1" hidden="false" customHeight="true" outlineLevel="0" collapsed="false">
      <c r="A162" s="616"/>
      <c r="B162" s="617"/>
      <c r="C162" s="617"/>
      <c r="D162" s="617"/>
      <c r="E162" s="617"/>
      <c r="F162" s="617"/>
      <c r="G162" s="618"/>
      <c r="H162" s="618"/>
      <c r="I162" s="618"/>
      <c r="J162" s="618"/>
      <c r="K162" s="618"/>
      <c r="L162" s="706"/>
      <c r="M162" s="707"/>
      <c r="N162" s="645" t="s">
        <v>374</v>
      </c>
      <c r="O162" s="646"/>
      <c r="P162" s="647" t="e">
        <f aca="false">IFERROR(VLOOKUP(K161,【参考】数式用!$A$5:$J$27,MATCH(O162,【参考】数式用!$B$4:$J$4,0)+1,0),"")))</f>
        <v>#N/A</v>
      </c>
      <c r="Q162" s="646"/>
      <c r="R162" s="647" t="e">
        <f aca="false">IFERROR(VLOOKUP(K161,【参考】数式用!$A$5:$J$27,MATCH(Q162,【参考】数式用!$B$4:$J$4,0)+1,0),"")))</f>
        <v>#N/A</v>
      </c>
      <c r="S162" s="97" t="s">
        <v>88</v>
      </c>
      <c r="T162" s="648" t="n">
        <v>6</v>
      </c>
      <c r="U162" s="98" t="s">
        <v>89</v>
      </c>
      <c r="V162" s="649" t="n">
        <v>4</v>
      </c>
      <c r="W162" s="98" t="s">
        <v>372</v>
      </c>
      <c r="X162" s="648" t="n">
        <v>6</v>
      </c>
      <c r="Y162" s="98" t="s">
        <v>89</v>
      </c>
      <c r="Z162" s="649" t="n">
        <v>5</v>
      </c>
      <c r="AA162" s="98" t="s">
        <v>90</v>
      </c>
      <c r="AB162" s="650" t="s">
        <v>101</v>
      </c>
      <c r="AC162" s="651" t="n">
        <f aca="false">IF(V162&gt;=1,(X162*12+Z162)-(T162*12+V162)+1,"")</f>
        <v>2</v>
      </c>
      <c r="AD162" s="98" t="s">
        <v>373</v>
      </c>
      <c r="AE162" s="652" t="str">
        <f aca="false">IFERROR(ROUNDDOWN(ROUND(L161*R162,0)*M161,0)*AC162,"")</f>
        <v/>
      </c>
      <c r="AF162" s="653" t="str">
        <f aca="false">IFERROR(ROUNDDOWN(ROUND(L161*(R162-P162),0)*M161,0)*AC162,"")</f>
        <v/>
      </c>
      <c r="AG162" s="654"/>
      <c r="AH162" s="655"/>
      <c r="AI162" s="656"/>
      <c r="AJ162" s="657"/>
      <c r="AK162" s="658"/>
      <c r="AL162" s="659"/>
      <c r="AM162" s="660"/>
      <c r="AN162" s="661" t="str">
        <f aca="false">IF(AP161="","",IF(OR(Z161=4,Z162=4,Z163=4),"！加算の要件上は問題ありませんが、算定期間の終わりが令和６年５月になっていません。区分変更の場合は、「基本情報入力シート」で同じ事業所を２行に分けて記入してください。",""))</f>
        <v/>
      </c>
      <c r="AO162" s="662"/>
      <c r="AP162" s="640" t="str">
        <f aca="false">IF(K161&lt;&gt;"","P列・R列に色付け","")</f>
        <v/>
      </c>
      <c r="AY162" s="644" t="str">
        <f aca="false">G161</f>
        <v/>
      </c>
    </row>
    <row r="163" customFormat="false" ht="32.1" hidden="false" customHeight="true" outlineLevel="0" collapsed="false">
      <c r="A163" s="616"/>
      <c r="B163" s="617"/>
      <c r="C163" s="617"/>
      <c r="D163" s="617"/>
      <c r="E163" s="617"/>
      <c r="F163" s="617"/>
      <c r="G163" s="618"/>
      <c r="H163" s="618"/>
      <c r="I163" s="618"/>
      <c r="J163" s="618"/>
      <c r="K163" s="618"/>
      <c r="L163" s="706"/>
      <c r="M163" s="707"/>
      <c r="N163" s="663" t="s">
        <v>375</v>
      </c>
      <c r="O163" s="710"/>
      <c r="P163" s="711" t="e">
        <f aca="false">IFERROR(VLOOKUP(K161,【参考】数式用!$A$5:$J$27,MATCH(O163,【参考】数式用!$B$4:$J$4,0)+1,0),"")))</f>
        <v>#N/A</v>
      </c>
      <c r="Q163" s="664"/>
      <c r="R163" s="665" t="e">
        <f aca="false">IFERROR(VLOOKUP(K161,【参考】数式用!$A$5:$J$27,MATCH(Q163,【参考】数式用!$B$4:$J$4,0)+1,0),"")))</f>
        <v>#N/A</v>
      </c>
      <c r="S163" s="666" t="s">
        <v>88</v>
      </c>
      <c r="T163" s="667" t="n">
        <v>6</v>
      </c>
      <c r="U163" s="668" t="s">
        <v>89</v>
      </c>
      <c r="V163" s="669" t="n">
        <v>4</v>
      </c>
      <c r="W163" s="668" t="s">
        <v>372</v>
      </c>
      <c r="X163" s="667" t="n">
        <v>6</v>
      </c>
      <c r="Y163" s="668" t="s">
        <v>89</v>
      </c>
      <c r="Z163" s="669" t="n">
        <v>5</v>
      </c>
      <c r="AA163" s="668" t="s">
        <v>90</v>
      </c>
      <c r="AB163" s="670" t="s">
        <v>101</v>
      </c>
      <c r="AC163" s="671" t="n">
        <f aca="false">IF(V163&gt;=1,(X163*12+Z163)-(T163*12+V163)+1,"")</f>
        <v>2</v>
      </c>
      <c r="AD163" s="668" t="s">
        <v>373</v>
      </c>
      <c r="AE163" s="672" t="str">
        <f aca="false">IFERROR(ROUNDDOWN(ROUND(L161*R163,0)*M161,0)*AC163,"")</f>
        <v/>
      </c>
      <c r="AF163" s="673" t="str">
        <f aca="false">IFERROR(ROUNDDOWN(ROUND(L161*(R163-P163),0)*M161,0)*AC163,"")</f>
        <v/>
      </c>
      <c r="AG163" s="674" t="n">
        <f aca="false">IF(AND(O163="ベア加算なし",Q163="ベア加算"),AE163,0)</f>
        <v>0</v>
      </c>
      <c r="AH163" s="675"/>
      <c r="AI163" s="676"/>
      <c r="AJ163" s="677"/>
      <c r="AK163" s="678"/>
      <c r="AL163" s="679"/>
      <c r="AM163" s="680"/>
      <c r="AN163" s="681" t="str">
        <f aca="false">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682" t="str">
        <f aca="false">IF(K161&lt;&gt;"","P列・R列に色付け","")</f>
        <v/>
      </c>
      <c r="AQ163" s="683"/>
      <c r="AR163" s="683"/>
      <c r="AX163" s="684"/>
      <c r="AY163" s="644" t="str">
        <f aca="false">G161</f>
        <v/>
      </c>
    </row>
    <row r="164" customFormat="false" ht="32.1" hidden="false" customHeight="true" outlineLevel="0" collapsed="false">
      <c r="A164" s="616" t="n">
        <v>51</v>
      </c>
      <c r="B164" s="617" t="str">
        <f aca="false">IF(基本情報入力シート!C104="","",基本情報入力シート!C104)</f>
        <v/>
      </c>
      <c r="C164" s="617"/>
      <c r="D164" s="617"/>
      <c r="E164" s="617"/>
      <c r="F164" s="617"/>
      <c r="G164" s="618" t="str">
        <f aca="false">IF(基本情報入力シート!M104="","",基本情報入力シート!M104)</f>
        <v/>
      </c>
      <c r="H164" s="618" t="str">
        <f aca="false">IF(基本情報入力シート!R104="","",基本情報入力シート!R104)</f>
        <v/>
      </c>
      <c r="I164" s="618" t="str">
        <f aca="false">IF(基本情報入力シート!W104="","",基本情報入力シート!W104)</f>
        <v/>
      </c>
      <c r="J164" s="618" t="str">
        <f aca="false">IF(基本情報入力シート!X104="","",基本情報入力シート!X104)</f>
        <v/>
      </c>
      <c r="K164" s="618" t="str">
        <f aca="false">IF(基本情報入力シート!Y104="","",基本情報入力シート!Y104)</f>
        <v/>
      </c>
      <c r="L164" s="706" t="str">
        <f aca="false">IF(基本情報入力シート!AB104="","",基本情報入力シート!AB104)</f>
        <v/>
      </c>
      <c r="M164" s="707" t="e">
        <f aca="false">IF(基本情報入力シート!AC104="","",基本情報入力シート!AC104)</f>
        <v>#N/A</v>
      </c>
      <c r="N164" s="622" t="s">
        <v>371</v>
      </c>
      <c r="O164" s="623"/>
      <c r="P164" s="624" t="e">
        <f aca="false">IFERROR(VLOOKUP(K164,【参考】数式用!$A$5:$J$27,MATCH(O164,【参考】数式用!$B$4:$J$4,0)+1,0),"")))</f>
        <v>#N/A</v>
      </c>
      <c r="Q164" s="623"/>
      <c r="R164" s="624" t="e">
        <f aca="false">IFERROR(VLOOKUP(K164,【参考】数式用!$A$5:$J$27,MATCH(Q164,【参考】数式用!$B$4:$J$4,0)+1,0),"")))</f>
        <v>#N/A</v>
      </c>
      <c r="S164" s="625" t="s">
        <v>88</v>
      </c>
      <c r="T164" s="626" t="n">
        <v>6</v>
      </c>
      <c r="U164" s="155" t="s">
        <v>89</v>
      </c>
      <c r="V164" s="627" t="n">
        <v>4</v>
      </c>
      <c r="W164" s="155" t="s">
        <v>372</v>
      </c>
      <c r="X164" s="626" t="n">
        <v>6</v>
      </c>
      <c r="Y164" s="155" t="s">
        <v>89</v>
      </c>
      <c r="Z164" s="627" t="n">
        <v>5</v>
      </c>
      <c r="AA164" s="155" t="s">
        <v>90</v>
      </c>
      <c r="AB164" s="628" t="s">
        <v>101</v>
      </c>
      <c r="AC164" s="629" t="n">
        <f aca="false">IF(V164&gt;=1,(X164*12+Z164)-(T164*12+V164)+1,"")</f>
        <v>2</v>
      </c>
      <c r="AD164" s="155" t="s">
        <v>373</v>
      </c>
      <c r="AE164" s="630" t="str">
        <f aca="false">IFERROR(ROUNDDOWN(ROUND(L164*R164,0)*M164,0)*AC164,"")</f>
        <v/>
      </c>
      <c r="AF164" s="631" t="str">
        <f aca="false">IFERROR(ROUNDDOWN(ROUND(L164*(R164-P164),0)*M164,0)*AC164,"")</f>
        <v/>
      </c>
      <c r="AG164" s="632"/>
      <c r="AH164" s="693"/>
      <c r="AI164" s="708"/>
      <c r="AJ164" s="703"/>
      <c r="AK164" s="704"/>
      <c r="AL164" s="637"/>
      <c r="AM164" s="638"/>
      <c r="AN164" s="639" t="str">
        <f aca="false">IF(AP164="","",IF(R164&lt;P164,"！加算の要件上は問題ありませんが、令和６年３月と比較して４・５月に加算率が下がる計画になっています。",""))</f>
        <v/>
      </c>
      <c r="AP164" s="640" t="str">
        <f aca="false">IF(K164&lt;&gt;"","P列・R列に色付け","")</f>
        <v/>
      </c>
      <c r="AQ164" s="641" t="e">
        <f aca="false">IFERROR(VLOOKUP(K164,【参考】数式用!$AJ$2:$AK$24,2,FALSE),"")))</f>
        <v>#N/A</v>
      </c>
      <c r="AR164" s="643" t="str">
        <f aca="false">Q164&amp;Q165&amp;Q166</f>
        <v/>
      </c>
      <c r="AS164" s="641" t="str">
        <f aca="false">IF(AG166&lt;&gt;0,IF(AH166="○","入力済","未入力"),"")</f>
        <v/>
      </c>
      <c r="AT164" s="642" t="str">
        <f aca="false">IF(OR(Q164="処遇加算Ⅰ",Q164="処遇加算Ⅱ"),IF(OR(AI164="○",AI164="令和６年度中に満たす"),"入力済","未入力"),"")</f>
        <v/>
      </c>
      <c r="AU164" s="643" t="str">
        <f aca="false">IF(Q164="処遇加算Ⅲ",IF(AJ164="○","入力済","未入力"),"")</f>
        <v/>
      </c>
      <c r="AV164" s="641" t="str">
        <f aca="false">IF(Q164="処遇加算Ⅰ",IF(OR(AK164="○",AK164="令和６年度中に満たす"),"入力済","未入力"),"")</f>
        <v/>
      </c>
      <c r="AW164" s="641" t="str">
        <f aca="false">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644" t="str">
        <f aca="false">IF(Q165="特定加算Ⅰ",IF(AM165="","未入力","入力済"),"")</f>
        <v/>
      </c>
      <c r="AY164" s="644" t="str">
        <f aca="false">G164</f>
        <v/>
      </c>
    </row>
    <row r="165" customFormat="false" ht="32.1" hidden="false" customHeight="true" outlineLevel="0" collapsed="false">
      <c r="A165" s="616"/>
      <c r="B165" s="617"/>
      <c r="C165" s="617"/>
      <c r="D165" s="617"/>
      <c r="E165" s="617"/>
      <c r="F165" s="617"/>
      <c r="G165" s="618"/>
      <c r="H165" s="618"/>
      <c r="I165" s="618"/>
      <c r="J165" s="618"/>
      <c r="K165" s="618"/>
      <c r="L165" s="706"/>
      <c r="M165" s="707"/>
      <c r="N165" s="645" t="s">
        <v>374</v>
      </c>
      <c r="O165" s="646"/>
      <c r="P165" s="647" t="e">
        <f aca="false">IFERROR(VLOOKUP(K164,【参考】数式用!$A$5:$J$27,MATCH(O165,【参考】数式用!$B$4:$J$4,0)+1,0),"")))</f>
        <v>#N/A</v>
      </c>
      <c r="Q165" s="646"/>
      <c r="R165" s="647" t="e">
        <f aca="false">IFERROR(VLOOKUP(K164,【参考】数式用!$A$5:$J$27,MATCH(Q165,【参考】数式用!$B$4:$J$4,0)+1,0),"")))</f>
        <v>#N/A</v>
      </c>
      <c r="S165" s="97" t="s">
        <v>88</v>
      </c>
      <c r="T165" s="648" t="n">
        <v>6</v>
      </c>
      <c r="U165" s="98" t="s">
        <v>89</v>
      </c>
      <c r="V165" s="649" t="n">
        <v>4</v>
      </c>
      <c r="W165" s="98" t="s">
        <v>372</v>
      </c>
      <c r="X165" s="648" t="n">
        <v>6</v>
      </c>
      <c r="Y165" s="98" t="s">
        <v>89</v>
      </c>
      <c r="Z165" s="649" t="n">
        <v>5</v>
      </c>
      <c r="AA165" s="98" t="s">
        <v>90</v>
      </c>
      <c r="AB165" s="650" t="s">
        <v>101</v>
      </c>
      <c r="AC165" s="651" t="n">
        <f aca="false">IF(V165&gt;=1,(X165*12+Z165)-(T165*12+V165)+1,"")</f>
        <v>2</v>
      </c>
      <c r="AD165" s="98" t="s">
        <v>373</v>
      </c>
      <c r="AE165" s="652" t="str">
        <f aca="false">IFERROR(ROUNDDOWN(ROUND(L164*R165,0)*M164,0)*AC165,"")</f>
        <v/>
      </c>
      <c r="AF165" s="653" t="str">
        <f aca="false">IFERROR(ROUNDDOWN(ROUND(L164*(R165-P165),0)*M164,0)*AC165,"")</f>
        <v/>
      </c>
      <c r="AG165" s="654"/>
      <c r="AH165" s="655"/>
      <c r="AI165" s="656"/>
      <c r="AJ165" s="657"/>
      <c r="AK165" s="658"/>
      <c r="AL165" s="659"/>
      <c r="AM165" s="660"/>
      <c r="AN165" s="661" t="str">
        <f aca="false">IF(AP164="","",IF(OR(Z164=4,Z165=4,Z166=4),"！加算の要件上は問題ありませんが、算定期間の終わりが令和６年５月になっていません。区分変更の場合は、「基本情報入力シート」で同じ事業所を２行に分けて記入してください。",""))</f>
        <v/>
      </c>
      <c r="AO165" s="662"/>
      <c r="AP165" s="640" t="str">
        <f aca="false">IF(K164&lt;&gt;"","P列・R列に色付け","")</f>
        <v/>
      </c>
      <c r="AY165" s="644" t="str">
        <f aca="false">G164</f>
        <v/>
      </c>
    </row>
    <row r="166" customFormat="false" ht="32.1" hidden="false" customHeight="true" outlineLevel="0" collapsed="false">
      <c r="A166" s="616"/>
      <c r="B166" s="617"/>
      <c r="C166" s="617"/>
      <c r="D166" s="617"/>
      <c r="E166" s="617"/>
      <c r="F166" s="617"/>
      <c r="G166" s="618"/>
      <c r="H166" s="618"/>
      <c r="I166" s="618"/>
      <c r="J166" s="618"/>
      <c r="K166" s="618"/>
      <c r="L166" s="706"/>
      <c r="M166" s="707"/>
      <c r="N166" s="663" t="s">
        <v>375</v>
      </c>
      <c r="O166" s="710"/>
      <c r="P166" s="711" t="e">
        <f aca="false">IFERROR(VLOOKUP(K164,【参考】数式用!$A$5:$J$27,MATCH(O166,【参考】数式用!$B$4:$J$4,0)+1,0),"")))</f>
        <v>#N/A</v>
      </c>
      <c r="Q166" s="664"/>
      <c r="R166" s="665" t="e">
        <f aca="false">IFERROR(VLOOKUP(K164,【参考】数式用!$A$5:$J$27,MATCH(Q166,【参考】数式用!$B$4:$J$4,0)+1,0),"")))</f>
        <v>#N/A</v>
      </c>
      <c r="S166" s="666" t="s">
        <v>88</v>
      </c>
      <c r="T166" s="667" t="n">
        <v>6</v>
      </c>
      <c r="U166" s="668" t="s">
        <v>89</v>
      </c>
      <c r="V166" s="669" t="n">
        <v>4</v>
      </c>
      <c r="W166" s="668" t="s">
        <v>372</v>
      </c>
      <c r="X166" s="667" t="n">
        <v>6</v>
      </c>
      <c r="Y166" s="668" t="s">
        <v>89</v>
      </c>
      <c r="Z166" s="669" t="n">
        <v>5</v>
      </c>
      <c r="AA166" s="668" t="s">
        <v>90</v>
      </c>
      <c r="AB166" s="670" t="s">
        <v>101</v>
      </c>
      <c r="AC166" s="671" t="n">
        <f aca="false">IF(V166&gt;=1,(X166*12+Z166)-(T166*12+V166)+1,"")</f>
        <v>2</v>
      </c>
      <c r="AD166" s="668" t="s">
        <v>373</v>
      </c>
      <c r="AE166" s="672" t="str">
        <f aca="false">IFERROR(ROUNDDOWN(ROUND(L164*R166,0)*M164,0)*AC166,"")</f>
        <v/>
      </c>
      <c r="AF166" s="673" t="str">
        <f aca="false">IFERROR(ROUNDDOWN(ROUND(L164*(R166-P166),0)*M164,0)*AC166,"")</f>
        <v/>
      </c>
      <c r="AG166" s="674" t="n">
        <f aca="false">IF(AND(O166="ベア加算なし",Q166="ベア加算"),AE166,0)</f>
        <v>0</v>
      </c>
      <c r="AH166" s="675"/>
      <c r="AI166" s="676"/>
      <c r="AJ166" s="677"/>
      <c r="AK166" s="678"/>
      <c r="AL166" s="679"/>
      <c r="AM166" s="680"/>
      <c r="AN166" s="681" t="str">
        <f aca="false">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682" t="str">
        <f aca="false">IF(K164&lt;&gt;"","P列・R列に色付け","")</f>
        <v/>
      </c>
      <c r="AQ166" s="683"/>
      <c r="AR166" s="683"/>
      <c r="AX166" s="684"/>
      <c r="AY166" s="644" t="str">
        <f aca="false">G164</f>
        <v/>
      </c>
    </row>
    <row r="167" customFormat="false" ht="32.1" hidden="false" customHeight="true" outlineLevel="0" collapsed="false">
      <c r="A167" s="616" t="n">
        <v>52</v>
      </c>
      <c r="B167" s="617" t="str">
        <f aca="false">IF(基本情報入力シート!C105="","",基本情報入力シート!C105)</f>
        <v/>
      </c>
      <c r="C167" s="617"/>
      <c r="D167" s="617"/>
      <c r="E167" s="617"/>
      <c r="F167" s="617"/>
      <c r="G167" s="618" t="str">
        <f aca="false">IF(基本情報入力シート!M105="","",基本情報入力シート!M105)</f>
        <v/>
      </c>
      <c r="H167" s="618" t="str">
        <f aca="false">IF(基本情報入力シート!R105="","",基本情報入力シート!R105)</f>
        <v/>
      </c>
      <c r="I167" s="618" t="str">
        <f aca="false">IF(基本情報入力シート!W105="","",基本情報入力シート!W105)</f>
        <v/>
      </c>
      <c r="J167" s="618" t="str">
        <f aca="false">IF(基本情報入力シート!X105="","",基本情報入力シート!X105)</f>
        <v/>
      </c>
      <c r="K167" s="618" t="str">
        <f aca="false">IF(基本情報入力シート!Y105="","",基本情報入力シート!Y105)</f>
        <v/>
      </c>
      <c r="L167" s="706" t="str">
        <f aca="false">IF(基本情報入力シート!AB105="","",基本情報入力シート!AB105)</f>
        <v/>
      </c>
      <c r="M167" s="707" t="e">
        <f aca="false">IF(基本情報入力シート!AC105="","",基本情報入力シート!AC105)</f>
        <v>#N/A</v>
      </c>
      <c r="N167" s="622" t="s">
        <v>371</v>
      </c>
      <c r="O167" s="623"/>
      <c r="P167" s="624" t="e">
        <f aca="false">IFERROR(VLOOKUP(K167,【参考】数式用!$A$5:$J$27,MATCH(O167,【参考】数式用!$B$4:$J$4,0)+1,0),"")))</f>
        <v>#N/A</v>
      </c>
      <c r="Q167" s="623"/>
      <c r="R167" s="624" t="e">
        <f aca="false">IFERROR(VLOOKUP(K167,【参考】数式用!$A$5:$J$27,MATCH(Q167,【参考】数式用!$B$4:$J$4,0)+1,0),"")))</f>
        <v>#N/A</v>
      </c>
      <c r="S167" s="625" t="s">
        <v>88</v>
      </c>
      <c r="T167" s="626" t="n">
        <v>6</v>
      </c>
      <c r="U167" s="155" t="s">
        <v>89</v>
      </c>
      <c r="V167" s="627" t="n">
        <v>4</v>
      </c>
      <c r="W167" s="155" t="s">
        <v>372</v>
      </c>
      <c r="X167" s="626" t="n">
        <v>6</v>
      </c>
      <c r="Y167" s="155" t="s">
        <v>89</v>
      </c>
      <c r="Z167" s="627" t="n">
        <v>5</v>
      </c>
      <c r="AA167" s="155" t="s">
        <v>90</v>
      </c>
      <c r="AB167" s="628" t="s">
        <v>101</v>
      </c>
      <c r="AC167" s="629" t="n">
        <f aca="false">IF(V167&gt;=1,(X167*12+Z167)-(T167*12+V167)+1,"")</f>
        <v>2</v>
      </c>
      <c r="AD167" s="155" t="s">
        <v>373</v>
      </c>
      <c r="AE167" s="630" t="str">
        <f aca="false">IFERROR(ROUNDDOWN(ROUND(L167*R167,0)*M167,0)*AC167,"")</f>
        <v/>
      </c>
      <c r="AF167" s="631" t="str">
        <f aca="false">IFERROR(ROUNDDOWN(ROUND(L167*(R167-P167),0)*M167,0)*AC167,"")</f>
        <v/>
      </c>
      <c r="AG167" s="632"/>
      <c r="AH167" s="693"/>
      <c r="AI167" s="708"/>
      <c r="AJ167" s="703"/>
      <c r="AK167" s="704"/>
      <c r="AL167" s="637"/>
      <c r="AM167" s="638"/>
      <c r="AN167" s="639" t="str">
        <f aca="false">IF(AP167="","",IF(R167&lt;P167,"！加算の要件上は問題ありませんが、令和６年３月と比較して４・５月に加算率が下がる計画になっています。",""))</f>
        <v/>
      </c>
      <c r="AP167" s="640" t="str">
        <f aca="false">IF(K167&lt;&gt;"","P列・R列に色付け","")</f>
        <v/>
      </c>
      <c r="AQ167" s="641" t="e">
        <f aca="false">IFERROR(VLOOKUP(K167,【参考】数式用!$AJ$2:$AK$24,2,FALSE),"")))</f>
        <v>#N/A</v>
      </c>
      <c r="AR167" s="643" t="str">
        <f aca="false">Q167&amp;Q168&amp;Q169</f>
        <v/>
      </c>
      <c r="AS167" s="641" t="str">
        <f aca="false">IF(AG169&lt;&gt;0,IF(AH169="○","入力済","未入力"),"")</f>
        <v/>
      </c>
      <c r="AT167" s="642" t="str">
        <f aca="false">IF(OR(Q167="処遇加算Ⅰ",Q167="処遇加算Ⅱ"),IF(OR(AI167="○",AI167="令和６年度中に満たす"),"入力済","未入力"),"")</f>
        <v/>
      </c>
      <c r="AU167" s="643" t="str">
        <f aca="false">IF(Q167="処遇加算Ⅲ",IF(AJ167="○","入力済","未入力"),"")</f>
        <v/>
      </c>
      <c r="AV167" s="641" t="str">
        <f aca="false">IF(Q167="処遇加算Ⅰ",IF(OR(AK167="○",AK167="令和６年度中に満たす"),"入力済","未入力"),"")</f>
        <v/>
      </c>
      <c r="AW167" s="641" t="str">
        <f aca="false">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644" t="str">
        <f aca="false">IF(Q168="特定加算Ⅰ",IF(AM168="","未入力","入力済"),"")</f>
        <v/>
      </c>
      <c r="AY167" s="644" t="str">
        <f aca="false">G167</f>
        <v/>
      </c>
    </row>
    <row r="168" customFormat="false" ht="32.1" hidden="false" customHeight="true" outlineLevel="0" collapsed="false">
      <c r="A168" s="616"/>
      <c r="B168" s="617"/>
      <c r="C168" s="617"/>
      <c r="D168" s="617"/>
      <c r="E168" s="617"/>
      <c r="F168" s="617"/>
      <c r="G168" s="618"/>
      <c r="H168" s="618"/>
      <c r="I168" s="618"/>
      <c r="J168" s="618"/>
      <c r="K168" s="618"/>
      <c r="L168" s="706"/>
      <c r="M168" s="707"/>
      <c r="N168" s="645" t="s">
        <v>374</v>
      </c>
      <c r="O168" s="646"/>
      <c r="P168" s="647" t="e">
        <f aca="false">IFERROR(VLOOKUP(K167,【参考】数式用!$A$5:$J$27,MATCH(O168,【参考】数式用!$B$4:$J$4,0)+1,0),"")))</f>
        <v>#N/A</v>
      </c>
      <c r="Q168" s="646"/>
      <c r="R168" s="647" t="e">
        <f aca="false">IFERROR(VLOOKUP(K167,【参考】数式用!$A$5:$J$27,MATCH(Q168,【参考】数式用!$B$4:$J$4,0)+1,0),"")))</f>
        <v>#N/A</v>
      </c>
      <c r="S168" s="97" t="s">
        <v>88</v>
      </c>
      <c r="T168" s="648" t="n">
        <v>6</v>
      </c>
      <c r="U168" s="98" t="s">
        <v>89</v>
      </c>
      <c r="V168" s="649" t="n">
        <v>4</v>
      </c>
      <c r="W168" s="98" t="s">
        <v>372</v>
      </c>
      <c r="X168" s="648" t="n">
        <v>6</v>
      </c>
      <c r="Y168" s="98" t="s">
        <v>89</v>
      </c>
      <c r="Z168" s="649" t="n">
        <v>5</v>
      </c>
      <c r="AA168" s="98" t="s">
        <v>90</v>
      </c>
      <c r="AB168" s="650" t="s">
        <v>101</v>
      </c>
      <c r="AC168" s="651" t="n">
        <f aca="false">IF(V168&gt;=1,(X168*12+Z168)-(T168*12+V168)+1,"")</f>
        <v>2</v>
      </c>
      <c r="AD168" s="98" t="s">
        <v>373</v>
      </c>
      <c r="AE168" s="652" t="str">
        <f aca="false">IFERROR(ROUNDDOWN(ROUND(L167*R168,0)*M167,0)*AC168,"")</f>
        <v/>
      </c>
      <c r="AF168" s="653" t="str">
        <f aca="false">IFERROR(ROUNDDOWN(ROUND(L167*(R168-P168),0)*M167,0)*AC168,"")</f>
        <v/>
      </c>
      <c r="AG168" s="654"/>
      <c r="AH168" s="655"/>
      <c r="AI168" s="656"/>
      <c r="AJ168" s="657"/>
      <c r="AK168" s="658"/>
      <c r="AL168" s="659"/>
      <c r="AM168" s="660"/>
      <c r="AN168" s="661" t="str">
        <f aca="false">IF(AP167="","",IF(OR(Z167=4,Z168=4,Z169=4),"！加算の要件上は問題ありませんが、算定期間の終わりが令和６年５月になっていません。区分変更の場合は、「基本情報入力シート」で同じ事業所を２行に分けて記入してください。",""))</f>
        <v/>
      </c>
      <c r="AO168" s="662"/>
      <c r="AP168" s="640" t="str">
        <f aca="false">IF(K167&lt;&gt;"","P列・R列に色付け","")</f>
        <v/>
      </c>
      <c r="AY168" s="644" t="str">
        <f aca="false">G167</f>
        <v/>
      </c>
    </row>
    <row r="169" customFormat="false" ht="32.1" hidden="false" customHeight="true" outlineLevel="0" collapsed="false">
      <c r="A169" s="616"/>
      <c r="B169" s="617"/>
      <c r="C169" s="617"/>
      <c r="D169" s="617"/>
      <c r="E169" s="617"/>
      <c r="F169" s="617"/>
      <c r="G169" s="618"/>
      <c r="H169" s="618"/>
      <c r="I169" s="618"/>
      <c r="J169" s="618"/>
      <c r="K169" s="618"/>
      <c r="L169" s="706"/>
      <c r="M169" s="707"/>
      <c r="N169" s="663" t="s">
        <v>375</v>
      </c>
      <c r="O169" s="710"/>
      <c r="P169" s="711" t="e">
        <f aca="false">IFERROR(VLOOKUP(K167,【参考】数式用!$A$5:$J$27,MATCH(O169,【参考】数式用!$B$4:$J$4,0)+1,0),"")))</f>
        <v>#N/A</v>
      </c>
      <c r="Q169" s="664"/>
      <c r="R169" s="665" t="e">
        <f aca="false">IFERROR(VLOOKUP(K167,【参考】数式用!$A$5:$J$27,MATCH(Q169,【参考】数式用!$B$4:$J$4,0)+1,0),"")))</f>
        <v>#N/A</v>
      </c>
      <c r="S169" s="666" t="s">
        <v>88</v>
      </c>
      <c r="T169" s="667" t="n">
        <v>6</v>
      </c>
      <c r="U169" s="668" t="s">
        <v>89</v>
      </c>
      <c r="V169" s="669" t="n">
        <v>4</v>
      </c>
      <c r="W169" s="668" t="s">
        <v>372</v>
      </c>
      <c r="X169" s="667" t="n">
        <v>6</v>
      </c>
      <c r="Y169" s="668" t="s">
        <v>89</v>
      </c>
      <c r="Z169" s="669" t="n">
        <v>5</v>
      </c>
      <c r="AA169" s="668" t="s">
        <v>90</v>
      </c>
      <c r="AB169" s="670" t="s">
        <v>101</v>
      </c>
      <c r="AC169" s="671" t="n">
        <f aca="false">IF(V169&gt;=1,(X169*12+Z169)-(T169*12+V169)+1,"")</f>
        <v>2</v>
      </c>
      <c r="AD169" s="668" t="s">
        <v>373</v>
      </c>
      <c r="AE169" s="672" t="str">
        <f aca="false">IFERROR(ROUNDDOWN(ROUND(L167*R169,0)*M167,0)*AC169,"")</f>
        <v/>
      </c>
      <c r="AF169" s="673" t="str">
        <f aca="false">IFERROR(ROUNDDOWN(ROUND(L167*(R169-P169),0)*M167,0)*AC169,"")</f>
        <v/>
      </c>
      <c r="AG169" s="674" t="n">
        <f aca="false">IF(AND(O169="ベア加算なし",Q169="ベア加算"),AE169,0)</f>
        <v>0</v>
      </c>
      <c r="AH169" s="675"/>
      <c r="AI169" s="676"/>
      <c r="AJ169" s="677"/>
      <c r="AK169" s="678"/>
      <c r="AL169" s="679"/>
      <c r="AM169" s="680"/>
      <c r="AN169" s="681" t="str">
        <f aca="false">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682" t="str">
        <f aca="false">IF(K167&lt;&gt;"","P列・R列に色付け","")</f>
        <v/>
      </c>
      <c r="AQ169" s="683"/>
      <c r="AR169" s="683"/>
      <c r="AX169" s="684"/>
      <c r="AY169" s="644" t="str">
        <f aca="false">G167</f>
        <v/>
      </c>
    </row>
    <row r="170" customFormat="false" ht="32.1" hidden="false" customHeight="true" outlineLevel="0" collapsed="false">
      <c r="A170" s="616" t="n">
        <v>53</v>
      </c>
      <c r="B170" s="617" t="str">
        <f aca="false">IF(基本情報入力シート!C106="","",基本情報入力シート!C106)</f>
        <v/>
      </c>
      <c r="C170" s="617"/>
      <c r="D170" s="617"/>
      <c r="E170" s="617"/>
      <c r="F170" s="617"/>
      <c r="G170" s="618" t="str">
        <f aca="false">IF(基本情報入力シート!M106="","",基本情報入力シート!M106)</f>
        <v/>
      </c>
      <c r="H170" s="618" t="str">
        <f aca="false">IF(基本情報入力シート!R106="","",基本情報入力シート!R106)</f>
        <v/>
      </c>
      <c r="I170" s="618" t="str">
        <f aca="false">IF(基本情報入力シート!W106="","",基本情報入力シート!W106)</f>
        <v/>
      </c>
      <c r="J170" s="618" t="str">
        <f aca="false">IF(基本情報入力シート!X106="","",基本情報入力シート!X106)</f>
        <v/>
      </c>
      <c r="K170" s="618" t="str">
        <f aca="false">IF(基本情報入力シート!Y106="","",基本情報入力シート!Y106)</f>
        <v/>
      </c>
      <c r="L170" s="706" t="str">
        <f aca="false">IF(基本情報入力シート!AB106="","",基本情報入力シート!AB106)</f>
        <v/>
      </c>
      <c r="M170" s="707" t="e">
        <f aca="false">IF(基本情報入力シート!AC106="","",基本情報入力シート!AC106)</f>
        <v>#N/A</v>
      </c>
      <c r="N170" s="622" t="s">
        <v>371</v>
      </c>
      <c r="O170" s="623"/>
      <c r="P170" s="624" t="e">
        <f aca="false">IFERROR(VLOOKUP(K170,【参考】数式用!$A$5:$J$27,MATCH(O170,【参考】数式用!$B$4:$J$4,0)+1,0),"")))</f>
        <v>#N/A</v>
      </c>
      <c r="Q170" s="623"/>
      <c r="R170" s="624" t="e">
        <f aca="false">IFERROR(VLOOKUP(K170,【参考】数式用!$A$5:$J$27,MATCH(Q170,【参考】数式用!$B$4:$J$4,0)+1,0),"")))</f>
        <v>#N/A</v>
      </c>
      <c r="S170" s="625" t="s">
        <v>88</v>
      </c>
      <c r="T170" s="626" t="n">
        <v>6</v>
      </c>
      <c r="U170" s="155" t="s">
        <v>89</v>
      </c>
      <c r="V170" s="627" t="n">
        <v>4</v>
      </c>
      <c r="W170" s="155" t="s">
        <v>372</v>
      </c>
      <c r="X170" s="626" t="n">
        <v>6</v>
      </c>
      <c r="Y170" s="155" t="s">
        <v>89</v>
      </c>
      <c r="Z170" s="627" t="n">
        <v>5</v>
      </c>
      <c r="AA170" s="155" t="s">
        <v>90</v>
      </c>
      <c r="AB170" s="628" t="s">
        <v>101</v>
      </c>
      <c r="AC170" s="629" t="n">
        <f aca="false">IF(V170&gt;=1,(X170*12+Z170)-(T170*12+V170)+1,"")</f>
        <v>2</v>
      </c>
      <c r="AD170" s="155" t="s">
        <v>373</v>
      </c>
      <c r="AE170" s="630" t="str">
        <f aca="false">IFERROR(ROUNDDOWN(ROUND(L170*R170,0)*M170,0)*AC170,"")</f>
        <v/>
      </c>
      <c r="AF170" s="631" t="str">
        <f aca="false">IFERROR(ROUNDDOWN(ROUND(L170*(R170-P170),0)*M170,0)*AC170,"")</f>
        <v/>
      </c>
      <c r="AG170" s="632"/>
      <c r="AH170" s="693"/>
      <c r="AI170" s="708"/>
      <c r="AJ170" s="703"/>
      <c r="AK170" s="704"/>
      <c r="AL170" s="637"/>
      <c r="AM170" s="638"/>
      <c r="AN170" s="639" t="str">
        <f aca="false">IF(AP170="","",IF(R170&lt;P170,"！加算の要件上は問題ありませんが、令和６年３月と比較して４・５月に加算率が下がる計画になっています。",""))</f>
        <v/>
      </c>
      <c r="AP170" s="640" t="str">
        <f aca="false">IF(K170&lt;&gt;"","P列・R列に色付け","")</f>
        <v/>
      </c>
      <c r="AQ170" s="641" t="e">
        <f aca="false">IFERROR(VLOOKUP(K170,【参考】数式用!$AJ$2:$AK$24,2,FALSE),"")))</f>
        <v>#N/A</v>
      </c>
      <c r="AR170" s="643" t="str">
        <f aca="false">Q170&amp;Q171&amp;Q172</f>
        <v/>
      </c>
      <c r="AS170" s="641" t="str">
        <f aca="false">IF(AG172&lt;&gt;0,IF(AH172="○","入力済","未入力"),"")</f>
        <v/>
      </c>
      <c r="AT170" s="642" t="str">
        <f aca="false">IF(OR(Q170="処遇加算Ⅰ",Q170="処遇加算Ⅱ"),IF(OR(AI170="○",AI170="令和６年度中に満たす"),"入力済","未入力"),"")</f>
        <v/>
      </c>
      <c r="AU170" s="643" t="str">
        <f aca="false">IF(Q170="処遇加算Ⅲ",IF(AJ170="○","入力済","未入力"),"")</f>
        <v/>
      </c>
      <c r="AV170" s="641" t="str">
        <f aca="false">IF(Q170="処遇加算Ⅰ",IF(OR(AK170="○",AK170="令和６年度中に満たす"),"入力済","未入力"),"")</f>
        <v/>
      </c>
      <c r="AW170" s="641" t="str">
        <f aca="false">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644" t="str">
        <f aca="false">IF(Q171="特定加算Ⅰ",IF(AM171="","未入力","入力済"),"")</f>
        <v/>
      </c>
      <c r="AY170" s="644" t="str">
        <f aca="false">G170</f>
        <v/>
      </c>
    </row>
    <row r="171" customFormat="false" ht="32.1" hidden="false" customHeight="true" outlineLevel="0" collapsed="false">
      <c r="A171" s="616"/>
      <c r="B171" s="617"/>
      <c r="C171" s="617"/>
      <c r="D171" s="617"/>
      <c r="E171" s="617"/>
      <c r="F171" s="617"/>
      <c r="G171" s="618"/>
      <c r="H171" s="618"/>
      <c r="I171" s="618"/>
      <c r="J171" s="618"/>
      <c r="K171" s="618"/>
      <c r="L171" s="706"/>
      <c r="M171" s="707"/>
      <c r="N171" s="645" t="s">
        <v>374</v>
      </c>
      <c r="O171" s="646"/>
      <c r="P171" s="647" t="e">
        <f aca="false">IFERROR(VLOOKUP(K170,【参考】数式用!$A$5:$J$27,MATCH(O171,【参考】数式用!$B$4:$J$4,0)+1,0),"")))</f>
        <v>#N/A</v>
      </c>
      <c r="Q171" s="646"/>
      <c r="R171" s="647" t="e">
        <f aca="false">IFERROR(VLOOKUP(K170,【参考】数式用!$A$5:$J$27,MATCH(Q171,【参考】数式用!$B$4:$J$4,0)+1,0),"")))</f>
        <v>#N/A</v>
      </c>
      <c r="S171" s="97" t="s">
        <v>88</v>
      </c>
      <c r="T171" s="648" t="n">
        <v>6</v>
      </c>
      <c r="U171" s="98" t="s">
        <v>89</v>
      </c>
      <c r="V171" s="649" t="n">
        <v>4</v>
      </c>
      <c r="W171" s="98" t="s">
        <v>372</v>
      </c>
      <c r="X171" s="648" t="n">
        <v>6</v>
      </c>
      <c r="Y171" s="98" t="s">
        <v>89</v>
      </c>
      <c r="Z171" s="649" t="n">
        <v>5</v>
      </c>
      <c r="AA171" s="98" t="s">
        <v>90</v>
      </c>
      <c r="AB171" s="650" t="s">
        <v>101</v>
      </c>
      <c r="AC171" s="651" t="n">
        <f aca="false">IF(V171&gt;=1,(X171*12+Z171)-(T171*12+V171)+1,"")</f>
        <v>2</v>
      </c>
      <c r="AD171" s="98" t="s">
        <v>373</v>
      </c>
      <c r="AE171" s="652" t="str">
        <f aca="false">IFERROR(ROUNDDOWN(ROUND(L170*R171,0)*M170,0)*AC171,"")</f>
        <v/>
      </c>
      <c r="AF171" s="653" t="str">
        <f aca="false">IFERROR(ROUNDDOWN(ROUND(L170*(R171-P171),0)*M170,0)*AC171,"")</f>
        <v/>
      </c>
      <c r="AG171" s="654"/>
      <c r="AH171" s="655"/>
      <c r="AI171" s="656"/>
      <c r="AJ171" s="657"/>
      <c r="AK171" s="658"/>
      <c r="AL171" s="659"/>
      <c r="AM171" s="660"/>
      <c r="AN171" s="661" t="str">
        <f aca="false">IF(AP170="","",IF(OR(Z170=4,Z171=4,Z172=4),"！加算の要件上は問題ありませんが、算定期間の終わりが令和６年５月になっていません。区分変更の場合は、「基本情報入力シート」で同じ事業所を２行に分けて記入してください。",""))</f>
        <v/>
      </c>
      <c r="AO171" s="662"/>
      <c r="AP171" s="640" t="str">
        <f aca="false">IF(K170&lt;&gt;"","P列・R列に色付け","")</f>
        <v/>
      </c>
      <c r="AY171" s="644" t="str">
        <f aca="false">G170</f>
        <v/>
      </c>
    </row>
    <row r="172" customFormat="false" ht="32.1" hidden="false" customHeight="true" outlineLevel="0" collapsed="false">
      <c r="A172" s="616"/>
      <c r="B172" s="617"/>
      <c r="C172" s="617"/>
      <c r="D172" s="617"/>
      <c r="E172" s="617"/>
      <c r="F172" s="617"/>
      <c r="G172" s="618"/>
      <c r="H172" s="618"/>
      <c r="I172" s="618"/>
      <c r="J172" s="618"/>
      <c r="K172" s="618"/>
      <c r="L172" s="706"/>
      <c r="M172" s="707"/>
      <c r="N172" s="663" t="s">
        <v>375</v>
      </c>
      <c r="O172" s="710"/>
      <c r="P172" s="711" t="e">
        <f aca="false">IFERROR(VLOOKUP(K170,【参考】数式用!$A$5:$J$27,MATCH(O172,【参考】数式用!$B$4:$J$4,0)+1,0),"")))</f>
        <v>#N/A</v>
      </c>
      <c r="Q172" s="664"/>
      <c r="R172" s="665" t="e">
        <f aca="false">IFERROR(VLOOKUP(K170,【参考】数式用!$A$5:$J$27,MATCH(Q172,【参考】数式用!$B$4:$J$4,0)+1,0),"")))</f>
        <v>#N/A</v>
      </c>
      <c r="S172" s="666" t="s">
        <v>88</v>
      </c>
      <c r="T172" s="667" t="n">
        <v>6</v>
      </c>
      <c r="U172" s="668" t="s">
        <v>89</v>
      </c>
      <c r="V172" s="669" t="n">
        <v>4</v>
      </c>
      <c r="W172" s="668" t="s">
        <v>372</v>
      </c>
      <c r="X172" s="667" t="n">
        <v>6</v>
      </c>
      <c r="Y172" s="668" t="s">
        <v>89</v>
      </c>
      <c r="Z172" s="669" t="n">
        <v>5</v>
      </c>
      <c r="AA172" s="668" t="s">
        <v>90</v>
      </c>
      <c r="AB172" s="670" t="s">
        <v>101</v>
      </c>
      <c r="AC172" s="671" t="n">
        <f aca="false">IF(V172&gt;=1,(X172*12+Z172)-(T172*12+V172)+1,"")</f>
        <v>2</v>
      </c>
      <c r="AD172" s="668" t="s">
        <v>373</v>
      </c>
      <c r="AE172" s="672" t="str">
        <f aca="false">IFERROR(ROUNDDOWN(ROUND(L170*R172,0)*M170,0)*AC172,"")</f>
        <v/>
      </c>
      <c r="AF172" s="673" t="str">
        <f aca="false">IFERROR(ROUNDDOWN(ROUND(L170*(R172-P172),0)*M170,0)*AC172,"")</f>
        <v/>
      </c>
      <c r="AG172" s="674" t="n">
        <f aca="false">IF(AND(O172="ベア加算なし",Q172="ベア加算"),AE172,0)</f>
        <v>0</v>
      </c>
      <c r="AH172" s="675"/>
      <c r="AI172" s="676"/>
      <c r="AJ172" s="677"/>
      <c r="AK172" s="678"/>
      <c r="AL172" s="679"/>
      <c r="AM172" s="680"/>
      <c r="AN172" s="681" t="str">
        <f aca="false">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682" t="str">
        <f aca="false">IF(K170&lt;&gt;"","P列・R列に色付け","")</f>
        <v/>
      </c>
      <c r="AQ172" s="683"/>
      <c r="AR172" s="683"/>
      <c r="AX172" s="684"/>
      <c r="AY172" s="644" t="str">
        <f aca="false">G170</f>
        <v/>
      </c>
    </row>
    <row r="173" customFormat="false" ht="32.1" hidden="false" customHeight="true" outlineLevel="0" collapsed="false">
      <c r="A173" s="616" t="n">
        <v>54</v>
      </c>
      <c r="B173" s="617" t="str">
        <f aca="false">IF(基本情報入力シート!C107="","",基本情報入力シート!C107)</f>
        <v/>
      </c>
      <c r="C173" s="617"/>
      <c r="D173" s="617"/>
      <c r="E173" s="617"/>
      <c r="F173" s="617"/>
      <c r="G173" s="618" t="str">
        <f aca="false">IF(基本情報入力シート!M107="","",基本情報入力シート!M107)</f>
        <v/>
      </c>
      <c r="H173" s="618" t="str">
        <f aca="false">IF(基本情報入力シート!R107="","",基本情報入力シート!R107)</f>
        <v/>
      </c>
      <c r="I173" s="618" t="str">
        <f aca="false">IF(基本情報入力シート!W107="","",基本情報入力シート!W107)</f>
        <v/>
      </c>
      <c r="J173" s="618" t="str">
        <f aca="false">IF(基本情報入力シート!X107="","",基本情報入力シート!X107)</f>
        <v/>
      </c>
      <c r="K173" s="618" t="str">
        <f aca="false">IF(基本情報入力シート!Y107="","",基本情報入力シート!Y107)</f>
        <v/>
      </c>
      <c r="L173" s="706" t="str">
        <f aca="false">IF(基本情報入力シート!AB107="","",基本情報入力シート!AB107)</f>
        <v/>
      </c>
      <c r="M173" s="707" t="e">
        <f aca="false">IF(基本情報入力シート!AC107="","",基本情報入力シート!AC107)</f>
        <v>#N/A</v>
      </c>
      <c r="N173" s="622" t="s">
        <v>371</v>
      </c>
      <c r="O173" s="623"/>
      <c r="P173" s="624" t="e">
        <f aca="false">IFERROR(VLOOKUP(K173,【参考】数式用!$A$5:$J$27,MATCH(O173,【参考】数式用!$B$4:$J$4,0)+1,0),"")))</f>
        <v>#N/A</v>
      </c>
      <c r="Q173" s="623"/>
      <c r="R173" s="624" t="e">
        <f aca="false">IFERROR(VLOOKUP(K173,【参考】数式用!$A$5:$J$27,MATCH(Q173,【参考】数式用!$B$4:$J$4,0)+1,0),"")))</f>
        <v>#N/A</v>
      </c>
      <c r="S173" s="625" t="s">
        <v>88</v>
      </c>
      <c r="T173" s="626" t="n">
        <v>6</v>
      </c>
      <c r="U173" s="155" t="s">
        <v>89</v>
      </c>
      <c r="V173" s="627" t="n">
        <v>4</v>
      </c>
      <c r="W173" s="155" t="s">
        <v>372</v>
      </c>
      <c r="X173" s="626" t="n">
        <v>6</v>
      </c>
      <c r="Y173" s="155" t="s">
        <v>89</v>
      </c>
      <c r="Z173" s="627" t="n">
        <v>5</v>
      </c>
      <c r="AA173" s="155" t="s">
        <v>90</v>
      </c>
      <c r="AB173" s="628" t="s">
        <v>101</v>
      </c>
      <c r="AC173" s="629" t="n">
        <f aca="false">IF(V173&gt;=1,(X173*12+Z173)-(T173*12+V173)+1,"")</f>
        <v>2</v>
      </c>
      <c r="AD173" s="155" t="s">
        <v>373</v>
      </c>
      <c r="AE173" s="630" t="str">
        <f aca="false">IFERROR(ROUNDDOWN(ROUND(L173*R173,0)*M173,0)*AC173,"")</f>
        <v/>
      </c>
      <c r="AF173" s="631" t="str">
        <f aca="false">IFERROR(ROUNDDOWN(ROUND(L173*(R173-P173),0)*M173,0)*AC173,"")</f>
        <v/>
      </c>
      <c r="AG173" s="632"/>
      <c r="AH173" s="693"/>
      <c r="AI173" s="708"/>
      <c r="AJ173" s="703"/>
      <c r="AK173" s="704"/>
      <c r="AL173" s="637"/>
      <c r="AM173" s="638"/>
      <c r="AN173" s="639" t="str">
        <f aca="false">IF(AP173="","",IF(R173&lt;P173,"！加算の要件上は問題ありませんが、令和６年３月と比較して４・５月に加算率が下がる計画になっています。",""))</f>
        <v/>
      </c>
      <c r="AP173" s="640" t="str">
        <f aca="false">IF(K173&lt;&gt;"","P列・R列に色付け","")</f>
        <v/>
      </c>
      <c r="AQ173" s="641" t="e">
        <f aca="false">IFERROR(VLOOKUP(K173,【参考】数式用!$AJ$2:$AK$24,2,FALSE),"")))</f>
        <v>#N/A</v>
      </c>
      <c r="AR173" s="643" t="str">
        <f aca="false">Q173&amp;Q174&amp;Q175</f>
        <v/>
      </c>
      <c r="AS173" s="641" t="str">
        <f aca="false">IF(AG175&lt;&gt;0,IF(AH175="○","入力済","未入力"),"")</f>
        <v/>
      </c>
      <c r="AT173" s="642" t="str">
        <f aca="false">IF(OR(Q173="処遇加算Ⅰ",Q173="処遇加算Ⅱ"),IF(OR(AI173="○",AI173="令和６年度中に満たす"),"入力済","未入力"),"")</f>
        <v/>
      </c>
      <c r="AU173" s="643" t="str">
        <f aca="false">IF(Q173="処遇加算Ⅲ",IF(AJ173="○","入力済","未入力"),"")</f>
        <v/>
      </c>
      <c r="AV173" s="641" t="str">
        <f aca="false">IF(Q173="処遇加算Ⅰ",IF(OR(AK173="○",AK173="令和６年度中に満たす"),"入力済","未入力"),"")</f>
        <v/>
      </c>
      <c r="AW173" s="641" t="str">
        <f aca="false">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644" t="str">
        <f aca="false">IF(Q174="特定加算Ⅰ",IF(AM174="","未入力","入力済"),"")</f>
        <v/>
      </c>
      <c r="AY173" s="644" t="str">
        <f aca="false">G173</f>
        <v/>
      </c>
    </row>
    <row r="174" customFormat="false" ht="32.1" hidden="false" customHeight="true" outlineLevel="0" collapsed="false">
      <c r="A174" s="616"/>
      <c r="B174" s="617"/>
      <c r="C174" s="617"/>
      <c r="D174" s="617"/>
      <c r="E174" s="617"/>
      <c r="F174" s="617"/>
      <c r="G174" s="618"/>
      <c r="H174" s="618"/>
      <c r="I174" s="618"/>
      <c r="J174" s="618"/>
      <c r="K174" s="618"/>
      <c r="L174" s="706"/>
      <c r="M174" s="707"/>
      <c r="N174" s="645" t="s">
        <v>374</v>
      </c>
      <c r="O174" s="646"/>
      <c r="P174" s="647" t="e">
        <f aca="false">IFERROR(VLOOKUP(K173,【参考】数式用!$A$5:$J$27,MATCH(O174,【参考】数式用!$B$4:$J$4,0)+1,0),"")))</f>
        <v>#N/A</v>
      </c>
      <c r="Q174" s="646"/>
      <c r="R174" s="647" t="e">
        <f aca="false">IFERROR(VLOOKUP(K173,【参考】数式用!$A$5:$J$27,MATCH(Q174,【参考】数式用!$B$4:$J$4,0)+1,0),"")))</f>
        <v>#N/A</v>
      </c>
      <c r="S174" s="97" t="s">
        <v>88</v>
      </c>
      <c r="T174" s="648" t="n">
        <v>6</v>
      </c>
      <c r="U174" s="98" t="s">
        <v>89</v>
      </c>
      <c r="V174" s="649" t="n">
        <v>4</v>
      </c>
      <c r="W174" s="98" t="s">
        <v>372</v>
      </c>
      <c r="X174" s="648" t="n">
        <v>6</v>
      </c>
      <c r="Y174" s="98" t="s">
        <v>89</v>
      </c>
      <c r="Z174" s="649" t="n">
        <v>5</v>
      </c>
      <c r="AA174" s="98" t="s">
        <v>90</v>
      </c>
      <c r="AB174" s="650" t="s">
        <v>101</v>
      </c>
      <c r="AC174" s="651" t="n">
        <f aca="false">IF(V174&gt;=1,(X174*12+Z174)-(T174*12+V174)+1,"")</f>
        <v>2</v>
      </c>
      <c r="AD174" s="98" t="s">
        <v>373</v>
      </c>
      <c r="AE174" s="652" t="str">
        <f aca="false">IFERROR(ROUNDDOWN(ROUND(L173*R174,0)*M173,0)*AC174,"")</f>
        <v/>
      </c>
      <c r="AF174" s="653" t="str">
        <f aca="false">IFERROR(ROUNDDOWN(ROUND(L173*(R174-P174),0)*M173,0)*AC174,"")</f>
        <v/>
      </c>
      <c r="AG174" s="654"/>
      <c r="AH174" s="655"/>
      <c r="AI174" s="656"/>
      <c r="AJ174" s="657"/>
      <c r="AK174" s="658"/>
      <c r="AL174" s="659"/>
      <c r="AM174" s="660"/>
      <c r="AN174" s="661" t="str">
        <f aca="false">IF(AP173="","",IF(OR(Z173=4,Z174=4,Z175=4),"！加算の要件上は問題ありませんが、算定期間の終わりが令和６年５月になっていません。区分変更の場合は、「基本情報入力シート」で同じ事業所を２行に分けて記入してください。",""))</f>
        <v/>
      </c>
      <c r="AO174" s="662"/>
      <c r="AP174" s="640" t="str">
        <f aca="false">IF(K173&lt;&gt;"","P列・R列に色付け","")</f>
        <v/>
      </c>
      <c r="AY174" s="644" t="str">
        <f aca="false">G173</f>
        <v/>
      </c>
    </row>
    <row r="175" customFormat="false" ht="32.1" hidden="false" customHeight="true" outlineLevel="0" collapsed="false">
      <c r="A175" s="616"/>
      <c r="B175" s="617"/>
      <c r="C175" s="617"/>
      <c r="D175" s="617"/>
      <c r="E175" s="617"/>
      <c r="F175" s="617"/>
      <c r="G175" s="618"/>
      <c r="H175" s="618"/>
      <c r="I175" s="618"/>
      <c r="J175" s="618"/>
      <c r="K175" s="618"/>
      <c r="L175" s="706"/>
      <c r="M175" s="707"/>
      <c r="N175" s="663" t="s">
        <v>375</v>
      </c>
      <c r="O175" s="710"/>
      <c r="P175" s="711" t="e">
        <f aca="false">IFERROR(VLOOKUP(K173,【参考】数式用!$A$5:$J$27,MATCH(O175,【参考】数式用!$B$4:$J$4,0)+1,0),"")))</f>
        <v>#N/A</v>
      </c>
      <c r="Q175" s="664"/>
      <c r="R175" s="665" t="e">
        <f aca="false">IFERROR(VLOOKUP(K173,【参考】数式用!$A$5:$J$27,MATCH(Q175,【参考】数式用!$B$4:$J$4,0)+1,0),"")))</f>
        <v>#N/A</v>
      </c>
      <c r="S175" s="666" t="s">
        <v>88</v>
      </c>
      <c r="T175" s="667" t="n">
        <v>6</v>
      </c>
      <c r="U175" s="668" t="s">
        <v>89</v>
      </c>
      <c r="V175" s="669" t="n">
        <v>4</v>
      </c>
      <c r="W175" s="668" t="s">
        <v>372</v>
      </c>
      <c r="X175" s="667" t="n">
        <v>6</v>
      </c>
      <c r="Y175" s="668" t="s">
        <v>89</v>
      </c>
      <c r="Z175" s="669" t="n">
        <v>5</v>
      </c>
      <c r="AA175" s="668" t="s">
        <v>90</v>
      </c>
      <c r="AB175" s="670" t="s">
        <v>101</v>
      </c>
      <c r="AC175" s="671" t="n">
        <f aca="false">IF(V175&gt;=1,(X175*12+Z175)-(T175*12+V175)+1,"")</f>
        <v>2</v>
      </c>
      <c r="AD175" s="668" t="s">
        <v>373</v>
      </c>
      <c r="AE175" s="672" t="str">
        <f aca="false">IFERROR(ROUNDDOWN(ROUND(L173*R175,0)*M173,0)*AC175,"")</f>
        <v/>
      </c>
      <c r="AF175" s="673" t="str">
        <f aca="false">IFERROR(ROUNDDOWN(ROUND(L173*(R175-P175),0)*M173,0)*AC175,"")</f>
        <v/>
      </c>
      <c r="AG175" s="674" t="n">
        <f aca="false">IF(AND(O175="ベア加算なし",Q175="ベア加算"),AE175,0)</f>
        <v>0</v>
      </c>
      <c r="AH175" s="675"/>
      <c r="AI175" s="676"/>
      <c r="AJ175" s="677"/>
      <c r="AK175" s="678"/>
      <c r="AL175" s="679"/>
      <c r="AM175" s="680"/>
      <c r="AN175" s="681" t="str">
        <f aca="false">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682" t="str">
        <f aca="false">IF(K173&lt;&gt;"","P列・R列に色付け","")</f>
        <v/>
      </c>
      <c r="AQ175" s="683"/>
      <c r="AR175" s="683"/>
      <c r="AX175" s="684"/>
      <c r="AY175" s="644" t="str">
        <f aca="false">G173</f>
        <v/>
      </c>
    </row>
    <row r="176" customFormat="false" ht="32.1" hidden="false" customHeight="true" outlineLevel="0" collapsed="false">
      <c r="A176" s="616" t="n">
        <v>55</v>
      </c>
      <c r="B176" s="617" t="str">
        <f aca="false">IF(基本情報入力シート!C108="","",基本情報入力シート!C108)</f>
        <v/>
      </c>
      <c r="C176" s="617"/>
      <c r="D176" s="617"/>
      <c r="E176" s="617"/>
      <c r="F176" s="617"/>
      <c r="G176" s="618" t="str">
        <f aca="false">IF(基本情報入力シート!M108="","",基本情報入力シート!M108)</f>
        <v/>
      </c>
      <c r="H176" s="618" t="str">
        <f aca="false">IF(基本情報入力シート!R108="","",基本情報入力シート!R108)</f>
        <v/>
      </c>
      <c r="I176" s="618" t="str">
        <f aca="false">IF(基本情報入力シート!W108="","",基本情報入力シート!W108)</f>
        <v/>
      </c>
      <c r="J176" s="618" t="str">
        <f aca="false">IF(基本情報入力シート!X108="","",基本情報入力シート!X108)</f>
        <v/>
      </c>
      <c r="K176" s="618" t="str">
        <f aca="false">IF(基本情報入力シート!Y108="","",基本情報入力シート!Y108)</f>
        <v/>
      </c>
      <c r="L176" s="706" t="str">
        <f aca="false">IF(基本情報入力シート!AB108="","",基本情報入力シート!AB108)</f>
        <v/>
      </c>
      <c r="M176" s="707" t="e">
        <f aca="false">IF(基本情報入力シート!AC108="","",基本情報入力シート!AC108)</f>
        <v>#N/A</v>
      </c>
      <c r="N176" s="622" t="s">
        <v>371</v>
      </c>
      <c r="O176" s="623"/>
      <c r="P176" s="624" t="e">
        <f aca="false">IFERROR(VLOOKUP(K176,【参考】数式用!$A$5:$J$27,MATCH(O176,【参考】数式用!$B$4:$J$4,0)+1,0),"")))</f>
        <v>#N/A</v>
      </c>
      <c r="Q176" s="623"/>
      <c r="R176" s="624" t="e">
        <f aca="false">IFERROR(VLOOKUP(K176,【参考】数式用!$A$5:$J$27,MATCH(Q176,【参考】数式用!$B$4:$J$4,0)+1,0),"")))</f>
        <v>#N/A</v>
      </c>
      <c r="S176" s="625" t="s">
        <v>88</v>
      </c>
      <c r="T176" s="626" t="n">
        <v>6</v>
      </c>
      <c r="U176" s="155" t="s">
        <v>89</v>
      </c>
      <c r="V176" s="627" t="n">
        <v>4</v>
      </c>
      <c r="W176" s="155" t="s">
        <v>372</v>
      </c>
      <c r="X176" s="626" t="n">
        <v>6</v>
      </c>
      <c r="Y176" s="155" t="s">
        <v>89</v>
      </c>
      <c r="Z176" s="627" t="n">
        <v>5</v>
      </c>
      <c r="AA176" s="155" t="s">
        <v>90</v>
      </c>
      <c r="AB176" s="628" t="s">
        <v>101</v>
      </c>
      <c r="AC176" s="629" t="n">
        <f aca="false">IF(V176&gt;=1,(X176*12+Z176)-(T176*12+V176)+1,"")</f>
        <v>2</v>
      </c>
      <c r="AD176" s="155" t="s">
        <v>373</v>
      </c>
      <c r="AE176" s="630" t="str">
        <f aca="false">IFERROR(ROUNDDOWN(ROUND(L176*R176,0)*M176,0)*AC176,"")</f>
        <v/>
      </c>
      <c r="AF176" s="631" t="str">
        <f aca="false">IFERROR(ROUNDDOWN(ROUND(L176*(R176-P176),0)*M176,0)*AC176,"")</f>
        <v/>
      </c>
      <c r="AG176" s="632"/>
      <c r="AH176" s="693"/>
      <c r="AI176" s="708"/>
      <c r="AJ176" s="703"/>
      <c r="AK176" s="704"/>
      <c r="AL176" s="637"/>
      <c r="AM176" s="638"/>
      <c r="AN176" s="639" t="str">
        <f aca="false">IF(AP176="","",IF(R176&lt;P176,"！加算の要件上は問題ありませんが、令和６年３月と比較して４・５月に加算率が下がる計画になっています。",""))</f>
        <v/>
      </c>
      <c r="AP176" s="640" t="str">
        <f aca="false">IF(K176&lt;&gt;"","P列・R列に色付け","")</f>
        <v/>
      </c>
      <c r="AQ176" s="641" t="e">
        <f aca="false">IFERROR(VLOOKUP(K176,【参考】数式用!$AJ$2:$AK$24,2,FALSE),"")))</f>
        <v>#N/A</v>
      </c>
      <c r="AR176" s="643" t="str">
        <f aca="false">Q176&amp;Q177&amp;Q178</f>
        <v/>
      </c>
      <c r="AS176" s="641" t="str">
        <f aca="false">IF(AG178&lt;&gt;0,IF(AH178="○","入力済","未入力"),"")</f>
        <v/>
      </c>
      <c r="AT176" s="642" t="str">
        <f aca="false">IF(OR(Q176="処遇加算Ⅰ",Q176="処遇加算Ⅱ"),IF(OR(AI176="○",AI176="令和６年度中に満たす"),"入力済","未入力"),"")</f>
        <v/>
      </c>
      <c r="AU176" s="643" t="str">
        <f aca="false">IF(Q176="処遇加算Ⅲ",IF(AJ176="○","入力済","未入力"),"")</f>
        <v/>
      </c>
      <c r="AV176" s="641" t="str">
        <f aca="false">IF(Q176="処遇加算Ⅰ",IF(OR(AK176="○",AK176="令和６年度中に満たす"),"入力済","未入力"),"")</f>
        <v/>
      </c>
      <c r="AW176" s="641" t="str">
        <f aca="false">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644" t="str">
        <f aca="false">IF(Q177="特定加算Ⅰ",IF(AM177="","未入力","入力済"),"")</f>
        <v/>
      </c>
      <c r="AY176" s="644" t="str">
        <f aca="false">G176</f>
        <v/>
      </c>
    </row>
    <row r="177" customFormat="false" ht="32.1" hidden="false" customHeight="true" outlineLevel="0" collapsed="false">
      <c r="A177" s="616"/>
      <c r="B177" s="617"/>
      <c r="C177" s="617"/>
      <c r="D177" s="617"/>
      <c r="E177" s="617"/>
      <c r="F177" s="617"/>
      <c r="G177" s="618"/>
      <c r="H177" s="618"/>
      <c r="I177" s="618"/>
      <c r="J177" s="618"/>
      <c r="K177" s="618"/>
      <c r="L177" s="706"/>
      <c r="M177" s="707"/>
      <c r="N177" s="645" t="s">
        <v>374</v>
      </c>
      <c r="O177" s="646"/>
      <c r="P177" s="647" t="e">
        <f aca="false">IFERROR(VLOOKUP(K176,【参考】数式用!$A$5:$J$27,MATCH(O177,【参考】数式用!$B$4:$J$4,0)+1,0),"")))</f>
        <v>#N/A</v>
      </c>
      <c r="Q177" s="646"/>
      <c r="R177" s="647" t="e">
        <f aca="false">IFERROR(VLOOKUP(K176,【参考】数式用!$A$5:$J$27,MATCH(Q177,【参考】数式用!$B$4:$J$4,0)+1,0),"")))</f>
        <v>#N/A</v>
      </c>
      <c r="S177" s="97" t="s">
        <v>88</v>
      </c>
      <c r="T177" s="648" t="n">
        <v>6</v>
      </c>
      <c r="U177" s="98" t="s">
        <v>89</v>
      </c>
      <c r="V177" s="649" t="n">
        <v>4</v>
      </c>
      <c r="W177" s="98" t="s">
        <v>372</v>
      </c>
      <c r="X177" s="648" t="n">
        <v>6</v>
      </c>
      <c r="Y177" s="98" t="s">
        <v>89</v>
      </c>
      <c r="Z177" s="649" t="n">
        <v>5</v>
      </c>
      <c r="AA177" s="98" t="s">
        <v>90</v>
      </c>
      <c r="AB177" s="650" t="s">
        <v>101</v>
      </c>
      <c r="AC177" s="651" t="n">
        <f aca="false">IF(V177&gt;=1,(X177*12+Z177)-(T177*12+V177)+1,"")</f>
        <v>2</v>
      </c>
      <c r="AD177" s="98" t="s">
        <v>373</v>
      </c>
      <c r="AE177" s="652" t="str">
        <f aca="false">IFERROR(ROUNDDOWN(ROUND(L176*R177,0)*M176,0)*AC177,"")</f>
        <v/>
      </c>
      <c r="AF177" s="653" t="str">
        <f aca="false">IFERROR(ROUNDDOWN(ROUND(L176*(R177-P177),0)*M176,0)*AC177,"")</f>
        <v/>
      </c>
      <c r="AG177" s="654"/>
      <c r="AH177" s="655"/>
      <c r="AI177" s="656"/>
      <c r="AJ177" s="657"/>
      <c r="AK177" s="658"/>
      <c r="AL177" s="659"/>
      <c r="AM177" s="660"/>
      <c r="AN177" s="661" t="str">
        <f aca="false">IF(AP176="","",IF(OR(Z176=4,Z177=4,Z178=4),"！加算の要件上は問題ありませんが、算定期間の終わりが令和６年５月になっていません。区分変更の場合は、「基本情報入力シート」で同じ事業所を２行に分けて記入してください。",""))</f>
        <v/>
      </c>
      <c r="AO177" s="662"/>
      <c r="AP177" s="640" t="str">
        <f aca="false">IF(K176&lt;&gt;"","P列・R列に色付け","")</f>
        <v/>
      </c>
      <c r="AY177" s="644" t="str">
        <f aca="false">G176</f>
        <v/>
      </c>
    </row>
    <row r="178" customFormat="false" ht="32.1" hidden="false" customHeight="true" outlineLevel="0" collapsed="false">
      <c r="A178" s="616"/>
      <c r="B178" s="617"/>
      <c r="C178" s="617"/>
      <c r="D178" s="617"/>
      <c r="E178" s="617"/>
      <c r="F178" s="617"/>
      <c r="G178" s="618"/>
      <c r="H178" s="618"/>
      <c r="I178" s="618"/>
      <c r="J178" s="618"/>
      <c r="K178" s="618"/>
      <c r="L178" s="706"/>
      <c r="M178" s="707"/>
      <c r="N178" s="663" t="s">
        <v>375</v>
      </c>
      <c r="O178" s="710"/>
      <c r="P178" s="711" t="e">
        <f aca="false">IFERROR(VLOOKUP(K176,【参考】数式用!$A$5:$J$27,MATCH(O178,【参考】数式用!$B$4:$J$4,0)+1,0),"")))</f>
        <v>#N/A</v>
      </c>
      <c r="Q178" s="664"/>
      <c r="R178" s="665" t="e">
        <f aca="false">IFERROR(VLOOKUP(K176,【参考】数式用!$A$5:$J$27,MATCH(Q178,【参考】数式用!$B$4:$J$4,0)+1,0),"")))</f>
        <v>#N/A</v>
      </c>
      <c r="S178" s="666" t="s">
        <v>88</v>
      </c>
      <c r="T178" s="667" t="n">
        <v>6</v>
      </c>
      <c r="U178" s="668" t="s">
        <v>89</v>
      </c>
      <c r="V178" s="669" t="n">
        <v>4</v>
      </c>
      <c r="W178" s="668" t="s">
        <v>372</v>
      </c>
      <c r="X178" s="667" t="n">
        <v>6</v>
      </c>
      <c r="Y178" s="668" t="s">
        <v>89</v>
      </c>
      <c r="Z178" s="669" t="n">
        <v>5</v>
      </c>
      <c r="AA178" s="668" t="s">
        <v>90</v>
      </c>
      <c r="AB178" s="670" t="s">
        <v>101</v>
      </c>
      <c r="AC178" s="671" t="n">
        <f aca="false">IF(V178&gt;=1,(X178*12+Z178)-(T178*12+V178)+1,"")</f>
        <v>2</v>
      </c>
      <c r="AD178" s="668" t="s">
        <v>373</v>
      </c>
      <c r="AE178" s="672" t="str">
        <f aca="false">IFERROR(ROUNDDOWN(ROUND(L176*R178,0)*M176,0)*AC178,"")</f>
        <v/>
      </c>
      <c r="AF178" s="673" t="str">
        <f aca="false">IFERROR(ROUNDDOWN(ROUND(L176*(R178-P178),0)*M176,0)*AC178,"")</f>
        <v/>
      </c>
      <c r="AG178" s="674" t="n">
        <f aca="false">IF(AND(O178="ベア加算なし",Q178="ベア加算"),AE178,0)</f>
        <v>0</v>
      </c>
      <c r="AH178" s="675"/>
      <c r="AI178" s="676"/>
      <c r="AJ178" s="677"/>
      <c r="AK178" s="678"/>
      <c r="AL178" s="679"/>
      <c r="AM178" s="680"/>
      <c r="AN178" s="681" t="str">
        <f aca="false">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682" t="str">
        <f aca="false">IF(K176&lt;&gt;"","P列・R列に色付け","")</f>
        <v/>
      </c>
      <c r="AQ178" s="683"/>
      <c r="AR178" s="683"/>
      <c r="AX178" s="684"/>
      <c r="AY178" s="644" t="str">
        <f aca="false">G176</f>
        <v/>
      </c>
    </row>
    <row r="179" customFormat="false" ht="32.1" hidden="false" customHeight="true" outlineLevel="0" collapsed="false">
      <c r="A179" s="616" t="n">
        <v>56</v>
      </c>
      <c r="B179" s="617" t="str">
        <f aca="false">IF(基本情報入力シート!C109="","",基本情報入力シート!C109)</f>
        <v/>
      </c>
      <c r="C179" s="617"/>
      <c r="D179" s="617"/>
      <c r="E179" s="617"/>
      <c r="F179" s="617"/>
      <c r="G179" s="618" t="str">
        <f aca="false">IF(基本情報入力シート!M109="","",基本情報入力シート!M109)</f>
        <v/>
      </c>
      <c r="H179" s="618" t="str">
        <f aca="false">IF(基本情報入力シート!R109="","",基本情報入力シート!R109)</f>
        <v/>
      </c>
      <c r="I179" s="618" t="str">
        <f aca="false">IF(基本情報入力シート!W109="","",基本情報入力シート!W109)</f>
        <v/>
      </c>
      <c r="J179" s="618" t="str">
        <f aca="false">IF(基本情報入力シート!X109="","",基本情報入力シート!X109)</f>
        <v/>
      </c>
      <c r="K179" s="618" t="str">
        <f aca="false">IF(基本情報入力シート!Y109="","",基本情報入力シート!Y109)</f>
        <v/>
      </c>
      <c r="L179" s="706" t="str">
        <f aca="false">IF(基本情報入力シート!AB109="","",基本情報入力シート!AB109)</f>
        <v/>
      </c>
      <c r="M179" s="707" t="e">
        <f aca="false">IF(基本情報入力シート!AC109="","",基本情報入力シート!AC109)</f>
        <v>#N/A</v>
      </c>
      <c r="N179" s="622" t="s">
        <v>371</v>
      </c>
      <c r="O179" s="623"/>
      <c r="P179" s="624" t="e">
        <f aca="false">IFERROR(VLOOKUP(K179,【参考】数式用!$A$5:$J$27,MATCH(O179,【参考】数式用!$B$4:$J$4,0)+1,0),"")))</f>
        <v>#N/A</v>
      </c>
      <c r="Q179" s="623"/>
      <c r="R179" s="624" t="e">
        <f aca="false">IFERROR(VLOOKUP(K179,【参考】数式用!$A$5:$J$27,MATCH(Q179,【参考】数式用!$B$4:$J$4,0)+1,0),"")))</f>
        <v>#N/A</v>
      </c>
      <c r="S179" s="625" t="s">
        <v>88</v>
      </c>
      <c r="T179" s="626" t="n">
        <v>6</v>
      </c>
      <c r="U179" s="155" t="s">
        <v>89</v>
      </c>
      <c r="V179" s="627" t="n">
        <v>4</v>
      </c>
      <c r="W179" s="155" t="s">
        <v>372</v>
      </c>
      <c r="X179" s="626" t="n">
        <v>6</v>
      </c>
      <c r="Y179" s="155" t="s">
        <v>89</v>
      </c>
      <c r="Z179" s="627" t="n">
        <v>5</v>
      </c>
      <c r="AA179" s="155" t="s">
        <v>90</v>
      </c>
      <c r="AB179" s="628" t="s">
        <v>101</v>
      </c>
      <c r="AC179" s="629" t="n">
        <f aca="false">IF(V179&gt;=1,(X179*12+Z179)-(T179*12+V179)+1,"")</f>
        <v>2</v>
      </c>
      <c r="AD179" s="155" t="s">
        <v>373</v>
      </c>
      <c r="AE179" s="630" t="str">
        <f aca="false">IFERROR(ROUNDDOWN(ROUND(L179*R179,0)*M179,0)*AC179,"")</f>
        <v/>
      </c>
      <c r="AF179" s="631" t="str">
        <f aca="false">IFERROR(ROUNDDOWN(ROUND(L179*(R179-P179),0)*M179,0)*AC179,"")</f>
        <v/>
      </c>
      <c r="AG179" s="632"/>
      <c r="AH179" s="693"/>
      <c r="AI179" s="708"/>
      <c r="AJ179" s="703"/>
      <c r="AK179" s="704"/>
      <c r="AL179" s="637"/>
      <c r="AM179" s="638"/>
      <c r="AN179" s="639" t="str">
        <f aca="false">IF(AP179="","",IF(R179&lt;P179,"！加算の要件上は問題ありませんが、令和６年３月と比較して４・５月に加算率が下がる計画になっています。",""))</f>
        <v/>
      </c>
      <c r="AP179" s="640" t="str">
        <f aca="false">IF(K179&lt;&gt;"","P列・R列に色付け","")</f>
        <v/>
      </c>
      <c r="AQ179" s="641" t="e">
        <f aca="false">IFERROR(VLOOKUP(K179,【参考】数式用!$AJ$2:$AK$24,2,FALSE),"")))</f>
        <v>#N/A</v>
      </c>
      <c r="AR179" s="643" t="str">
        <f aca="false">Q179&amp;Q180&amp;Q181</f>
        <v/>
      </c>
      <c r="AS179" s="641" t="str">
        <f aca="false">IF(AG181&lt;&gt;0,IF(AH181="○","入力済","未入力"),"")</f>
        <v/>
      </c>
      <c r="AT179" s="642" t="str">
        <f aca="false">IF(OR(Q179="処遇加算Ⅰ",Q179="処遇加算Ⅱ"),IF(OR(AI179="○",AI179="令和６年度中に満たす"),"入力済","未入力"),"")</f>
        <v/>
      </c>
      <c r="AU179" s="643" t="str">
        <f aca="false">IF(Q179="処遇加算Ⅲ",IF(AJ179="○","入力済","未入力"),"")</f>
        <v/>
      </c>
      <c r="AV179" s="641" t="str">
        <f aca="false">IF(Q179="処遇加算Ⅰ",IF(OR(AK179="○",AK179="令和６年度中に満たす"),"入力済","未入力"),"")</f>
        <v/>
      </c>
      <c r="AW179" s="641" t="str">
        <f aca="false">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644" t="str">
        <f aca="false">IF(Q180="特定加算Ⅰ",IF(AM180="","未入力","入力済"),"")</f>
        <v/>
      </c>
      <c r="AY179" s="644" t="str">
        <f aca="false">G179</f>
        <v/>
      </c>
    </row>
    <row r="180" customFormat="false" ht="32.1" hidden="false" customHeight="true" outlineLevel="0" collapsed="false">
      <c r="A180" s="616"/>
      <c r="B180" s="617"/>
      <c r="C180" s="617"/>
      <c r="D180" s="617"/>
      <c r="E180" s="617"/>
      <c r="F180" s="617"/>
      <c r="G180" s="618"/>
      <c r="H180" s="618"/>
      <c r="I180" s="618"/>
      <c r="J180" s="618"/>
      <c r="K180" s="618"/>
      <c r="L180" s="706"/>
      <c r="M180" s="707"/>
      <c r="N180" s="645" t="s">
        <v>374</v>
      </c>
      <c r="O180" s="646"/>
      <c r="P180" s="647" t="e">
        <f aca="false">IFERROR(VLOOKUP(K179,【参考】数式用!$A$5:$J$27,MATCH(O180,【参考】数式用!$B$4:$J$4,0)+1,0),"")))</f>
        <v>#N/A</v>
      </c>
      <c r="Q180" s="646"/>
      <c r="R180" s="647" t="e">
        <f aca="false">IFERROR(VLOOKUP(K179,【参考】数式用!$A$5:$J$27,MATCH(Q180,【参考】数式用!$B$4:$J$4,0)+1,0),"")))</f>
        <v>#N/A</v>
      </c>
      <c r="S180" s="97" t="s">
        <v>88</v>
      </c>
      <c r="T180" s="648" t="n">
        <v>6</v>
      </c>
      <c r="U180" s="98" t="s">
        <v>89</v>
      </c>
      <c r="V180" s="649" t="n">
        <v>4</v>
      </c>
      <c r="W180" s="98" t="s">
        <v>372</v>
      </c>
      <c r="X180" s="648" t="n">
        <v>6</v>
      </c>
      <c r="Y180" s="98" t="s">
        <v>89</v>
      </c>
      <c r="Z180" s="649" t="n">
        <v>5</v>
      </c>
      <c r="AA180" s="98" t="s">
        <v>90</v>
      </c>
      <c r="AB180" s="650" t="s">
        <v>101</v>
      </c>
      <c r="AC180" s="651" t="n">
        <f aca="false">IF(V180&gt;=1,(X180*12+Z180)-(T180*12+V180)+1,"")</f>
        <v>2</v>
      </c>
      <c r="AD180" s="98" t="s">
        <v>373</v>
      </c>
      <c r="AE180" s="652" t="str">
        <f aca="false">IFERROR(ROUNDDOWN(ROUND(L179*R180,0)*M179,0)*AC180,"")</f>
        <v/>
      </c>
      <c r="AF180" s="653" t="str">
        <f aca="false">IFERROR(ROUNDDOWN(ROUND(L179*(R180-P180),0)*M179,0)*AC180,"")</f>
        <v/>
      </c>
      <c r="AG180" s="654"/>
      <c r="AH180" s="655"/>
      <c r="AI180" s="656"/>
      <c r="AJ180" s="657"/>
      <c r="AK180" s="658"/>
      <c r="AL180" s="659"/>
      <c r="AM180" s="660"/>
      <c r="AN180" s="661" t="str">
        <f aca="false">IF(AP179="","",IF(OR(Z179=4,Z180=4,Z181=4),"！加算の要件上は問題ありませんが、算定期間の終わりが令和６年５月になっていません。区分変更の場合は、「基本情報入力シート」で同じ事業所を２行に分けて記入してください。",""))</f>
        <v/>
      </c>
      <c r="AO180" s="662"/>
      <c r="AP180" s="640" t="str">
        <f aca="false">IF(K179&lt;&gt;"","P列・R列に色付け","")</f>
        <v/>
      </c>
      <c r="AY180" s="644" t="str">
        <f aca="false">G179</f>
        <v/>
      </c>
    </row>
    <row r="181" customFormat="false" ht="32.1" hidden="false" customHeight="true" outlineLevel="0" collapsed="false">
      <c r="A181" s="616"/>
      <c r="B181" s="617"/>
      <c r="C181" s="617"/>
      <c r="D181" s="617"/>
      <c r="E181" s="617"/>
      <c r="F181" s="617"/>
      <c r="G181" s="618"/>
      <c r="H181" s="618"/>
      <c r="I181" s="618"/>
      <c r="J181" s="618"/>
      <c r="K181" s="618"/>
      <c r="L181" s="706"/>
      <c r="M181" s="707"/>
      <c r="N181" s="663" t="s">
        <v>375</v>
      </c>
      <c r="O181" s="710"/>
      <c r="P181" s="711" t="e">
        <f aca="false">IFERROR(VLOOKUP(K179,【参考】数式用!$A$5:$J$27,MATCH(O181,【参考】数式用!$B$4:$J$4,0)+1,0),"")))</f>
        <v>#N/A</v>
      </c>
      <c r="Q181" s="664"/>
      <c r="R181" s="665" t="e">
        <f aca="false">IFERROR(VLOOKUP(K179,【参考】数式用!$A$5:$J$27,MATCH(Q181,【参考】数式用!$B$4:$J$4,0)+1,0),"")))</f>
        <v>#N/A</v>
      </c>
      <c r="S181" s="666" t="s">
        <v>88</v>
      </c>
      <c r="T181" s="667" t="n">
        <v>6</v>
      </c>
      <c r="U181" s="668" t="s">
        <v>89</v>
      </c>
      <c r="V181" s="669" t="n">
        <v>4</v>
      </c>
      <c r="W181" s="668" t="s">
        <v>372</v>
      </c>
      <c r="X181" s="667" t="n">
        <v>6</v>
      </c>
      <c r="Y181" s="668" t="s">
        <v>89</v>
      </c>
      <c r="Z181" s="669" t="n">
        <v>5</v>
      </c>
      <c r="AA181" s="668" t="s">
        <v>90</v>
      </c>
      <c r="AB181" s="670" t="s">
        <v>101</v>
      </c>
      <c r="AC181" s="671" t="n">
        <f aca="false">IF(V181&gt;=1,(X181*12+Z181)-(T181*12+V181)+1,"")</f>
        <v>2</v>
      </c>
      <c r="AD181" s="668" t="s">
        <v>373</v>
      </c>
      <c r="AE181" s="672" t="str">
        <f aca="false">IFERROR(ROUNDDOWN(ROUND(L179*R181,0)*M179,0)*AC181,"")</f>
        <v/>
      </c>
      <c r="AF181" s="673" t="str">
        <f aca="false">IFERROR(ROUNDDOWN(ROUND(L179*(R181-P181),0)*M179,0)*AC181,"")</f>
        <v/>
      </c>
      <c r="AG181" s="674" t="n">
        <f aca="false">IF(AND(O181="ベア加算なし",Q181="ベア加算"),AE181,0)</f>
        <v>0</v>
      </c>
      <c r="AH181" s="675"/>
      <c r="AI181" s="676"/>
      <c r="AJ181" s="677"/>
      <c r="AK181" s="678"/>
      <c r="AL181" s="679"/>
      <c r="AM181" s="680"/>
      <c r="AN181" s="681" t="str">
        <f aca="false">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682" t="str">
        <f aca="false">IF(K179&lt;&gt;"","P列・R列に色付け","")</f>
        <v/>
      </c>
      <c r="AQ181" s="683"/>
      <c r="AR181" s="683"/>
      <c r="AX181" s="684"/>
      <c r="AY181" s="644" t="str">
        <f aca="false">G179</f>
        <v/>
      </c>
    </row>
    <row r="182" customFormat="false" ht="32.1" hidden="false" customHeight="true" outlineLevel="0" collapsed="false">
      <c r="A182" s="616" t="n">
        <v>57</v>
      </c>
      <c r="B182" s="617" t="str">
        <f aca="false">IF(基本情報入力シート!C110="","",基本情報入力シート!C110)</f>
        <v/>
      </c>
      <c r="C182" s="617"/>
      <c r="D182" s="617"/>
      <c r="E182" s="617"/>
      <c r="F182" s="617"/>
      <c r="G182" s="618" t="str">
        <f aca="false">IF(基本情報入力シート!M110="","",基本情報入力シート!M110)</f>
        <v/>
      </c>
      <c r="H182" s="618" t="str">
        <f aca="false">IF(基本情報入力シート!R110="","",基本情報入力シート!R110)</f>
        <v/>
      </c>
      <c r="I182" s="618" t="str">
        <f aca="false">IF(基本情報入力シート!W110="","",基本情報入力シート!W110)</f>
        <v/>
      </c>
      <c r="J182" s="618" t="str">
        <f aca="false">IF(基本情報入力シート!X110="","",基本情報入力シート!X110)</f>
        <v/>
      </c>
      <c r="K182" s="618" t="str">
        <f aca="false">IF(基本情報入力シート!Y110="","",基本情報入力シート!Y110)</f>
        <v/>
      </c>
      <c r="L182" s="706" t="str">
        <f aca="false">IF(基本情報入力シート!AB110="","",基本情報入力シート!AB110)</f>
        <v/>
      </c>
      <c r="M182" s="707" t="e">
        <f aca="false">IF(基本情報入力シート!AC110="","",基本情報入力シート!AC110)</f>
        <v>#N/A</v>
      </c>
      <c r="N182" s="622" t="s">
        <v>371</v>
      </c>
      <c r="O182" s="623"/>
      <c r="P182" s="624" t="e">
        <f aca="false">IFERROR(VLOOKUP(K182,【参考】数式用!$A$5:$J$27,MATCH(O182,【参考】数式用!$B$4:$J$4,0)+1,0),"")))</f>
        <v>#N/A</v>
      </c>
      <c r="Q182" s="623"/>
      <c r="R182" s="624" t="e">
        <f aca="false">IFERROR(VLOOKUP(K182,【参考】数式用!$A$5:$J$27,MATCH(Q182,【参考】数式用!$B$4:$J$4,0)+1,0),"")))</f>
        <v>#N/A</v>
      </c>
      <c r="S182" s="625" t="s">
        <v>88</v>
      </c>
      <c r="T182" s="626" t="n">
        <v>6</v>
      </c>
      <c r="U182" s="155" t="s">
        <v>89</v>
      </c>
      <c r="V182" s="627" t="n">
        <v>4</v>
      </c>
      <c r="W182" s="155" t="s">
        <v>372</v>
      </c>
      <c r="X182" s="626" t="n">
        <v>6</v>
      </c>
      <c r="Y182" s="155" t="s">
        <v>89</v>
      </c>
      <c r="Z182" s="627" t="n">
        <v>5</v>
      </c>
      <c r="AA182" s="155" t="s">
        <v>90</v>
      </c>
      <c r="AB182" s="628" t="s">
        <v>101</v>
      </c>
      <c r="AC182" s="629" t="n">
        <f aca="false">IF(V182&gt;=1,(X182*12+Z182)-(T182*12+V182)+1,"")</f>
        <v>2</v>
      </c>
      <c r="AD182" s="155" t="s">
        <v>373</v>
      </c>
      <c r="AE182" s="630" t="str">
        <f aca="false">IFERROR(ROUNDDOWN(ROUND(L182*R182,0)*M182,0)*AC182,"")</f>
        <v/>
      </c>
      <c r="AF182" s="631" t="str">
        <f aca="false">IFERROR(ROUNDDOWN(ROUND(L182*(R182-P182),0)*M182,0)*AC182,"")</f>
        <v/>
      </c>
      <c r="AG182" s="632"/>
      <c r="AH182" s="693"/>
      <c r="AI182" s="708"/>
      <c r="AJ182" s="703"/>
      <c r="AK182" s="704"/>
      <c r="AL182" s="637"/>
      <c r="AM182" s="638"/>
      <c r="AN182" s="639" t="str">
        <f aca="false">IF(AP182="","",IF(R182&lt;P182,"！加算の要件上は問題ありませんが、令和６年３月と比較して４・５月に加算率が下がる計画になっています。",""))</f>
        <v/>
      </c>
      <c r="AP182" s="640" t="str">
        <f aca="false">IF(K182&lt;&gt;"","P列・R列に色付け","")</f>
        <v/>
      </c>
      <c r="AQ182" s="641" t="e">
        <f aca="false">IFERROR(VLOOKUP(K182,【参考】数式用!$AJ$2:$AK$24,2,FALSE),"")))</f>
        <v>#N/A</v>
      </c>
      <c r="AR182" s="643" t="str">
        <f aca="false">Q182&amp;Q183&amp;Q184</f>
        <v/>
      </c>
      <c r="AS182" s="641" t="str">
        <f aca="false">IF(AG184&lt;&gt;0,IF(AH184="○","入力済","未入力"),"")</f>
        <v/>
      </c>
      <c r="AT182" s="642" t="str">
        <f aca="false">IF(OR(Q182="処遇加算Ⅰ",Q182="処遇加算Ⅱ"),IF(OR(AI182="○",AI182="令和６年度中に満たす"),"入力済","未入力"),"")</f>
        <v/>
      </c>
      <c r="AU182" s="643" t="str">
        <f aca="false">IF(Q182="処遇加算Ⅲ",IF(AJ182="○","入力済","未入力"),"")</f>
        <v/>
      </c>
      <c r="AV182" s="641" t="str">
        <f aca="false">IF(Q182="処遇加算Ⅰ",IF(OR(AK182="○",AK182="令和６年度中に満たす"),"入力済","未入力"),"")</f>
        <v/>
      </c>
      <c r="AW182" s="641" t="str">
        <f aca="false">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644" t="str">
        <f aca="false">IF(Q183="特定加算Ⅰ",IF(AM183="","未入力","入力済"),"")</f>
        <v/>
      </c>
      <c r="AY182" s="644" t="str">
        <f aca="false">G182</f>
        <v/>
      </c>
    </row>
    <row r="183" customFormat="false" ht="32.1" hidden="false" customHeight="true" outlineLevel="0" collapsed="false">
      <c r="A183" s="616"/>
      <c r="B183" s="617"/>
      <c r="C183" s="617"/>
      <c r="D183" s="617"/>
      <c r="E183" s="617"/>
      <c r="F183" s="617"/>
      <c r="G183" s="618"/>
      <c r="H183" s="618"/>
      <c r="I183" s="618"/>
      <c r="J183" s="618"/>
      <c r="K183" s="618"/>
      <c r="L183" s="706"/>
      <c r="M183" s="707"/>
      <c r="N183" s="645" t="s">
        <v>374</v>
      </c>
      <c r="O183" s="646"/>
      <c r="P183" s="647" t="e">
        <f aca="false">IFERROR(VLOOKUP(K182,【参考】数式用!$A$5:$J$27,MATCH(O183,【参考】数式用!$B$4:$J$4,0)+1,0),"")))</f>
        <v>#N/A</v>
      </c>
      <c r="Q183" s="646"/>
      <c r="R183" s="647" t="e">
        <f aca="false">IFERROR(VLOOKUP(K182,【参考】数式用!$A$5:$J$27,MATCH(Q183,【参考】数式用!$B$4:$J$4,0)+1,0),"")))</f>
        <v>#N/A</v>
      </c>
      <c r="S183" s="97" t="s">
        <v>88</v>
      </c>
      <c r="T183" s="648" t="n">
        <v>6</v>
      </c>
      <c r="U183" s="98" t="s">
        <v>89</v>
      </c>
      <c r="V183" s="649" t="n">
        <v>4</v>
      </c>
      <c r="W183" s="98" t="s">
        <v>372</v>
      </c>
      <c r="X183" s="648" t="n">
        <v>6</v>
      </c>
      <c r="Y183" s="98" t="s">
        <v>89</v>
      </c>
      <c r="Z183" s="649" t="n">
        <v>5</v>
      </c>
      <c r="AA183" s="98" t="s">
        <v>90</v>
      </c>
      <c r="AB183" s="650" t="s">
        <v>101</v>
      </c>
      <c r="AC183" s="651" t="n">
        <f aca="false">IF(V183&gt;=1,(X183*12+Z183)-(T183*12+V183)+1,"")</f>
        <v>2</v>
      </c>
      <c r="AD183" s="98" t="s">
        <v>373</v>
      </c>
      <c r="AE183" s="652" t="str">
        <f aca="false">IFERROR(ROUNDDOWN(ROUND(L182*R183,0)*M182,0)*AC183,"")</f>
        <v/>
      </c>
      <c r="AF183" s="653" t="str">
        <f aca="false">IFERROR(ROUNDDOWN(ROUND(L182*(R183-P183),0)*M182,0)*AC183,"")</f>
        <v/>
      </c>
      <c r="AG183" s="654"/>
      <c r="AH183" s="655"/>
      <c r="AI183" s="656"/>
      <c r="AJ183" s="657"/>
      <c r="AK183" s="658"/>
      <c r="AL183" s="659"/>
      <c r="AM183" s="660"/>
      <c r="AN183" s="661" t="str">
        <f aca="false">IF(AP182="","",IF(OR(Z182=4,Z183=4,Z184=4),"！加算の要件上は問題ありませんが、算定期間の終わりが令和６年５月になっていません。区分変更の場合は、「基本情報入力シート」で同じ事業所を２行に分けて記入してください。",""))</f>
        <v/>
      </c>
      <c r="AO183" s="662"/>
      <c r="AP183" s="640" t="str">
        <f aca="false">IF(K182&lt;&gt;"","P列・R列に色付け","")</f>
        <v/>
      </c>
      <c r="AY183" s="644" t="str">
        <f aca="false">G182</f>
        <v/>
      </c>
    </row>
    <row r="184" customFormat="false" ht="32.1" hidden="false" customHeight="true" outlineLevel="0" collapsed="false">
      <c r="A184" s="616"/>
      <c r="B184" s="617"/>
      <c r="C184" s="617"/>
      <c r="D184" s="617"/>
      <c r="E184" s="617"/>
      <c r="F184" s="617"/>
      <c r="G184" s="618"/>
      <c r="H184" s="618"/>
      <c r="I184" s="618"/>
      <c r="J184" s="618"/>
      <c r="K184" s="618"/>
      <c r="L184" s="706"/>
      <c r="M184" s="707"/>
      <c r="N184" s="663" t="s">
        <v>375</v>
      </c>
      <c r="O184" s="710"/>
      <c r="P184" s="711" t="e">
        <f aca="false">IFERROR(VLOOKUP(K182,【参考】数式用!$A$5:$J$27,MATCH(O184,【参考】数式用!$B$4:$J$4,0)+1,0),"")))</f>
        <v>#N/A</v>
      </c>
      <c r="Q184" s="664"/>
      <c r="R184" s="665" t="e">
        <f aca="false">IFERROR(VLOOKUP(K182,【参考】数式用!$A$5:$J$27,MATCH(Q184,【参考】数式用!$B$4:$J$4,0)+1,0),"")))</f>
        <v>#N/A</v>
      </c>
      <c r="S184" s="666" t="s">
        <v>88</v>
      </c>
      <c r="T184" s="667" t="n">
        <v>6</v>
      </c>
      <c r="U184" s="668" t="s">
        <v>89</v>
      </c>
      <c r="V184" s="669" t="n">
        <v>4</v>
      </c>
      <c r="W184" s="668" t="s">
        <v>372</v>
      </c>
      <c r="X184" s="667" t="n">
        <v>6</v>
      </c>
      <c r="Y184" s="668" t="s">
        <v>89</v>
      </c>
      <c r="Z184" s="669" t="n">
        <v>5</v>
      </c>
      <c r="AA184" s="668" t="s">
        <v>90</v>
      </c>
      <c r="AB184" s="670" t="s">
        <v>101</v>
      </c>
      <c r="AC184" s="671" t="n">
        <f aca="false">IF(V184&gt;=1,(X184*12+Z184)-(T184*12+V184)+1,"")</f>
        <v>2</v>
      </c>
      <c r="AD184" s="668" t="s">
        <v>373</v>
      </c>
      <c r="AE184" s="672" t="str">
        <f aca="false">IFERROR(ROUNDDOWN(ROUND(L182*R184,0)*M182,0)*AC184,"")</f>
        <v/>
      </c>
      <c r="AF184" s="673" t="str">
        <f aca="false">IFERROR(ROUNDDOWN(ROUND(L182*(R184-P184),0)*M182,0)*AC184,"")</f>
        <v/>
      </c>
      <c r="AG184" s="674" t="n">
        <f aca="false">IF(AND(O184="ベア加算なし",Q184="ベア加算"),AE184,0)</f>
        <v>0</v>
      </c>
      <c r="AH184" s="675"/>
      <c r="AI184" s="676"/>
      <c r="AJ184" s="677"/>
      <c r="AK184" s="678"/>
      <c r="AL184" s="679"/>
      <c r="AM184" s="680"/>
      <c r="AN184" s="681" t="str">
        <f aca="false">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682" t="str">
        <f aca="false">IF(K182&lt;&gt;"","P列・R列に色付け","")</f>
        <v/>
      </c>
      <c r="AQ184" s="683"/>
      <c r="AR184" s="683"/>
      <c r="AX184" s="684"/>
      <c r="AY184" s="644" t="str">
        <f aca="false">G182</f>
        <v/>
      </c>
    </row>
    <row r="185" customFormat="false" ht="32.1" hidden="false" customHeight="true" outlineLevel="0" collapsed="false">
      <c r="A185" s="616" t="n">
        <v>58</v>
      </c>
      <c r="B185" s="617" t="str">
        <f aca="false">IF(基本情報入力シート!C111="","",基本情報入力シート!C111)</f>
        <v/>
      </c>
      <c r="C185" s="617"/>
      <c r="D185" s="617"/>
      <c r="E185" s="617"/>
      <c r="F185" s="617"/>
      <c r="G185" s="618" t="str">
        <f aca="false">IF(基本情報入力シート!M111="","",基本情報入力シート!M111)</f>
        <v/>
      </c>
      <c r="H185" s="618" t="str">
        <f aca="false">IF(基本情報入力シート!R111="","",基本情報入力シート!R111)</f>
        <v/>
      </c>
      <c r="I185" s="618" t="str">
        <f aca="false">IF(基本情報入力シート!W111="","",基本情報入力シート!W111)</f>
        <v/>
      </c>
      <c r="J185" s="618" t="str">
        <f aca="false">IF(基本情報入力シート!X111="","",基本情報入力シート!X111)</f>
        <v/>
      </c>
      <c r="K185" s="618" t="str">
        <f aca="false">IF(基本情報入力シート!Y111="","",基本情報入力シート!Y111)</f>
        <v/>
      </c>
      <c r="L185" s="706" t="str">
        <f aca="false">IF(基本情報入力シート!AB111="","",基本情報入力シート!AB111)</f>
        <v/>
      </c>
      <c r="M185" s="707" t="e">
        <f aca="false">IF(基本情報入力シート!AC111="","",基本情報入力シート!AC111)</f>
        <v>#N/A</v>
      </c>
      <c r="N185" s="622" t="s">
        <v>371</v>
      </c>
      <c r="O185" s="623"/>
      <c r="P185" s="624" t="e">
        <f aca="false">IFERROR(VLOOKUP(K185,【参考】数式用!$A$5:$J$27,MATCH(O185,【参考】数式用!$B$4:$J$4,0)+1,0),"")))</f>
        <v>#N/A</v>
      </c>
      <c r="Q185" s="623"/>
      <c r="R185" s="624" t="e">
        <f aca="false">IFERROR(VLOOKUP(K185,【参考】数式用!$A$5:$J$27,MATCH(Q185,【参考】数式用!$B$4:$J$4,0)+1,0),"")))</f>
        <v>#N/A</v>
      </c>
      <c r="S185" s="625" t="s">
        <v>88</v>
      </c>
      <c r="T185" s="626" t="n">
        <v>6</v>
      </c>
      <c r="U185" s="155" t="s">
        <v>89</v>
      </c>
      <c r="V185" s="627" t="n">
        <v>4</v>
      </c>
      <c r="W185" s="155" t="s">
        <v>372</v>
      </c>
      <c r="X185" s="626" t="n">
        <v>6</v>
      </c>
      <c r="Y185" s="155" t="s">
        <v>89</v>
      </c>
      <c r="Z185" s="627" t="n">
        <v>5</v>
      </c>
      <c r="AA185" s="155" t="s">
        <v>90</v>
      </c>
      <c r="AB185" s="628" t="s">
        <v>101</v>
      </c>
      <c r="AC185" s="629" t="n">
        <f aca="false">IF(V185&gt;=1,(X185*12+Z185)-(T185*12+V185)+1,"")</f>
        <v>2</v>
      </c>
      <c r="AD185" s="155" t="s">
        <v>373</v>
      </c>
      <c r="AE185" s="630" t="str">
        <f aca="false">IFERROR(ROUNDDOWN(ROUND(L185*R185,0)*M185,0)*AC185,"")</f>
        <v/>
      </c>
      <c r="AF185" s="631" t="str">
        <f aca="false">IFERROR(ROUNDDOWN(ROUND(L185*(R185-P185),0)*M185,0)*AC185,"")</f>
        <v/>
      </c>
      <c r="AG185" s="632"/>
      <c r="AH185" s="693"/>
      <c r="AI185" s="708"/>
      <c r="AJ185" s="703"/>
      <c r="AK185" s="704"/>
      <c r="AL185" s="637"/>
      <c r="AM185" s="638"/>
      <c r="AN185" s="639" t="str">
        <f aca="false">IF(AP185="","",IF(R185&lt;P185,"！加算の要件上は問題ありませんが、令和６年３月と比較して４・５月に加算率が下がる計画になっています。",""))</f>
        <v/>
      </c>
      <c r="AP185" s="640" t="str">
        <f aca="false">IF(K185&lt;&gt;"","P列・R列に色付け","")</f>
        <v/>
      </c>
      <c r="AQ185" s="641" t="e">
        <f aca="false">IFERROR(VLOOKUP(K185,【参考】数式用!$AJ$2:$AK$24,2,FALSE),"")))</f>
        <v>#N/A</v>
      </c>
      <c r="AR185" s="643" t="str">
        <f aca="false">Q185&amp;Q186&amp;Q187</f>
        <v/>
      </c>
      <c r="AS185" s="641" t="str">
        <f aca="false">IF(AG187&lt;&gt;0,IF(AH187="○","入力済","未入力"),"")</f>
        <v/>
      </c>
      <c r="AT185" s="642" t="str">
        <f aca="false">IF(OR(Q185="処遇加算Ⅰ",Q185="処遇加算Ⅱ"),IF(OR(AI185="○",AI185="令和６年度中に満たす"),"入力済","未入力"),"")</f>
        <v/>
      </c>
      <c r="AU185" s="643" t="str">
        <f aca="false">IF(Q185="処遇加算Ⅲ",IF(AJ185="○","入力済","未入力"),"")</f>
        <v/>
      </c>
      <c r="AV185" s="641" t="str">
        <f aca="false">IF(Q185="処遇加算Ⅰ",IF(OR(AK185="○",AK185="令和６年度中に満たす"),"入力済","未入力"),"")</f>
        <v/>
      </c>
      <c r="AW185" s="641" t="str">
        <f aca="false">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644" t="str">
        <f aca="false">IF(Q186="特定加算Ⅰ",IF(AM186="","未入力","入力済"),"")</f>
        <v/>
      </c>
      <c r="AY185" s="644" t="str">
        <f aca="false">G185</f>
        <v/>
      </c>
    </row>
    <row r="186" customFormat="false" ht="32.1" hidden="false" customHeight="true" outlineLevel="0" collapsed="false">
      <c r="A186" s="616"/>
      <c r="B186" s="617"/>
      <c r="C186" s="617"/>
      <c r="D186" s="617"/>
      <c r="E186" s="617"/>
      <c r="F186" s="617"/>
      <c r="G186" s="618"/>
      <c r="H186" s="618"/>
      <c r="I186" s="618"/>
      <c r="J186" s="618"/>
      <c r="K186" s="618"/>
      <c r="L186" s="706"/>
      <c r="M186" s="707"/>
      <c r="N186" s="645" t="s">
        <v>374</v>
      </c>
      <c r="O186" s="646"/>
      <c r="P186" s="647" t="e">
        <f aca="false">IFERROR(VLOOKUP(K185,【参考】数式用!$A$5:$J$27,MATCH(O186,【参考】数式用!$B$4:$J$4,0)+1,0),"")))</f>
        <v>#N/A</v>
      </c>
      <c r="Q186" s="646"/>
      <c r="R186" s="647" t="e">
        <f aca="false">IFERROR(VLOOKUP(K185,【参考】数式用!$A$5:$J$27,MATCH(Q186,【参考】数式用!$B$4:$J$4,0)+1,0),"")))</f>
        <v>#N/A</v>
      </c>
      <c r="S186" s="97" t="s">
        <v>88</v>
      </c>
      <c r="T186" s="648" t="n">
        <v>6</v>
      </c>
      <c r="U186" s="98" t="s">
        <v>89</v>
      </c>
      <c r="V186" s="649" t="n">
        <v>4</v>
      </c>
      <c r="W186" s="98" t="s">
        <v>372</v>
      </c>
      <c r="X186" s="648" t="n">
        <v>6</v>
      </c>
      <c r="Y186" s="98" t="s">
        <v>89</v>
      </c>
      <c r="Z186" s="649" t="n">
        <v>5</v>
      </c>
      <c r="AA186" s="98" t="s">
        <v>90</v>
      </c>
      <c r="AB186" s="650" t="s">
        <v>101</v>
      </c>
      <c r="AC186" s="651" t="n">
        <f aca="false">IF(V186&gt;=1,(X186*12+Z186)-(T186*12+V186)+1,"")</f>
        <v>2</v>
      </c>
      <c r="AD186" s="98" t="s">
        <v>373</v>
      </c>
      <c r="AE186" s="652" t="str">
        <f aca="false">IFERROR(ROUNDDOWN(ROUND(L185*R186,0)*M185,0)*AC186,"")</f>
        <v/>
      </c>
      <c r="AF186" s="653" t="str">
        <f aca="false">IFERROR(ROUNDDOWN(ROUND(L185*(R186-P186),0)*M185,0)*AC186,"")</f>
        <v/>
      </c>
      <c r="AG186" s="654"/>
      <c r="AH186" s="655"/>
      <c r="AI186" s="656"/>
      <c r="AJ186" s="657"/>
      <c r="AK186" s="658"/>
      <c r="AL186" s="659"/>
      <c r="AM186" s="660"/>
      <c r="AN186" s="661" t="str">
        <f aca="false">IF(AP185="","",IF(OR(Z185=4,Z186=4,Z187=4),"！加算の要件上は問題ありませんが、算定期間の終わりが令和６年５月になっていません。区分変更の場合は、「基本情報入力シート」で同じ事業所を２行に分けて記入してください。",""))</f>
        <v/>
      </c>
      <c r="AO186" s="662"/>
      <c r="AP186" s="640" t="str">
        <f aca="false">IF(K185&lt;&gt;"","P列・R列に色付け","")</f>
        <v/>
      </c>
      <c r="AY186" s="644" t="str">
        <f aca="false">G185</f>
        <v/>
      </c>
    </row>
    <row r="187" customFormat="false" ht="32.1" hidden="false" customHeight="true" outlineLevel="0" collapsed="false">
      <c r="A187" s="616"/>
      <c r="B187" s="617"/>
      <c r="C187" s="617"/>
      <c r="D187" s="617"/>
      <c r="E187" s="617"/>
      <c r="F187" s="617"/>
      <c r="G187" s="618"/>
      <c r="H187" s="618"/>
      <c r="I187" s="618"/>
      <c r="J187" s="618"/>
      <c r="K187" s="618"/>
      <c r="L187" s="706"/>
      <c r="M187" s="707"/>
      <c r="N187" s="663" t="s">
        <v>375</v>
      </c>
      <c r="O187" s="710"/>
      <c r="P187" s="711" t="e">
        <f aca="false">IFERROR(VLOOKUP(K185,【参考】数式用!$A$5:$J$27,MATCH(O187,【参考】数式用!$B$4:$J$4,0)+1,0),"")))</f>
        <v>#N/A</v>
      </c>
      <c r="Q187" s="664"/>
      <c r="R187" s="665" t="e">
        <f aca="false">IFERROR(VLOOKUP(K185,【参考】数式用!$A$5:$J$27,MATCH(Q187,【参考】数式用!$B$4:$J$4,0)+1,0),"")))</f>
        <v>#N/A</v>
      </c>
      <c r="S187" s="666" t="s">
        <v>88</v>
      </c>
      <c r="T187" s="667" t="n">
        <v>6</v>
      </c>
      <c r="U187" s="668" t="s">
        <v>89</v>
      </c>
      <c r="V187" s="669" t="n">
        <v>4</v>
      </c>
      <c r="W187" s="668" t="s">
        <v>372</v>
      </c>
      <c r="X187" s="667" t="n">
        <v>6</v>
      </c>
      <c r="Y187" s="668" t="s">
        <v>89</v>
      </c>
      <c r="Z187" s="669" t="n">
        <v>5</v>
      </c>
      <c r="AA187" s="668" t="s">
        <v>90</v>
      </c>
      <c r="AB187" s="670" t="s">
        <v>101</v>
      </c>
      <c r="AC187" s="671" t="n">
        <f aca="false">IF(V187&gt;=1,(X187*12+Z187)-(T187*12+V187)+1,"")</f>
        <v>2</v>
      </c>
      <c r="AD187" s="668" t="s">
        <v>373</v>
      </c>
      <c r="AE187" s="672" t="str">
        <f aca="false">IFERROR(ROUNDDOWN(ROUND(L185*R187,0)*M185,0)*AC187,"")</f>
        <v/>
      </c>
      <c r="AF187" s="673" t="str">
        <f aca="false">IFERROR(ROUNDDOWN(ROUND(L185*(R187-P187),0)*M185,0)*AC187,"")</f>
        <v/>
      </c>
      <c r="AG187" s="674" t="n">
        <f aca="false">IF(AND(O187="ベア加算なし",Q187="ベア加算"),AE187,0)</f>
        <v>0</v>
      </c>
      <c r="AH187" s="675"/>
      <c r="AI187" s="676"/>
      <c r="AJ187" s="677"/>
      <c r="AK187" s="678"/>
      <c r="AL187" s="679"/>
      <c r="AM187" s="680"/>
      <c r="AN187" s="681" t="str">
        <f aca="false">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682" t="str">
        <f aca="false">IF(K185&lt;&gt;"","P列・R列に色付け","")</f>
        <v/>
      </c>
      <c r="AQ187" s="683"/>
      <c r="AR187" s="683"/>
      <c r="AX187" s="684"/>
      <c r="AY187" s="644" t="str">
        <f aca="false">G185</f>
        <v/>
      </c>
    </row>
    <row r="188" customFormat="false" ht="32.1" hidden="false" customHeight="true" outlineLevel="0" collapsed="false">
      <c r="A188" s="616" t="n">
        <v>59</v>
      </c>
      <c r="B188" s="617" t="str">
        <f aca="false">IF(基本情報入力シート!C112="","",基本情報入力シート!C112)</f>
        <v/>
      </c>
      <c r="C188" s="617"/>
      <c r="D188" s="617"/>
      <c r="E188" s="617"/>
      <c r="F188" s="617"/>
      <c r="G188" s="618" t="str">
        <f aca="false">IF(基本情報入力シート!M112="","",基本情報入力シート!M112)</f>
        <v/>
      </c>
      <c r="H188" s="618" t="str">
        <f aca="false">IF(基本情報入力シート!R112="","",基本情報入力シート!R112)</f>
        <v/>
      </c>
      <c r="I188" s="618" t="str">
        <f aca="false">IF(基本情報入力シート!W112="","",基本情報入力シート!W112)</f>
        <v/>
      </c>
      <c r="J188" s="618" t="str">
        <f aca="false">IF(基本情報入力シート!X112="","",基本情報入力シート!X112)</f>
        <v/>
      </c>
      <c r="K188" s="618" t="str">
        <f aca="false">IF(基本情報入力シート!Y112="","",基本情報入力シート!Y112)</f>
        <v/>
      </c>
      <c r="L188" s="706" t="str">
        <f aca="false">IF(基本情報入力シート!AB112="","",基本情報入力シート!AB112)</f>
        <v/>
      </c>
      <c r="M188" s="707" t="e">
        <f aca="false">IF(基本情報入力シート!AC112="","",基本情報入力シート!AC112)</f>
        <v>#N/A</v>
      </c>
      <c r="N188" s="622" t="s">
        <v>371</v>
      </c>
      <c r="O188" s="623"/>
      <c r="P188" s="624" t="e">
        <f aca="false">IFERROR(VLOOKUP(K188,【参考】数式用!$A$5:$J$27,MATCH(O188,【参考】数式用!$B$4:$J$4,0)+1,0),"")))</f>
        <v>#N/A</v>
      </c>
      <c r="Q188" s="623"/>
      <c r="R188" s="624" t="e">
        <f aca="false">IFERROR(VLOOKUP(K188,【参考】数式用!$A$5:$J$27,MATCH(Q188,【参考】数式用!$B$4:$J$4,0)+1,0),"")))</f>
        <v>#N/A</v>
      </c>
      <c r="S188" s="625" t="s">
        <v>88</v>
      </c>
      <c r="T188" s="626" t="n">
        <v>6</v>
      </c>
      <c r="U188" s="155" t="s">
        <v>89</v>
      </c>
      <c r="V188" s="627" t="n">
        <v>4</v>
      </c>
      <c r="W188" s="155" t="s">
        <v>372</v>
      </c>
      <c r="X188" s="626" t="n">
        <v>6</v>
      </c>
      <c r="Y188" s="155" t="s">
        <v>89</v>
      </c>
      <c r="Z188" s="627" t="n">
        <v>5</v>
      </c>
      <c r="AA188" s="155" t="s">
        <v>90</v>
      </c>
      <c r="AB188" s="628" t="s">
        <v>101</v>
      </c>
      <c r="AC188" s="629" t="n">
        <f aca="false">IF(V188&gt;=1,(X188*12+Z188)-(T188*12+V188)+1,"")</f>
        <v>2</v>
      </c>
      <c r="AD188" s="155" t="s">
        <v>373</v>
      </c>
      <c r="AE188" s="630" t="str">
        <f aca="false">IFERROR(ROUNDDOWN(ROUND(L188*R188,0)*M188,0)*AC188,"")</f>
        <v/>
      </c>
      <c r="AF188" s="631" t="str">
        <f aca="false">IFERROR(ROUNDDOWN(ROUND(L188*(R188-P188),0)*M188,0)*AC188,"")</f>
        <v/>
      </c>
      <c r="AG188" s="632"/>
      <c r="AH188" s="693"/>
      <c r="AI188" s="708"/>
      <c r="AJ188" s="703"/>
      <c r="AK188" s="704"/>
      <c r="AL188" s="637"/>
      <c r="AM188" s="638"/>
      <c r="AN188" s="639" t="str">
        <f aca="false">IF(AP188="","",IF(R188&lt;P188,"！加算の要件上は問題ありませんが、令和６年３月と比較して４・５月に加算率が下がる計画になっています。",""))</f>
        <v/>
      </c>
      <c r="AP188" s="640" t="str">
        <f aca="false">IF(K188&lt;&gt;"","P列・R列に色付け","")</f>
        <v/>
      </c>
      <c r="AQ188" s="641" t="e">
        <f aca="false">IFERROR(VLOOKUP(K188,【参考】数式用!$AJ$2:$AK$24,2,FALSE),"")))</f>
        <v>#N/A</v>
      </c>
      <c r="AR188" s="643" t="str">
        <f aca="false">Q188&amp;Q189&amp;Q190</f>
        <v/>
      </c>
      <c r="AS188" s="641" t="str">
        <f aca="false">IF(AG190&lt;&gt;0,IF(AH190="○","入力済","未入力"),"")</f>
        <v/>
      </c>
      <c r="AT188" s="642" t="str">
        <f aca="false">IF(OR(Q188="処遇加算Ⅰ",Q188="処遇加算Ⅱ"),IF(OR(AI188="○",AI188="令和６年度中に満たす"),"入力済","未入力"),"")</f>
        <v/>
      </c>
      <c r="AU188" s="643" t="str">
        <f aca="false">IF(Q188="処遇加算Ⅲ",IF(AJ188="○","入力済","未入力"),"")</f>
        <v/>
      </c>
      <c r="AV188" s="641" t="str">
        <f aca="false">IF(Q188="処遇加算Ⅰ",IF(OR(AK188="○",AK188="令和６年度中に満たす"),"入力済","未入力"),"")</f>
        <v/>
      </c>
      <c r="AW188" s="641" t="str">
        <f aca="false">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644" t="str">
        <f aca="false">IF(Q189="特定加算Ⅰ",IF(AM189="","未入力","入力済"),"")</f>
        <v/>
      </c>
      <c r="AY188" s="644" t="str">
        <f aca="false">G188</f>
        <v/>
      </c>
    </row>
    <row r="189" customFormat="false" ht="32.1" hidden="false" customHeight="true" outlineLevel="0" collapsed="false">
      <c r="A189" s="616"/>
      <c r="B189" s="617"/>
      <c r="C189" s="617"/>
      <c r="D189" s="617"/>
      <c r="E189" s="617"/>
      <c r="F189" s="617"/>
      <c r="G189" s="618"/>
      <c r="H189" s="618"/>
      <c r="I189" s="618"/>
      <c r="J189" s="618"/>
      <c r="K189" s="618"/>
      <c r="L189" s="706"/>
      <c r="M189" s="707"/>
      <c r="N189" s="645" t="s">
        <v>374</v>
      </c>
      <c r="O189" s="646"/>
      <c r="P189" s="647" t="e">
        <f aca="false">IFERROR(VLOOKUP(K188,【参考】数式用!$A$5:$J$27,MATCH(O189,【参考】数式用!$B$4:$J$4,0)+1,0),"")))</f>
        <v>#N/A</v>
      </c>
      <c r="Q189" s="646"/>
      <c r="R189" s="647" t="e">
        <f aca="false">IFERROR(VLOOKUP(K188,【参考】数式用!$A$5:$J$27,MATCH(Q189,【参考】数式用!$B$4:$J$4,0)+1,0),"")))</f>
        <v>#N/A</v>
      </c>
      <c r="S189" s="97" t="s">
        <v>88</v>
      </c>
      <c r="T189" s="648" t="n">
        <v>6</v>
      </c>
      <c r="U189" s="98" t="s">
        <v>89</v>
      </c>
      <c r="V189" s="649" t="n">
        <v>4</v>
      </c>
      <c r="W189" s="98" t="s">
        <v>372</v>
      </c>
      <c r="X189" s="648" t="n">
        <v>6</v>
      </c>
      <c r="Y189" s="98" t="s">
        <v>89</v>
      </c>
      <c r="Z189" s="649" t="n">
        <v>5</v>
      </c>
      <c r="AA189" s="98" t="s">
        <v>90</v>
      </c>
      <c r="AB189" s="650" t="s">
        <v>101</v>
      </c>
      <c r="AC189" s="651" t="n">
        <f aca="false">IF(V189&gt;=1,(X189*12+Z189)-(T189*12+V189)+1,"")</f>
        <v>2</v>
      </c>
      <c r="AD189" s="98" t="s">
        <v>373</v>
      </c>
      <c r="AE189" s="652" t="str">
        <f aca="false">IFERROR(ROUNDDOWN(ROUND(L188*R189,0)*M188,0)*AC189,"")</f>
        <v/>
      </c>
      <c r="AF189" s="653" t="str">
        <f aca="false">IFERROR(ROUNDDOWN(ROUND(L188*(R189-P189),0)*M188,0)*AC189,"")</f>
        <v/>
      </c>
      <c r="AG189" s="654"/>
      <c r="AH189" s="655"/>
      <c r="AI189" s="656"/>
      <c r="AJ189" s="657"/>
      <c r="AK189" s="658"/>
      <c r="AL189" s="659"/>
      <c r="AM189" s="660"/>
      <c r="AN189" s="661" t="str">
        <f aca="false">IF(AP188="","",IF(OR(Z188=4,Z189=4,Z190=4),"！加算の要件上は問題ありませんが、算定期間の終わりが令和６年５月になっていません。区分変更の場合は、「基本情報入力シート」で同じ事業所を２行に分けて記入してください。",""))</f>
        <v/>
      </c>
      <c r="AO189" s="662"/>
      <c r="AP189" s="640" t="str">
        <f aca="false">IF(K188&lt;&gt;"","P列・R列に色付け","")</f>
        <v/>
      </c>
      <c r="AY189" s="644" t="str">
        <f aca="false">G188</f>
        <v/>
      </c>
    </row>
    <row r="190" customFormat="false" ht="32.1" hidden="false" customHeight="true" outlineLevel="0" collapsed="false">
      <c r="A190" s="616"/>
      <c r="B190" s="617"/>
      <c r="C190" s="617"/>
      <c r="D190" s="617"/>
      <c r="E190" s="617"/>
      <c r="F190" s="617"/>
      <c r="G190" s="618"/>
      <c r="H190" s="618"/>
      <c r="I190" s="618"/>
      <c r="J190" s="618"/>
      <c r="K190" s="618"/>
      <c r="L190" s="706"/>
      <c r="M190" s="707"/>
      <c r="N190" s="663" t="s">
        <v>375</v>
      </c>
      <c r="O190" s="710"/>
      <c r="P190" s="711" t="e">
        <f aca="false">IFERROR(VLOOKUP(K188,【参考】数式用!$A$5:$J$27,MATCH(O190,【参考】数式用!$B$4:$J$4,0)+1,0),"")))</f>
        <v>#N/A</v>
      </c>
      <c r="Q190" s="664"/>
      <c r="R190" s="665" t="e">
        <f aca="false">IFERROR(VLOOKUP(K188,【参考】数式用!$A$5:$J$27,MATCH(Q190,【参考】数式用!$B$4:$J$4,0)+1,0),"")))</f>
        <v>#N/A</v>
      </c>
      <c r="S190" s="666" t="s">
        <v>88</v>
      </c>
      <c r="T190" s="667" t="n">
        <v>6</v>
      </c>
      <c r="U190" s="668" t="s">
        <v>89</v>
      </c>
      <c r="V190" s="669" t="n">
        <v>4</v>
      </c>
      <c r="W190" s="668" t="s">
        <v>372</v>
      </c>
      <c r="X190" s="667" t="n">
        <v>6</v>
      </c>
      <c r="Y190" s="668" t="s">
        <v>89</v>
      </c>
      <c r="Z190" s="669" t="n">
        <v>5</v>
      </c>
      <c r="AA190" s="668" t="s">
        <v>90</v>
      </c>
      <c r="AB190" s="670" t="s">
        <v>101</v>
      </c>
      <c r="AC190" s="671" t="n">
        <f aca="false">IF(V190&gt;=1,(X190*12+Z190)-(T190*12+V190)+1,"")</f>
        <v>2</v>
      </c>
      <c r="AD190" s="668" t="s">
        <v>373</v>
      </c>
      <c r="AE190" s="672" t="str">
        <f aca="false">IFERROR(ROUNDDOWN(ROUND(L188*R190,0)*M188,0)*AC190,"")</f>
        <v/>
      </c>
      <c r="AF190" s="673" t="str">
        <f aca="false">IFERROR(ROUNDDOWN(ROUND(L188*(R190-P190),0)*M188,0)*AC190,"")</f>
        <v/>
      </c>
      <c r="AG190" s="674" t="n">
        <f aca="false">IF(AND(O190="ベア加算なし",Q190="ベア加算"),AE190,0)</f>
        <v>0</v>
      </c>
      <c r="AH190" s="675"/>
      <c r="AI190" s="676"/>
      <c r="AJ190" s="677"/>
      <c r="AK190" s="678"/>
      <c r="AL190" s="679"/>
      <c r="AM190" s="680"/>
      <c r="AN190" s="681" t="str">
        <f aca="false">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682" t="str">
        <f aca="false">IF(K188&lt;&gt;"","P列・R列に色付け","")</f>
        <v/>
      </c>
      <c r="AQ190" s="683"/>
      <c r="AR190" s="683"/>
      <c r="AX190" s="684"/>
      <c r="AY190" s="644" t="str">
        <f aca="false">G188</f>
        <v/>
      </c>
    </row>
    <row r="191" customFormat="false" ht="32.1" hidden="false" customHeight="true" outlineLevel="0" collapsed="false">
      <c r="A191" s="616" t="n">
        <v>60</v>
      </c>
      <c r="B191" s="617" t="str">
        <f aca="false">IF(基本情報入力シート!C113="","",基本情報入力シート!C113)</f>
        <v/>
      </c>
      <c r="C191" s="617"/>
      <c r="D191" s="617"/>
      <c r="E191" s="617"/>
      <c r="F191" s="617"/>
      <c r="G191" s="618" t="str">
        <f aca="false">IF(基本情報入力シート!M113="","",基本情報入力シート!M113)</f>
        <v/>
      </c>
      <c r="H191" s="618" t="str">
        <f aca="false">IF(基本情報入力シート!R113="","",基本情報入力シート!R113)</f>
        <v/>
      </c>
      <c r="I191" s="618" t="str">
        <f aca="false">IF(基本情報入力シート!W113="","",基本情報入力シート!W113)</f>
        <v/>
      </c>
      <c r="J191" s="618" t="str">
        <f aca="false">IF(基本情報入力シート!X113="","",基本情報入力シート!X113)</f>
        <v/>
      </c>
      <c r="K191" s="618" t="str">
        <f aca="false">IF(基本情報入力シート!Y113="","",基本情報入力シート!Y113)</f>
        <v/>
      </c>
      <c r="L191" s="706" t="str">
        <f aca="false">IF(基本情報入力シート!AB113="","",基本情報入力シート!AB113)</f>
        <v/>
      </c>
      <c r="M191" s="707" t="e">
        <f aca="false">IF(基本情報入力シート!AC113="","",基本情報入力シート!AC113)</f>
        <v>#N/A</v>
      </c>
      <c r="N191" s="622" t="s">
        <v>371</v>
      </c>
      <c r="O191" s="623"/>
      <c r="P191" s="624" t="e">
        <f aca="false">IFERROR(VLOOKUP(K191,【参考】数式用!$A$5:$J$27,MATCH(O191,【参考】数式用!$B$4:$J$4,0)+1,0),"")))</f>
        <v>#N/A</v>
      </c>
      <c r="Q191" s="623"/>
      <c r="R191" s="624" t="e">
        <f aca="false">IFERROR(VLOOKUP(K191,【参考】数式用!$A$5:$J$27,MATCH(Q191,【参考】数式用!$B$4:$J$4,0)+1,0),"")))</f>
        <v>#N/A</v>
      </c>
      <c r="S191" s="625" t="s">
        <v>88</v>
      </c>
      <c r="T191" s="626" t="n">
        <v>6</v>
      </c>
      <c r="U191" s="155" t="s">
        <v>89</v>
      </c>
      <c r="V191" s="627" t="n">
        <v>4</v>
      </c>
      <c r="W191" s="155" t="s">
        <v>372</v>
      </c>
      <c r="X191" s="626" t="n">
        <v>6</v>
      </c>
      <c r="Y191" s="155" t="s">
        <v>89</v>
      </c>
      <c r="Z191" s="627" t="n">
        <v>5</v>
      </c>
      <c r="AA191" s="155" t="s">
        <v>90</v>
      </c>
      <c r="AB191" s="628" t="s">
        <v>101</v>
      </c>
      <c r="AC191" s="629" t="n">
        <f aca="false">IF(V191&gt;=1,(X191*12+Z191)-(T191*12+V191)+1,"")</f>
        <v>2</v>
      </c>
      <c r="AD191" s="155" t="s">
        <v>373</v>
      </c>
      <c r="AE191" s="630" t="str">
        <f aca="false">IFERROR(ROUNDDOWN(ROUND(L191*R191,0)*M191,0)*AC191,"")</f>
        <v/>
      </c>
      <c r="AF191" s="631" t="str">
        <f aca="false">IFERROR(ROUNDDOWN(ROUND(L191*(R191-P191),0)*M191,0)*AC191,"")</f>
        <v/>
      </c>
      <c r="AG191" s="632"/>
      <c r="AH191" s="693"/>
      <c r="AI191" s="708"/>
      <c r="AJ191" s="703"/>
      <c r="AK191" s="704"/>
      <c r="AL191" s="637"/>
      <c r="AM191" s="638"/>
      <c r="AN191" s="639" t="str">
        <f aca="false">IF(AP191="","",IF(R191&lt;P191,"！加算の要件上は問題ありませんが、令和６年３月と比較して４・５月に加算率が下がる計画になっています。",""))</f>
        <v/>
      </c>
      <c r="AP191" s="640" t="str">
        <f aca="false">IF(K191&lt;&gt;"","P列・R列に色付け","")</f>
        <v/>
      </c>
      <c r="AQ191" s="641" t="e">
        <f aca="false">IFERROR(VLOOKUP(K191,【参考】数式用!$AJ$2:$AK$24,2,FALSE),"")))</f>
        <v>#N/A</v>
      </c>
      <c r="AR191" s="643" t="str">
        <f aca="false">Q191&amp;Q192&amp;Q193</f>
        <v/>
      </c>
      <c r="AS191" s="641" t="str">
        <f aca="false">IF(AG193&lt;&gt;0,IF(AH193="○","入力済","未入力"),"")</f>
        <v/>
      </c>
      <c r="AT191" s="642" t="str">
        <f aca="false">IF(OR(Q191="処遇加算Ⅰ",Q191="処遇加算Ⅱ"),IF(OR(AI191="○",AI191="令和６年度中に満たす"),"入力済","未入力"),"")</f>
        <v/>
      </c>
      <c r="AU191" s="643" t="str">
        <f aca="false">IF(Q191="処遇加算Ⅲ",IF(AJ191="○","入力済","未入力"),"")</f>
        <v/>
      </c>
      <c r="AV191" s="641" t="str">
        <f aca="false">IF(Q191="処遇加算Ⅰ",IF(OR(AK191="○",AK191="令和６年度中に満たす"),"入力済","未入力"),"")</f>
        <v/>
      </c>
      <c r="AW191" s="641" t="str">
        <f aca="false">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644" t="str">
        <f aca="false">IF(Q192="特定加算Ⅰ",IF(AM192="","未入力","入力済"),"")</f>
        <v/>
      </c>
      <c r="AY191" s="644" t="str">
        <f aca="false">G191</f>
        <v/>
      </c>
    </row>
    <row r="192" customFormat="false" ht="32.1" hidden="false" customHeight="true" outlineLevel="0" collapsed="false">
      <c r="A192" s="616"/>
      <c r="B192" s="617"/>
      <c r="C192" s="617"/>
      <c r="D192" s="617"/>
      <c r="E192" s="617"/>
      <c r="F192" s="617"/>
      <c r="G192" s="618"/>
      <c r="H192" s="618"/>
      <c r="I192" s="618"/>
      <c r="J192" s="618"/>
      <c r="K192" s="618"/>
      <c r="L192" s="706"/>
      <c r="M192" s="707"/>
      <c r="N192" s="645" t="s">
        <v>374</v>
      </c>
      <c r="O192" s="646"/>
      <c r="P192" s="647" t="e">
        <f aca="false">IFERROR(VLOOKUP(K191,【参考】数式用!$A$5:$J$27,MATCH(O192,【参考】数式用!$B$4:$J$4,0)+1,0),"")))</f>
        <v>#N/A</v>
      </c>
      <c r="Q192" s="646"/>
      <c r="R192" s="647" t="e">
        <f aca="false">IFERROR(VLOOKUP(K191,【参考】数式用!$A$5:$J$27,MATCH(Q192,【参考】数式用!$B$4:$J$4,0)+1,0),"")))</f>
        <v>#N/A</v>
      </c>
      <c r="S192" s="97" t="s">
        <v>88</v>
      </c>
      <c r="T192" s="648" t="n">
        <v>6</v>
      </c>
      <c r="U192" s="98" t="s">
        <v>89</v>
      </c>
      <c r="V192" s="649" t="n">
        <v>4</v>
      </c>
      <c r="W192" s="98" t="s">
        <v>372</v>
      </c>
      <c r="X192" s="648" t="n">
        <v>6</v>
      </c>
      <c r="Y192" s="98" t="s">
        <v>89</v>
      </c>
      <c r="Z192" s="649" t="n">
        <v>5</v>
      </c>
      <c r="AA192" s="98" t="s">
        <v>90</v>
      </c>
      <c r="AB192" s="650" t="s">
        <v>101</v>
      </c>
      <c r="AC192" s="651" t="n">
        <f aca="false">IF(V192&gt;=1,(X192*12+Z192)-(T192*12+V192)+1,"")</f>
        <v>2</v>
      </c>
      <c r="AD192" s="98" t="s">
        <v>373</v>
      </c>
      <c r="AE192" s="652" t="str">
        <f aca="false">IFERROR(ROUNDDOWN(ROUND(L191*R192,0)*M191,0)*AC192,"")</f>
        <v/>
      </c>
      <c r="AF192" s="653" t="str">
        <f aca="false">IFERROR(ROUNDDOWN(ROUND(L191*(R192-P192),0)*M191,0)*AC192,"")</f>
        <v/>
      </c>
      <c r="AG192" s="654"/>
      <c r="AH192" s="655"/>
      <c r="AI192" s="656"/>
      <c r="AJ192" s="657"/>
      <c r="AK192" s="658"/>
      <c r="AL192" s="659"/>
      <c r="AM192" s="660"/>
      <c r="AN192" s="661" t="str">
        <f aca="false">IF(AP191="","",IF(OR(Z191=4,Z192=4,Z193=4),"！加算の要件上は問題ありませんが、算定期間の終わりが令和６年５月になっていません。区分変更の場合は、「基本情報入力シート」で同じ事業所を２行に分けて記入してください。",""))</f>
        <v/>
      </c>
      <c r="AO192" s="662"/>
      <c r="AP192" s="640" t="str">
        <f aca="false">IF(K191&lt;&gt;"","P列・R列に色付け","")</f>
        <v/>
      </c>
      <c r="AY192" s="644" t="str">
        <f aca="false">G191</f>
        <v/>
      </c>
    </row>
    <row r="193" customFormat="false" ht="32.1" hidden="false" customHeight="true" outlineLevel="0" collapsed="false">
      <c r="A193" s="616"/>
      <c r="B193" s="617"/>
      <c r="C193" s="617"/>
      <c r="D193" s="617"/>
      <c r="E193" s="617"/>
      <c r="F193" s="617"/>
      <c r="G193" s="618"/>
      <c r="H193" s="618"/>
      <c r="I193" s="618"/>
      <c r="J193" s="618"/>
      <c r="K193" s="618"/>
      <c r="L193" s="706"/>
      <c r="M193" s="707"/>
      <c r="N193" s="663" t="s">
        <v>375</v>
      </c>
      <c r="O193" s="710"/>
      <c r="P193" s="711" t="e">
        <f aca="false">IFERROR(VLOOKUP(K191,【参考】数式用!$A$5:$J$27,MATCH(O193,【参考】数式用!$B$4:$J$4,0)+1,0),"")))</f>
        <v>#N/A</v>
      </c>
      <c r="Q193" s="664"/>
      <c r="R193" s="665" t="e">
        <f aca="false">IFERROR(VLOOKUP(K191,【参考】数式用!$A$5:$J$27,MATCH(Q193,【参考】数式用!$B$4:$J$4,0)+1,0),"")))</f>
        <v>#N/A</v>
      </c>
      <c r="S193" s="666" t="s">
        <v>88</v>
      </c>
      <c r="T193" s="667" t="n">
        <v>6</v>
      </c>
      <c r="U193" s="668" t="s">
        <v>89</v>
      </c>
      <c r="V193" s="669" t="n">
        <v>4</v>
      </c>
      <c r="W193" s="668" t="s">
        <v>372</v>
      </c>
      <c r="X193" s="667" t="n">
        <v>6</v>
      </c>
      <c r="Y193" s="668" t="s">
        <v>89</v>
      </c>
      <c r="Z193" s="669" t="n">
        <v>5</v>
      </c>
      <c r="AA193" s="668" t="s">
        <v>90</v>
      </c>
      <c r="AB193" s="670" t="s">
        <v>101</v>
      </c>
      <c r="AC193" s="671" t="n">
        <f aca="false">IF(V193&gt;=1,(X193*12+Z193)-(T193*12+V193)+1,"")</f>
        <v>2</v>
      </c>
      <c r="AD193" s="668" t="s">
        <v>373</v>
      </c>
      <c r="AE193" s="672" t="str">
        <f aca="false">IFERROR(ROUNDDOWN(ROUND(L191*R193,0)*M191,0)*AC193,"")</f>
        <v/>
      </c>
      <c r="AF193" s="673" t="str">
        <f aca="false">IFERROR(ROUNDDOWN(ROUND(L191*(R193-P193),0)*M191,0)*AC193,"")</f>
        <v/>
      </c>
      <c r="AG193" s="674" t="n">
        <f aca="false">IF(AND(O193="ベア加算なし",Q193="ベア加算"),AE193,0)</f>
        <v>0</v>
      </c>
      <c r="AH193" s="675"/>
      <c r="AI193" s="676"/>
      <c r="AJ193" s="677"/>
      <c r="AK193" s="678"/>
      <c r="AL193" s="679"/>
      <c r="AM193" s="680"/>
      <c r="AN193" s="681" t="str">
        <f aca="false">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682" t="str">
        <f aca="false">IF(K191&lt;&gt;"","P列・R列に色付け","")</f>
        <v/>
      </c>
      <c r="AQ193" s="683"/>
      <c r="AR193" s="683"/>
      <c r="AX193" s="684"/>
      <c r="AY193" s="644" t="str">
        <f aca="false">G191</f>
        <v/>
      </c>
    </row>
    <row r="194" customFormat="false" ht="32.1" hidden="false" customHeight="true" outlineLevel="0" collapsed="false">
      <c r="A194" s="616" t="n">
        <v>61</v>
      </c>
      <c r="B194" s="617" t="str">
        <f aca="false">IF(基本情報入力シート!C114="","",基本情報入力シート!C114)</f>
        <v/>
      </c>
      <c r="C194" s="617"/>
      <c r="D194" s="617"/>
      <c r="E194" s="617"/>
      <c r="F194" s="617"/>
      <c r="G194" s="618" t="str">
        <f aca="false">IF(基本情報入力シート!M114="","",基本情報入力シート!M114)</f>
        <v/>
      </c>
      <c r="H194" s="618" t="str">
        <f aca="false">IF(基本情報入力シート!R114="","",基本情報入力シート!R114)</f>
        <v/>
      </c>
      <c r="I194" s="618" t="str">
        <f aca="false">IF(基本情報入力シート!W114="","",基本情報入力シート!W114)</f>
        <v/>
      </c>
      <c r="J194" s="618" t="str">
        <f aca="false">IF(基本情報入力シート!X114="","",基本情報入力シート!X114)</f>
        <v/>
      </c>
      <c r="K194" s="618" t="str">
        <f aca="false">IF(基本情報入力シート!Y114="","",基本情報入力シート!Y114)</f>
        <v/>
      </c>
      <c r="L194" s="706" t="str">
        <f aca="false">IF(基本情報入力シート!AB114="","",基本情報入力シート!AB114)</f>
        <v/>
      </c>
      <c r="M194" s="707" t="e">
        <f aca="false">IF(基本情報入力シート!AC114="","",基本情報入力シート!AC114)</f>
        <v>#N/A</v>
      </c>
      <c r="N194" s="622" t="s">
        <v>371</v>
      </c>
      <c r="O194" s="623"/>
      <c r="P194" s="624" t="e">
        <f aca="false">IFERROR(VLOOKUP(K194,【参考】数式用!$A$5:$J$27,MATCH(O194,【参考】数式用!$B$4:$J$4,0)+1,0),"")))</f>
        <v>#N/A</v>
      </c>
      <c r="Q194" s="623"/>
      <c r="R194" s="624" t="e">
        <f aca="false">IFERROR(VLOOKUP(K194,【参考】数式用!$A$5:$J$27,MATCH(Q194,【参考】数式用!$B$4:$J$4,0)+1,0),"")))</f>
        <v>#N/A</v>
      </c>
      <c r="S194" s="625" t="s">
        <v>88</v>
      </c>
      <c r="T194" s="626" t="n">
        <v>6</v>
      </c>
      <c r="U194" s="155" t="s">
        <v>89</v>
      </c>
      <c r="V194" s="627" t="n">
        <v>4</v>
      </c>
      <c r="W194" s="155" t="s">
        <v>372</v>
      </c>
      <c r="X194" s="626" t="n">
        <v>6</v>
      </c>
      <c r="Y194" s="155" t="s">
        <v>89</v>
      </c>
      <c r="Z194" s="627" t="n">
        <v>5</v>
      </c>
      <c r="AA194" s="155" t="s">
        <v>90</v>
      </c>
      <c r="AB194" s="628" t="s">
        <v>101</v>
      </c>
      <c r="AC194" s="629" t="n">
        <f aca="false">IF(V194&gt;=1,(X194*12+Z194)-(T194*12+V194)+1,"")</f>
        <v>2</v>
      </c>
      <c r="AD194" s="155" t="s">
        <v>373</v>
      </c>
      <c r="AE194" s="630" t="str">
        <f aca="false">IFERROR(ROUNDDOWN(ROUND(L194*R194,0)*M194,0)*AC194,"")</f>
        <v/>
      </c>
      <c r="AF194" s="631" t="str">
        <f aca="false">IFERROR(ROUNDDOWN(ROUND(L194*(R194-P194),0)*M194,0)*AC194,"")</f>
        <v/>
      </c>
      <c r="AG194" s="632"/>
      <c r="AH194" s="693"/>
      <c r="AI194" s="708"/>
      <c r="AJ194" s="703"/>
      <c r="AK194" s="704"/>
      <c r="AL194" s="637"/>
      <c r="AM194" s="638"/>
      <c r="AN194" s="639" t="str">
        <f aca="false">IF(AP194="","",IF(R194&lt;P194,"！加算の要件上は問題ありませんが、令和６年３月と比較して４・５月に加算率が下がる計画になっています。",""))</f>
        <v/>
      </c>
      <c r="AP194" s="640" t="str">
        <f aca="false">IF(K194&lt;&gt;"","P列・R列に色付け","")</f>
        <v/>
      </c>
      <c r="AQ194" s="641" t="e">
        <f aca="false">IFERROR(VLOOKUP(K194,【参考】数式用!$AJ$2:$AK$24,2,FALSE),"")))</f>
        <v>#N/A</v>
      </c>
      <c r="AR194" s="643" t="str">
        <f aca="false">Q194&amp;Q195&amp;Q196</f>
        <v/>
      </c>
      <c r="AS194" s="641" t="str">
        <f aca="false">IF(AG196&lt;&gt;0,IF(AH196="○","入力済","未入力"),"")</f>
        <v/>
      </c>
      <c r="AT194" s="642" t="str">
        <f aca="false">IF(OR(Q194="処遇加算Ⅰ",Q194="処遇加算Ⅱ"),IF(OR(AI194="○",AI194="令和６年度中に満たす"),"入力済","未入力"),"")</f>
        <v/>
      </c>
      <c r="AU194" s="643" t="str">
        <f aca="false">IF(Q194="処遇加算Ⅲ",IF(AJ194="○","入力済","未入力"),"")</f>
        <v/>
      </c>
      <c r="AV194" s="641" t="str">
        <f aca="false">IF(Q194="処遇加算Ⅰ",IF(OR(AK194="○",AK194="令和６年度中に満たす"),"入力済","未入力"),"")</f>
        <v/>
      </c>
      <c r="AW194" s="641" t="str">
        <f aca="false">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644" t="str">
        <f aca="false">IF(Q195="特定加算Ⅰ",IF(AM195="","未入力","入力済"),"")</f>
        <v/>
      </c>
      <c r="AY194" s="644" t="str">
        <f aca="false">G194</f>
        <v/>
      </c>
    </row>
    <row r="195" customFormat="false" ht="32.1" hidden="false" customHeight="true" outlineLevel="0" collapsed="false">
      <c r="A195" s="616"/>
      <c r="B195" s="617"/>
      <c r="C195" s="617"/>
      <c r="D195" s="617"/>
      <c r="E195" s="617"/>
      <c r="F195" s="617"/>
      <c r="G195" s="618"/>
      <c r="H195" s="618"/>
      <c r="I195" s="618"/>
      <c r="J195" s="618"/>
      <c r="K195" s="618"/>
      <c r="L195" s="706"/>
      <c r="M195" s="707"/>
      <c r="N195" s="645" t="s">
        <v>374</v>
      </c>
      <c r="O195" s="646"/>
      <c r="P195" s="647" t="e">
        <f aca="false">IFERROR(VLOOKUP(K194,【参考】数式用!$A$5:$J$27,MATCH(O195,【参考】数式用!$B$4:$J$4,0)+1,0),"")))</f>
        <v>#N/A</v>
      </c>
      <c r="Q195" s="646"/>
      <c r="R195" s="647" t="e">
        <f aca="false">IFERROR(VLOOKUP(K194,【参考】数式用!$A$5:$J$27,MATCH(Q195,【参考】数式用!$B$4:$J$4,0)+1,0),"")))</f>
        <v>#N/A</v>
      </c>
      <c r="S195" s="97" t="s">
        <v>88</v>
      </c>
      <c r="T195" s="648" t="n">
        <v>6</v>
      </c>
      <c r="U195" s="98" t="s">
        <v>89</v>
      </c>
      <c r="V195" s="649" t="n">
        <v>4</v>
      </c>
      <c r="W195" s="98" t="s">
        <v>372</v>
      </c>
      <c r="X195" s="648" t="n">
        <v>6</v>
      </c>
      <c r="Y195" s="98" t="s">
        <v>89</v>
      </c>
      <c r="Z195" s="649" t="n">
        <v>5</v>
      </c>
      <c r="AA195" s="98" t="s">
        <v>90</v>
      </c>
      <c r="AB195" s="650" t="s">
        <v>101</v>
      </c>
      <c r="AC195" s="651" t="n">
        <f aca="false">IF(V195&gt;=1,(X195*12+Z195)-(T195*12+V195)+1,"")</f>
        <v>2</v>
      </c>
      <c r="AD195" s="98" t="s">
        <v>373</v>
      </c>
      <c r="AE195" s="652" t="str">
        <f aca="false">IFERROR(ROUNDDOWN(ROUND(L194*R195,0)*M194,0)*AC195,"")</f>
        <v/>
      </c>
      <c r="AF195" s="653" t="str">
        <f aca="false">IFERROR(ROUNDDOWN(ROUND(L194*(R195-P195),0)*M194,0)*AC195,"")</f>
        <v/>
      </c>
      <c r="AG195" s="654"/>
      <c r="AH195" s="655"/>
      <c r="AI195" s="656"/>
      <c r="AJ195" s="657"/>
      <c r="AK195" s="658"/>
      <c r="AL195" s="659"/>
      <c r="AM195" s="660"/>
      <c r="AN195" s="661" t="str">
        <f aca="false">IF(AP194="","",IF(OR(Z194=4,Z195=4,Z196=4),"！加算の要件上は問題ありませんが、算定期間の終わりが令和６年５月になっていません。区分変更の場合は、「基本情報入力シート」で同じ事業所を２行に分けて記入してください。",""))</f>
        <v/>
      </c>
      <c r="AO195" s="662"/>
      <c r="AP195" s="640" t="str">
        <f aca="false">IF(K194&lt;&gt;"","P列・R列に色付け","")</f>
        <v/>
      </c>
      <c r="AY195" s="644" t="str">
        <f aca="false">G194</f>
        <v/>
      </c>
    </row>
    <row r="196" customFormat="false" ht="32.1" hidden="false" customHeight="true" outlineLevel="0" collapsed="false">
      <c r="A196" s="616"/>
      <c r="B196" s="617"/>
      <c r="C196" s="617"/>
      <c r="D196" s="617"/>
      <c r="E196" s="617"/>
      <c r="F196" s="617"/>
      <c r="G196" s="618"/>
      <c r="H196" s="618"/>
      <c r="I196" s="618"/>
      <c r="J196" s="618"/>
      <c r="K196" s="618"/>
      <c r="L196" s="706"/>
      <c r="M196" s="707"/>
      <c r="N196" s="663" t="s">
        <v>375</v>
      </c>
      <c r="O196" s="710"/>
      <c r="P196" s="711" t="e">
        <f aca="false">IFERROR(VLOOKUP(K194,【参考】数式用!$A$5:$J$27,MATCH(O196,【参考】数式用!$B$4:$J$4,0)+1,0),"")))</f>
        <v>#N/A</v>
      </c>
      <c r="Q196" s="664"/>
      <c r="R196" s="665" t="e">
        <f aca="false">IFERROR(VLOOKUP(K194,【参考】数式用!$A$5:$J$27,MATCH(Q196,【参考】数式用!$B$4:$J$4,0)+1,0),"")))</f>
        <v>#N/A</v>
      </c>
      <c r="S196" s="666" t="s">
        <v>88</v>
      </c>
      <c r="T196" s="667" t="n">
        <v>6</v>
      </c>
      <c r="U196" s="668" t="s">
        <v>89</v>
      </c>
      <c r="V196" s="669" t="n">
        <v>4</v>
      </c>
      <c r="W196" s="668" t="s">
        <v>372</v>
      </c>
      <c r="X196" s="667" t="n">
        <v>6</v>
      </c>
      <c r="Y196" s="668" t="s">
        <v>89</v>
      </c>
      <c r="Z196" s="669" t="n">
        <v>5</v>
      </c>
      <c r="AA196" s="668" t="s">
        <v>90</v>
      </c>
      <c r="AB196" s="670" t="s">
        <v>101</v>
      </c>
      <c r="AC196" s="671" t="n">
        <f aca="false">IF(V196&gt;=1,(X196*12+Z196)-(T196*12+V196)+1,"")</f>
        <v>2</v>
      </c>
      <c r="AD196" s="668" t="s">
        <v>373</v>
      </c>
      <c r="AE196" s="672" t="str">
        <f aca="false">IFERROR(ROUNDDOWN(ROUND(L194*R196,0)*M194,0)*AC196,"")</f>
        <v/>
      </c>
      <c r="AF196" s="673" t="str">
        <f aca="false">IFERROR(ROUNDDOWN(ROUND(L194*(R196-P196),0)*M194,0)*AC196,"")</f>
        <v/>
      </c>
      <c r="AG196" s="674" t="n">
        <f aca="false">IF(AND(O196="ベア加算なし",Q196="ベア加算"),AE196,0)</f>
        <v>0</v>
      </c>
      <c r="AH196" s="675"/>
      <c r="AI196" s="676"/>
      <c r="AJ196" s="677"/>
      <c r="AK196" s="678"/>
      <c r="AL196" s="679"/>
      <c r="AM196" s="680"/>
      <c r="AN196" s="681" t="str">
        <f aca="false">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682" t="str">
        <f aca="false">IF(K194&lt;&gt;"","P列・R列に色付け","")</f>
        <v/>
      </c>
      <c r="AQ196" s="683"/>
      <c r="AR196" s="683"/>
      <c r="AX196" s="684"/>
      <c r="AY196" s="644" t="str">
        <f aca="false">G194</f>
        <v/>
      </c>
    </row>
    <row r="197" customFormat="false" ht="32.1" hidden="false" customHeight="true" outlineLevel="0" collapsed="false">
      <c r="A197" s="616" t="n">
        <v>62</v>
      </c>
      <c r="B197" s="617" t="str">
        <f aca="false">IF(基本情報入力シート!C115="","",基本情報入力シート!C115)</f>
        <v/>
      </c>
      <c r="C197" s="617"/>
      <c r="D197" s="617"/>
      <c r="E197" s="617"/>
      <c r="F197" s="617"/>
      <c r="G197" s="618" t="str">
        <f aca="false">IF(基本情報入力シート!M115="","",基本情報入力シート!M115)</f>
        <v/>
      </c>
      <c r="H197" s="618" t="str">
        <f aca="false">IF(基本情報入力シート!R115="","",基本情報入力シート!R115)</f>
        <v/>
      </c>
      <c r="I197" s="618" t="str">
        <f aca="false">IF(基本情報入力シート!W115="","",基本情報入力シート!W115)</f>
        <v/>
      </c>
      <c r="J197" s="618" t="str">
        <f aca="false">IF(基本情報入力シート!X115="","",基本情報入力シート!X115)</f>
        <v/>
      </c>
      <c r="K197" s="618" t="str">
        <f aca="false">IF(基本情報入力シート!Y115="","",基本情報入力シート!Y115)</f>
        <v/>
      </c>
      <c r="L197" s="706" t="str">
        <f aca="false">IF(基本情報入力シート!AB115="","",基本情報入力シート!AB115)</f>
        <v/>
      </c>
      <c r="M197" s="707" t="e">
        <f aca="false">IF(基本情報入力シート!AC115="","",基本情報入力シート!AC115)</f>
        <v>#N/A</v>
      </c>
      <c r="N197" s="622" t="s">
        <v>371</v>
      </c>
      <c r="O197" s="623"/>
      <c r="P197" s="624" t="e">
        <f aca="false">IFERROR(VLOOKUP(K197,【参考】数式用!$A$5:$J$27,MATCH(O197,【参考】数式用!$B$4:$J$4,0)+1,0),"")))</f>
        <v>#N/A</v>
      </c>
      <c r="Q197" s="623"/>
      <c r="R197" s="624" t="e">
        <f aca="false">IFERROR(VLOOKUP(K197,【参考】数式用!$A$5:$J$27,MATCH(Q197,【参考】数式用!$B$4:$J$4,0)+1,0),"")))</f>
        <v>#N/A</v>
      </c>
      <c r="S197" s="625" t="s">
        <v>88</v>
      </c>
      <c r="T197" s="626" t="n">
        <v>6</v>
      </c>
      <c r="U197" s="155" t="s">
        <v>89</v>
      </c>
      <c r="V197" s="627" t="n">
        <v>4</v>
      </c>
      <c r="W197" s="155" t="s">
        <v>372</v>
      </c>
      <c r="X197" s="626" t="n">
        <v>6</v>
      </c>
      <c r="Y197" s="155" t="s">
        <v>89</v>
      </c>
      <c r="Z197" s="627" t="n">
        <v>5</v>
      </c>
      <c r="AA197" s="155" t="s">
        <v>90</v>
      </c>
      <c r="AB197" s="628" t="s">
        <v>101</v>
      </c>
      <c r="AC197" s="629" t="n">
        <f aca="false">IF(V197&gt;=1,(X197*12+Z197)-(T197*12+V197)+1,"")</f>
        <v>2</v>
      </c>
      <c r="AD197" s="155" t="s">
        <v>373</v>
      </c>
      <c r="AE197" s="630" t="str">
        <f aca="false">IFERROR(ROUNDDOWN(ROUND(L197*R197,0)*M197,0)*AC197,"")</f>
        <v/>
      </c>
      <c r="AF197" s="631" t="str">
        <f aca="false">IFERROR(ROUNDDOWN(ROUND(L197*(R197-P197),0)*M197,0)*AC197,"")</f>
        <v/>
      </c>
      <c r="AG197" s="632"/>
      <c r="AH197" s="693"/>
      <c r="AI197" s="708"/>
      <c r="AJ197" s="703"/>
      <c r="AK197" s="704"/>
      <c r="AL197" s="637"/>
      <c r="AM197" s="638"/>
      <c r="AN197" s="639" t="str">
        <f aca="false">IF(AP197="","",IF(R197&lt;P197,"！加算の要件上は問題ありませんが、令和６年３月と比較して４・５月に加算率が下がる計画になっています。",""))</f>
        <v/>
      </c>
      <c r="AP197" s="640" t="str">
        <f aca="false">IF(K197&lt;&gt;"","P列・R列に色付け","")</f>
        <v/>
      </c>
      <c r="AQ197" s="641" t="e">
        <f aca="false">IFERROR(VLOOKUP(K197,【参考】数式用!$AJ$2:$AK$24,2,FALSE),"")))</f>
        <v>#N/A</v>
      </c>
      <c r="AR197" s="643" t="str">
        <f aca="false">Q197&amp;Q198&amp;Q199</f>
        <v/>
      </c>
      <c r="AS197" s="641" t="str">
        <f aca="false">IF(AG199&lt;&gt;0,IF(AH199="○","入力済","未入力"),"")</f>
        <v/>
      </c>
      <c r="AT197" s="642" t="str">
        <f aca="false">IF(OR(Q197="処遇加算Ⅰ",Q197="処遇加算Ⅱ"),IF(OR(AI197="○",AI197="令和６年度中に満たす"),"入力済","未入力"),"")</f>
        <v/>
      </c>
      <c r="AU197" s="643" t="str">
        <f aca="false">IF(Q197="処遇加算Ⅲ",IF(AJ197="○","入力済","未入力"),"")</f>
        <v/>
      </c>
      <c r="AV197" s="641" t="str">
        <f aca="false">IF(Q197="処遇加算Ⅰ",IF(OR(AK197="○",AK197="令和６年度中に満たす"),"入力済","未入力"),"")</f>
        <v/>
      </c>
      <c r="AW197" s="641" t="str">
        <f aca="false">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644" t="str">
        <f aca="false">IF(Q198="特定加算Ⅰ",IF(AM198="","未入力","入力済"),"")</f>
        <v/>
      </c>
      <c r="AY197" s="644" t="str">
        <f aca="false">G197</f>
        <v/>
      </c>
    </row>
    <row r="198" customFormat="false" ht="32.1" hidden="false" customHeight="true" outlineLevel="0" collapsed="false">
      <c r="A198" s="616"/>
      <c r="B198" s="617"/>
      <c r="C198" s="617"/>
      <c r="D198" s="617"/>
      <c r="E198" s="617"/>
      <c r="F198" s="617"/>
      <c r="G198" s="618"/>
      <c r="H198" s="618"/>
      <c r="I198" s="618"/>
      <c r="J198" s="618"/>
      <c r="K198" s="618"/>
      <c r="L198" s="706"/>
      <c r="M198" s="707"/>
      <c r="N198" s="645" t="s">
        <v>374</v>
      </c>
      <c r="O198" s="646"/>
      <c r="P198" s="647" t="e">
        <f aca="false">IFERROR(VLOOKUP(K197,【参考】数式用!$A$5:$J$27,MATCH(O198,【参考】数式用!$B$4:$J$4,0)+1,0),"")))</f>
        <v>#N/A</v>
      </c>
      <c r="Q198" s="646"/>
      <c r="R198" s="647" t="e">
        <f aca="false">IFERROR(VLOOKUP(K197,【参考】数式用!$A$5:$J$27,MATCH(Q198,【参考】数式用!$B$4:$J$4,0)+1,0),"")))</f>
        <v>#N/A</v>
      </c>
      <c r="S198" s="97" t="s">
        <v>88</v>
      </c>
      <c r="T198" s="648" t="n">
        <v>6</v>
      </c>
      <c r="U198" s="98" t="s">
        <v>89</v>
      </c>
      <c r="V198" s="649" t="n">
        <v>4</v>
      </c>
      <c r="W198" s="98" t="s">
        <v>372</v>
      </c>
      <c r="X198" s="648" t="n">
        <v>6</v>
      </c>
      <c r="Y198" s="98" t="s">
        <v>89</v>
      </c>
      <c r="Z198" s="649" t="n">
        <v>5</v>
      </c>
      <c r="AA198" s="98" t="s">
        <v>90</v>
      </c>
      <c r="AB198" s="650" t="s">
        <v>101</v>
      </c>
      <c r="AC198" s="651" t="n">
        <f aca="false">IF(V198&gt;=1,(X198*12+Z198)-(T198*12+V198)+1,"")</f>
        <v>2</v>
      </c>
      <c r="AD198" s="98" t="s">
        <v>373</v>
      </c>
      <c r="AE198" s="652" t="str">
        <f aca="false">IFERROR(ROUNDDOWN(ROUND(L197*R198,0)*M197,0)*AC198,"")</f>
        <v/>
      </c>
      <c r="AF198" s="653" t="str">
        <f aca="false">IFERROR(ROUNDDOWN(ROUND(L197*(R198-P198),0)*M197,0)*AC198,"")</f>
        <v/>
      </c>
      <c r="AG198" s="654"/>
      <c r="AH198" s="655"/>
      <c r="AI198" s="656"/>
      <c r="AJ198" s="657"/>
      <c r="AK198" s="658"/>
      <c r="AL198" s="659"/>
      <c r="AM198" s="660"/>
      <c r="AN198" s="661" t="str">
        <f aca="false">IF(AP197="","",IF(OR(Z197=4,Z198=4,Z199=4),"！加算の要件上は問題ありませんが、算定期間の終わりが令和６年５月になっていません。区分変更の場合は、「基本情報入力シート」で同じ事業所を２行に分けて記入してください。",""))</f>
        <v/>
      </c>
      <c r="AO198" s="662"/>
      <c r="AP198" s="640" t="str">
        <f aca="false">IF(K197&lt;&gt;"","P列・R列に色付け","")</f>
        <v/>
      </c>
      <c r="AY198" s="644" t="str">
        <f aca="false">G197</f>
        <v/>
      </c>
    </row>
    <row r="199" customFormat="false" ht="32.1" hidden="false" customHeight="true" outlineLevel="0" collapsed="false">
      <c r="A199" s="616"/>
      <c r="B199" s="617"/>
      <c r="C199" s="617"/>
      <c r="D199" s="617"/>
      <c r="E199" s="617"/>
      <c r="F199" s="617"/>
      <c r="G199" s="618"/>
      <c r="H199" s="618"/>
      <c r="I199" s="618"/>
      <c r="J199" s="618"/>
      <c r="K199" s="618"/>
      <c r="L199" s="706"/>
      <c r="M199" s="707"/>
      <c r="N199" s="663" t="s">
        <v>375</v>
      </c>
      <c r="O199" s="710"/>
      <c r="P199" s="711" t="e">
        <f aca="false">IFERROR(VLOOKUP(K197,【参考】数式用!$A$5:$J$27,MATCH(O199,【参考】数式用!$B$4:$J$4,0)+1,0),"")))</f>
        <v>#N/A</v>
      </c>
      <c r="Q199" s="664"/>
      <c r="R199" s="665" t="e">
        <f aca="false">IFERROR(VLOOKUP(K197,【参考】数式用!$A$5:$J$27,MATCH(Q199,【参考】数式用!$B$4:$J$4,0)+1,0),"")))</f>
        <v>#N/A</v>
      </c>
      <c r="S199" s="666" t="s">
        <v>88</v>
      </c>
      <c r="T199" s="667" t="n">
        <v>6</v>
      </c>
      <c r="U199" s="668" t="s">
        <v>89</v>
      </c>
      <c r="V199" s="669" t="n">
        <v>4</v>
      </c>
      <c r="W199" s="668" t="s">
        <v>372</v>
      </c>
      <c r="X199" s="667" t="n">
        <v>6</v>
      </c>
      <c r="Y199" s="668" t="s">
        <v>89</v>
      </c>
      <c r="Z199" s="669" t="n">
        <v>5</v>
      </c>
      <c r="AA199" s="668" t="s">
        <v>90</v>
      </c>
      <c r="AB199" s="670" t="s">
        <v>101</v>
      </c>
      <c r="AC199" s="671" t="n">
        <f aca="false">IF(V199&gt;=1,(X199*12+Z199)-(T199*12+V199)+1,"")</f>
        <v>2</v>
      </c>
      <c r="AD199" s="668" t="s">
        <v>373</v>
      </c>
      <c r="AE199" s="672" t="str">
        <f aca="false">IFERROR(ROUNDDOWN(ROUND(L197*R199,0)*M197,0)*AC199,"")</f>
        <v/>
      </c>
      <c r="AF199" s="673" t="str">
        <f aca="false">IFERROR(ROUNDDOWN(ROUND(L197*(R199-P199),0)*M197,0)*AC199,"")</f>
        <v/>
      </c>
      <c r="AG199" s="674" t="n">
        <f aca="false">IF(AND(O199="ベア加算なし",Q199="ベア加算"),AE199,0)</f>
        <v>0</v>
      </c>
      <c r="AH199" s="675"/>
      <c r="AI199" s="676"/>
      <c r="AJ199" s="677"/>
      <c r="AK199" s="678"/>
      <c r="AL199" s="679"/>
      <c r="AM199" s="680"/>
      <c r="AN199" s="681" t="str">
        <f aca="false">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682" t="str">
        <f aca="false">IF(K197&lt;&gt;"","P列・R列に色付け","")</f>
        <v/>
      </c>
      <c r="AQ199" s="683"/>
      <c r="AR199" s="683"/>
      <c r="AX199" s="684"/>
      <c r="AY199" s="644" t="str">
        <f aca="false">G197</f>
        <v/>
      </c>
    </row>
    <row r="200" customFormat="false" ht="32.1" hidden="false" customHeight="true" outlineLevel="0" collapsed="false">
      <c r="A200" s="616" t="n">
        <v>63</v>
      </c>
      <c r="B200" s="617" t="str">
        <f aca="false">IF(基本情報入力シート!C116="","",基本情報入力シート!C116)</f>
        <v/>
      </c>
      <c r="C200" s="617"/>
      <c r="D200" s="617"/>
      <c r="E200" s="617"/>
      <c r="F200" s="617"/>
      <c r="G200" s="618" t="str">
        <f aca="false">IF(基本情報入力シート!M116="","",基本情報入力シート!M116)</f>
        <v/>
      </c>
      <c r="H200" s="618" t="str">
        <f aca="false">IF(基本情報入力シート!R116="","",基本情報入力シート!R116)</f>
        <v/>
      </c>
      <c r="I200" s="618" t="str">
        <f aca="false">IF(基本情報入力シート!W116="","",基本情報入力シート!W116)</f>
        <v/>
      </c>
      <c r="J200" s="618" t="str">
        <f aca="false">IF(基本情報入力シート!X116="","",基本情報入力シート!X116)</f>
        <v/>
      </c>
      <c r="K200" s="618" t="str">
        <f aca="false">IF(基本情報入力シート!Y116="","",基本情報入力シート!Y116)</f>
        <v/>
      </c>
      <c r="L200" s="706" t="str">
        <f aca="false">IF(基本情報入力シート!AB116="","",基本情報入力シート!AB116)</f>
        <v/>
      </c>
      <c r="M200" s="707" t="e">
        <f aca="false">IF(基本情報入力シート!AC116="","",基本情報入力シート!AC116)</f>
        <v>#N/A</v>
      </c>
      <c r="N200" s="622" t="s">
        <v>371</v>
      </c>
      <c r="O200" s="623"/>
      <c r="P200" s="624" t="e">
        <f aca="false">IFERROR(VLOOKUP(K200,【参考】数式用!$A$5:$J$27,MATCH(O200,【参考】数式用!$B$4:$J$4,0)+1,0),"")))</f>
        <v>#N/A</v>
      </c>
      <c r="Q200" s="623"/>
      <c r="R200" s="624" t="e">
        <f aca="false">IFERROR(VLOOKUP(K200,【参考】数式用!$A$5:$J$27,MATCH(Q200,【参考】数式用!$B$4:$J$4,0)+1,0),"")))</f>
        <v>#N/A</v>
      </c>
      <c r="S200" s="625" t="s">
        <v>88</v>
      </c>
      <c r="T200" s="626" t="n">
        <v>6</v>
      </c>
      <c r="U200" s="155" t="s">
        <v>89</v>
      </c>
      <c r="V200" s="627" t="n">
        <v>4</v>
      </c>
      <c r="W200" s="155" t="s">
        <v>372</v>
      </c>
      <c r="X200" s="626" t="n">
        <v>6</v>
      </c>
      <c r="Y200" s="155" t="s">
        <v>89</v>
      </c>
      <c r="Z200" s="627" t="n">
        <v>5</v>
      </c>
      <c r="AA200" s="155" t="s">
        <v>90</v>
      </c>
      <c r="AB200" s="628" t="s">
        <v>101</v>
      </c>
      <c r="AC200" s="629" t="n">
        <f aca="false">IF(V200&gt;=1,(X200*12+Z200)-(T200*12+V200)+1,"")</f>
        <v>2</v>
      </c>
      <c r="AD200" s="155" t="s">
        <v>373</v>
      </c>
      <c r="AE200" s="630" t="str">
        <f aca="false">IFERROR(ROUNDDOWN(ROUND(L200*R200,0)*M200,0)*AC200,"")</f>
        <v/>
      </c>
      <c r="AF200" s="631" t="str">
        <f aca="false">IFERROR(ROUNDDOWN(ROUND(L200*(R200-P200),0)*M200,0)*AC200,"")</f>
        <v/>
      </c>
      <c r="AG200" s="632"/>
      <c r="AH200" s="693"/>
      <c r="AI200" s="708"/>
      <c r="AJ200" s="703"/>
      <c r="AK200" s="704"/>
      <c r="AL200" s="637"/>
      <c r="AM200" s="638"/>
      <c r="AN200" s="639" t="str">
        <f aca="false">IF(AP200="","",IF(R200&lt;P200,"！加算の要件上は問題ありませんが、令和６年３月と比較して４・５月に加算率が下がる計画になっています。",""))</f>
        <v/>
      </c>
      <c r="AP200" s="640" t="str">
        <f aca="false">IF(K200&lt;&gt;"","P列・R列に色付け","")</f>
        <v/>
      </c>
      <c r="AQ200" s="641" t="e">
        <f aca="false">IFERROR(VLOOKUP(K200,【参考】数式用!$AJ$2:$AK$24,2,FALSE),"")))</f>
        <v>#N/A</v>
      </c>
      <c r="AR200" s="643" t="str">
        <f aca="false">Q200&amp;Q201&amp;Q202</f>
        <v/>
      </c>
      <c r="AS200" s="641" t="str">
        <f aca="false">IF(AG202&lt;&gt;0,IF(AH202="○","入力済","未入力"),"")</f>
        <v/>
      </c>
      <c r="AT200" s="642" t="str">
        <f aca="false">IF(OR(Q200="処遇加算Ⅰ",Q200="処遇加算Ⅱ"),IF(OR(AI200="○",AI200="令和６年度中に満たす"),"入力済","未入力"),"")</f>
        <v/>
      </c>
      <c r="AU200" s="643" t="str">
        <f aca="false">IF(Q200="処遇加算Ⅲ",IF(AJ200="○","入力済","未入力"),"")</f>
        <v/>
      </c>
      <c r="AV200" s="641" t="str">
        <f aca="false">IF(Q200="処遇加算Ⅰ",IF(OR(AK200="○",AK200="令和６年度中に満たす"),"入力済","未入力"),"")</f>
        <v/>
      </c>
      <c r="AW200" s="641" t="str">
        <f aca="false">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644" t="str">
        <f aca="false">IF(Q201="特定加算Ⅰ",IF(AM201="","未入力","入力済"),"")</f>
        <v/>
      </c>
      <c r="AY200" s="644" t="str">
        <f aca="false">G200</f>
        <v/>
      </c>
    </row>
    <row r="201" customFormat="false" ht="32.1" hidden="false" customHeight="true" outlineLevel="0" collapsed="false">
      <c r="A201" s="616"/>
      <c r="B201" s="617"/>
      <c r="C201" s="617"/>
      <c r="D201" s="617"/>
      <c r="E201" s="617"/>
      <c r="F201" s="617"/>
      <c r="G201" s="618"/>
      <c r="H201" s="618"/>
      <c r="I201" s="618"/>
      <c r="J201" s="618"/>
      <c r="K201" s="618"/>
      <c r="L201" s="706"/>
      <c r="M201" s="707"/>
      <c r="N201" s="645" t="s">
        <v>374</v>
      </c>
      <c r="O201" s="646"/>
      <c r="P201" s="647" t="e">
        <f aca="false">IFERROR(VLOOKUP(K200,【参考】数式用!$A$5:$J$27,MATCH(O201,【参考】数式用!$B$4:$J$4,0)+1,0),"")))</f>
        <v>#N/A</v>
      </c>
      <c r="Q201" s="646"/>
      <c r="R201" s="647" t="e">
        <f aca="false">IFERROR(VLOOKUP(K200,【参考】数式用!$A$5:$J$27,MATCH(Q201,【参考】数式用!$B$4:$J$4,0)+1,0),"")))</f>
        <v>#N/A</v>
      </c>
      <c r="S201" s="97" t="s">
        <v>88</v>
      </c>
      <c r="T201" s="648" t="n">
        <v>6</v>
      </c>
      <c r="U201" s="98" t="s">
        <v>89</v>
      </c>
      <c r="V201" s="649" t="n">
        <v>4</v>
      </c>
      <c r="W201" s="98" t="s">
        <v>372</v>
      </c>
      <c r="X201" s="648" t="n">
        <v>6</v>
      </c>
      <c r="Y201" s="98" t="s">
        <v>89</v>
      </c>
      <c r="Z201" s="649" t="n">
        <v>5</v>
      </c>
      <c r="AA201" s="98" t="s">
        <v>90</v>
      </c>
      <c r="AB201" s="650" t="s">
        <v>101</v>
      </c>
      <c r="AC201" s="651" t="n">
        <f aca="false">IF(V201&gt;=1,(X201*12+Z201)-(T201*12+V201)+1,"")</f>
        <v>2</v>
      </c>
      <c r="AD201" s="98" t="s">
        <v>373</v>
      </c>
      <c r="AE201" s="652" t="str">
        <f aca="false">IFERROR(ROUNDDOWN(ROUND(L200*R201,0)*M200,0)*AC201,"")</f>
        <v/>
      </c>
      <c r="AF201" s="653" t="str">
        <f aca="false">IFERROR(ROUNDDOWN(ROUND(L200*(R201-P201),0)*M200,0)*AC201,"")</f>
        <v/>
      </c>
      <c r="AG201" s="654"/>
      <c r="AH201" s="655"/>
      <c r="AI201" s="656"/>
      <c r="AJ201" s="657"/>
      <c r="AK201" s="658"/>
      <c r="AL201" s="659"/>
      <c r="AM201" s="660"/>
      <c r="AN201" s="661" t="str">
        <f aca="false">IF(AP200="","",IF(OR(Z200=4,Z201=4,Z202=4),"！加算の要件上は問題ありませんが、算定期間の終わりが令和６年５月になっていません。区分変更の場合は、「基本情報入力シート」で同じ事業所を２行に分けて記入してください。",""))</f>
        <v/>
      </c>
      <c r="AO201" s="662"/>
      <c r="AP201" s="640" t="str">
        <f aca="false">IF(K200&lt;&gt;"","P列・R列に色付け","")</f>
        <v/>
      </c>
      <c r="AY201" s="644" t="str">
        <f aca="false">G200</f>
        <v/>
      </c>
    </row>
    <row r="202" customFormat="false" ht="32.1" hidden="false" customHeight="true" outlineLevel="0" collapsed="false">
      <c r="A202" s="616"/>
      <c r="B202" s="617"/>
      <c r="C202" s="617"/>
      <c r="D202" s="617"/>
      <c r="E202" s="617"/>
      <c r="F202" s="617"/>
      <c r="G202" s="618"/>
      <c r="H202" s="618"/>
      <c r="I202" s="618"/>
      <c r="J202" s="618"/>
      <c r="K202" s="618"/>
      <c r="L202" s="706"/>
      <c r="M202" s="707"/>
      <c r="N202" s="663" t="s">
        <v>375</v>
      </c>
      <c r="O202" s="710"/>
      <c r="P202" s="711" t="e">
        <f aca="false">IFERROR(VLOOKUP(K200,【参考】数式用!$A$5:$J$27,MATCH(O202,【参考】数式用!$B$4:$J$4,0)+1,0),"")))</f>
        <v>#N/A</v>
      </c>
      <c r="Q202" s="664"/>
      <c r="R202" s="665" t="e">
        <f aca="false">IFERROR(VLOOKUP(K200,【参考】数式用!$A$5:$J$27,MATCH(Q202,【参考】数式用!$B$4:$J$4,0)+1,0),"")))</f>
        <v>#N/A</v>
      </c>
      <c r="S202" s="666" t="s">
        <v>88</v>
      </c>
      <c r="T202" s="667" t="n">
        <v>6</v>
      </c>
      <c r="U202" s="668" t="s">
        <v>89</v>
      </c>
      <c r="V202" s="669" t="n">
        <v>4</v>
      </c>
      <c r="W202" s="668" t="s">
        <v>372</v>
      </c>
      <c r="X202" s="667" t="n">
        <v>6</v>
      </c>
      <c r="Y202" s="668" t="s">
        <v>89</v>
      </c>
      <c r="Z202" s="669" t="n">
        <v>5</v>
      </c>
      <c r="AA202" s="668" t="s">
        <v>90</v>
      </c>
      <c r="AB202" s="670" t="s">
        <v>101</v>
      </c>
      <c r="AC202" s="671" t="n">
        <f aca="false">IF(V202&gt;=1,(X202*12+Z202)-(T202*12+V202)+1,"")</f>
        <v>2</v>
      </c>
      <c r="AD202" s="668" t="s">
        <v>373</v>
      </c>
      <c r="AE202" s="672" t="str">
        <f aca="false">IFERROR(ROUNDDOWN(ROUND(L200*R202,0)*M200,0)*AC202,"")</f>
        <v/>
      </c>
      <c r="AF202" s="673" t="str">
        <f aca="false">IFERROR(ROUNDDOWN(ROUND(L200*(R202-P202),0)*M200,0)*AC202,"")</f>
        <v/>
      </c>
      <c r="AG202" s="674" t="n">
        <f aca="false">IF(AND(O202="ベア加算なし",Q202="ベア加算"),AE202,0)</f>
        <v>0</v>
      </c>
      <c r="AH202" s="675"/>
      <c r="AI202" s="676"/>
      <c r="AJ202" s="677"/>
      <c r="AK202" s="678"/>
      <c r="AL202" s="679"/>
      <c r="AM202" s="680"/>
      <c r="AN202" s="681" t="str">
        <f aca="false">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682" t="str">
        <f aca="false">IF(K200&lt;&gt;"","P列・R列に色付け","")</f>
        <v/>
      </c>
      <c r="AQ202" s="683"/>
      <c r="AR202" s="683"/>
      <c r="AX202" s="684"/>
      <c r="AY202" s="644" t="str">
        <f aca="false">G200</f>
        <v/>
      </c>
    </row>
    <row r="203" customFormat="false" ht="32.1" hidden="false" customHeight="true" outlineLevel="0" collapsed="false">
      <c r="A203" s="616" t="n">
        <v>64</v>
      </c>
      <c r="B203" s="617" t="str">
        <f aca="false">IF(基本情報入力シート!C117="","",基本情報入力シート!C117)</f>
        <v/>
      </c>
      <c r="C203" s="617"/>
      <c r="D203" s="617"/>
      <c r="E203" s="617"/>
      <c r="F203" s="617"/>
      <c r="G203" s="618" t="str">
        <f aca="false">IF(基本情報入力シート!M117="","",基本情報入力シート!M117)</f>
        <v/>
      </c>
      <c r="H203" s="618" t="str">
        <f aca="false">IF(基本情報入力シート!R117="","",基本情報入力シート!R117)</f>
        <v/>
      </c>
      <c r="I203" s="618" t="str">
        <f aca="false">IF(基本情報入力シート!W117="","",基本情報入力シート!W117)</f>
        <v/>
      </c>
      <c r="J203" s="618" t="str">
        <f aca="false">IF(基本情報入力シート!X117="","",基本情報入力シート!X117)</f>
        <v/>
      </c>
      <c r="K203" s="618" t="str">
        <f aca="false">IF(基本情報入力シート!Y117="","",基本情報入力シート!Y117)</f>
        <v/>
      </c>
      <c r="L203" s="706" t="str">
        <f aca="false">IF(基本情報入力シート!AB117="","",基本情報入力シート!AB117)</f>
        <v/>
      </c>
      <c r="M203" s="707" t="e">
        <f aca="false">IF(基本情報入力シート!AC117="","",基本情報入力シート!AC117)</f>
        <v>#N/A</v>
      </c>
      <c r="N203" s="622" t="s">
        <v>371</v>
      </c>
      <c r="O203" s="623"/>
      <c r="P203" s="624" t="e">
        <f aca="false">IFERROR(VLOOKUP(K203,【参考】数式用!$A$5:$J$27,MATCH(O203,【参考】数式用!$B$4:$J$4,0)+1,0),"")))</f>
        <v>#N/A</v>
      </c>
      <c r="Q203" s="623"/>
      <c r="R203" s="624" t="e">
        <f aca="false">IFERROR(VLOOKUP(K203,【参考】数式用!$A$5:$J$27,MATCH(Q203,【参考】数式用!$B$4:$J$4,0)+1,0),"")))</f>
        <v>#N/A</v>
      </c>
      <c r="S203" s="625" t="s">
        <v>88</v>
      </c>
      <c r="T203" s="626" t="n">
        <v>6</v>
      </c>
      <c r="U203" s="155" t="s">
        <v>89</v>
      </c>
      <c r="V203" s="627" t="n">
        <v>4</v>
      </c>
      <c r="W203" s="155" t="s">
        <v>372</v>
      </c>
      <c r="X203" s="626" t="n">
        <v>6</v>
      </c>
      <c r="Y203" s="155" t="s">
        <v>89</v>
      </c>
      <c r="Z203" s="627" t="n">
        <v>5</v>
      </c>
      <c r="AA203" s="155" t="s">
        <v>90</v>
      </c>
      <c r="AB203" s="628" t="s">
        <v>101</v>
      </c>
      <c r="AC203" s="629" t="n">
        <f aca="false">IF(V203&gt;=1,(X203*12+Z203)-(T203*12+V203)+1,"")</f>
        <v>2</v>
      </c>
      <c r="AD203" s="155" t="s">
        <v>373</v>
      </c>
      <c r="AE203" s="630" t="str">
        <f aca="false">IFERROR(ROUNDDOWN(ROUND(L203*R203,0)*M203,0)*AC203,"")</f>
        <v/>
      </c>
      <c r="AF203" s="631" t="str">
        <f aca="false">IFERROR(ROUNDDOWN(ROUND(L203*(R203-P203),0)*M203,0)*AC203,"")</f>
        <v/>
      </c>
      <c r="AG203" s="632"/>
      <c r="AH203" s="693"/>
      <c r="AI203" s="708"/>
      <c r="AJ203" s="703"/>
      <c r="AK203" s="704"/>
      <c r="AL203" s="637"/>
      <c r="AM203" s="638"/>
      <c r="AN203" s="639" t="str">
        <f aca="false">IF(AP203="","",IF(R203&lt;P203,"！加算の要件上は問題ありませんが、令和６年３月と比較して４・５月に加算率が下がる計画になっています。",""))</f>
        <v/>
      </c>
      <c r="AP203" s="640" t="str">
        <f aca="false">IF(K203&lt;&gt;"","P列・R列に色付け","")</f>
        <v/>
      </c>
      <c r="AQ203" s="641" t="e">
        <f aca="false">IFERROR(VLOOKUP(K203,【参考】数式用!$AJ$2:$AK$24,2,FALSE),"")))</f>
        <v>#N/A</v>
      </c>
      <c r="AR203" s="643" t="str">
        <f aca="false">Q203&amp;Q204&amp;Q205</f>
        <v/>
      </c>
      <c r="AS203" s="641" t="str">
        <f aca="false">IF(AG205&lt;&gt;0,IF(AH205="○","入力済","未入力"),"")</f>
        <v/>
      </c>
      <c r="AT203" s="642" t="str">
        <f aca="false">IF(OR(Q203="処遇加算Ⅰ",Q203="処遇加算Ⅱ"),IF(OR(AI203="○",AI203="令和６年度中に満たす"),"入力済","未入力"),"")</f>
        <v/>
      </c>
      <c r="AU203" s="643" t="str">
        <f aca="false">IF(Q203="処遇加算Ⅲ",IF(AJ203="○","入力済","未入力"),"")</f>
        <v/>
      </c>
      <c r="AV203" s="641" t="str">
        <f aca="false">IF(Q203="処遇加算Ⅰ",IF(OR(AK203="○",AK203="令和６年度中に満たす"),"入力済","未入力"),"")</f>
        <v/>
      </c>
      <c r="AW203" s="641" t="str">
        <f aca="false">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644" t="str">
        <f aca="false">IF(Q204="特定加算Ⅰ",IF(AM204="","未入力","入力済"),"")</f>
        <v/>
      </c>
      <c r="AY203" s="644" t="str">
        <f aca="false">G203</f>
        <v/>
      </c>
    </row>
    <row r="204" customFormat="false" ht="32.1" hidden="false" customHeight="true" outlineLevel="0" collapsed="false">
      <c r="A204" s="616"/>
      <c r="B204" s="617"/>
      <c r="C204" s="617"/>
      <c r="D204" s="617"/>
      <c r="E204" s="617"/>
      <c r="F204" s="617"/>
      <c r="G204" s="618"/>
      <c r="H204" s="618"/>
      <c r="I204" s="618"/>
      <c r="J204" s="618"/>
      <c r="K204" s="618"/>
      <c r="L204" s="706"/>
      <c r="M204" s="707"/>
      <c r="N204" s="645" t="s">
        <v>374</v>
      </c>
      <c r="O204" s="646"/>
      <c r="P204" s="647" t="e">
        <f aca="false">IFERROR(VLOOKUP(K203,【参考】数式用!$A$5:$J$27,MATCH(O204,【参考】数式用!$B$4:$J$4,0)+1,0),"")))</f>
        <v>#N/A</v>
      </c>
      <c r="Q204" s="646"/>
      <c r="R204" s="647" t="e">
        <f aca="false">IFERROR(VLOOKUP(K203,【参考】数式用!$A$5:$J$27,MATCH(Q204,【参考】数式用!$B$4:$J$4,0)+1,0),"")))</f>
        <v>#N/A</v>
      </c>
      <c r="S204" s="97" t="s">
        <v>88</v>
      </c>
      <c r="T204" s="648" t="n">
        <v>6</v>
      </c>
      <c r="U204" s="98" t="s">
        <v>89</v>
      </c>
      <c r="V204" s="649" t="n">
        <v>4</v>
      </c>
      <c r="W204" s="98" t="s">
        <v>372</v>
      </c>
      <c r="X204" s="648" t="n">
        <v>6</v>
      </c>
      <c r="Y204" s="98" t="s">
        <v>89</v>
      </c>
      <c r="Z204" s="649" t="n">
        <v>5</v>
      </c>
      <c r="AA204" s="98" t="s">
        <v>90</v>
      </c>
      <c r="AB204" s="650" t="s">
        <v>101</v>
      </c>
      <c r="AC204" s="651" t="n">
        <f aca="false">IF(V204&gt;=1,(X204*12+Z204)-(T204*12+V204)+1,"")</f>
        <v>2</v>
      </c>
      <c r="AD204" s="98" t="s">
        <v>373</v>
      </c>
      <c r="AE204" s="652" t="str">
        <f aca="false">IFERROR(ROUNDDOWN(ROUND(L203*R204,0)*M203,0)*AC204,"")</f>
        <v/>
      </c>
      <c r="AF204" s="653" t="str">
        <f aca="false">IFERROR(ROUNDDOWN(ROUND(L203*(R204-P204),0)*M203,0)*AC204,"")</f>
        <v/>
      </c>
      <c r="AG204" s="654"/>
      <c r="AH204" s="655"/>
      <c r="AI204" s="656"/>
      <c r="AJ204" s="657"/>
      <c r="AK204" s="658"/>
      <c r="AL204" s="659"/>
      <c r="AM204" s="660"/>
      <c r="AN204" s="661" t="str">
        <f aca="false">IF(AP203="","",IF(OR(Z203=4,Z204=4,Z205=4),"！加算の要件上は問題ありませんが、算定期間の終わりが令和６年５月になっていません。区分変更の場合は、「基本情報入力シート」で同じ事業所を２行に分けて記入してください。",""))</f>
        <v/>
      </c>
      <c r="AO204" s="662"/>
      <c r="AP204" s="640" t="str">
        <f aca="false">IF(K203&lt;&gt;"","P列・R列に色付け","")</f>
        <v/>
      </c>
      <c r="AY204" s="644" t="str">
        <f aca="false">G203</f>
        <v/>
      </c>
    </row>
    <row r="205" customFormat="false" ht="32.1" hidden="false" customHeight="true" outlineLevel="0" collapsed="false">
      <c r="A205" s="616"/>
      <c r="B205" s="617"/>
      <c r="C205" s="617"/>
      <c r="D205" s="617"/>
      <c r="E205" s="617"/>
      <c r="F205" s="617"/>
      <c r="G205" s="618"/>
      <c r="H205" s="618"/>
      <c r="I205" s="618"/>
      <c r="J205" s="618"/>
      <c r="K205" s="618"/>
      <c r="L205" s="706"/>
      <c r="M205" s="707"/>
      <c r="N205" s="663" t="s">
        <v>375</v>
      </c>
      <c r="O205" s="710"/>
      <c r="P205" s="711" t="e">
        <f aca="false">IFERROR(VLOOKUP(K203,【参考】数式用!$A$5:$J$27,MATCH(O205,【参考】数式用!$B$4:$J$4,0)+1,0),"")))</f>
        <v>#N/A</v>
      </c>
      <c r="Q205" s="664"/>
      <c r="R205" s="665" t="e">
        <f aca="false">IFERROR(VLOOKUP(K203,【参考】数式用!$A$5:$J$27,MATCH(Q205,【参考】数式用!$B$4:$J$4,0)+1,0),"")))</f>
        <v>#N/A</v>
      </c>
      <c r="S205" s="666" t="s">
        <v>88</v>
      </c>
      <c r="T205" s="667" t="n">
        <v>6</v>
      </c>
      <c r="U205" s="668" t="s">
        <v>89</v>
      </c>
      <c r="V205" s="669" t="n">
        <v>4</v>
      </c>
      <c r="W205" s="668" t="s">
        <v>372</v>
      </c>
      <c r="X205" s="667" t="n">
        <v>6</v>
      </c>
      <c r="Y205" s="668" t="s">
        <v>89</v>
      </c>
      <c r="Z205" s="669" t="n">
        <v>5</v>
      </c>
      <c r="AA205" s="668" t="s">
        <v>90</v>
      </c>
      <c r="AB205" s="670" t="s">
        <v>101</v>
      </c>
      <c r="AC205" s="671" t="n">
        <f aca="false">IF(V205&gt;=1,(X205*12+Z205)-(T205*12+V205)+1,"")</f>
        <v>2</v>
      </c>
      <c r="AD205" s="668" t="s">
        <v>373</v>
      </c>
      <c r="AE205" s="672" t="str">
        <f aca="false">IFERROR(ROUNDDOWN(ROUND(L203*R205,0)*M203,0)*AC205,"")</f>
        <v/>
      </c>
      <c r="AF205" s="673" t="str">
        <f aca="false">IFERROR(ROUNDDOWN(ROUND(L203*(R205-P205),0)*M203,0)*AC205,"")</f>
        <v/>
      </c>
      <c r="AG205" s="674" t="n">
        <f aca="false">IF(AND(O205="ベア加算なし",Q205="ベア加算"),AE205,0)</f>
        <v>0</v>
      </c>
      <c r="AH205" s="675"/>
      <c r="AI205" s="676"/>
      <c r="AJ205" s="677"/>
      <c r="AK205" s="678"/>
      <c r="AL205" s="679"/>
      <c r="AM205" s="680"/>
      <c r="AN205" s="681" t="str">
        <f aca="false">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682" t="str">
        <f aca="false">IF(K203&lt;&gt;"","P列・R列に色付け","")</f>
        <v/>
      </c>
      <c r="AQ205" s="683"/>
      <c r="AR205" s="683"/>
      <c r="AX205" s="684"/>
      <c r="AY205" s="644" t="str">
        <f aca="false">G203</f>
        <v/>
      </c>
    </row>
    <row r="206" customFormat="false" ht="32.1" hidden="false" customHeight="true" outlineLevel="0" collapsed="false">
      <c r="A206" s="616" t="n">
        <v>65</v>
      </c>
      <c r="B206" s="617" t="str">
        <f aca="false">IF(基本情報入力シート!C118="","",基本情報入力シート!C118)</f>
        <v/>
      </c>
      <c r="C206" s="617"/>
      <c r="D206" s="617"/>
      <c r="E206" s="617"/>
      <c r="F206" s="617"/>
      <c r="G206" s="618" t="str">
        <f aca="false">IF(基本情報入力シート!M118="","",基本情報入力シート!M118)</f>
        <v/>
      </c>
      <c r="H206" s="618" t="str">
        <f aca="false">IF(基本情報入力シート!R118="","",基本情報入力シート!R118)</f>
        <v/>
      </c>
      <c r="I206" s="618" t="str">
        <f aca="false">IF(基本情報入力シート!W118="","",基本情報入力シート!W118)</f>
        <v/>
      </c>
      <c r="J206" s="618" t="str">
        <f aca="false">IF(基本情報入力シート!X118="","",基本情報入力シート!X118)</f>
        <v/>
      </c>
      <c r="K206" s="618" t="str">
        <f aca="false">IF(基本情報入力シート!Y118="","",基本情報入力シート!Y118)</f>
        <v/>
      </c>
      <c r="L206" s="706" t="str">
        <f aca="false">IF(基本情報入力シート!AB118="","",基本情報入力シート!AB118)</f>
        <v/>
      </c>
      <c r="M206" s="707" t="e">
        <f aca="false">IF(基本情報入力シート!AC118="","",基本情報入力シート!AC118)</f>
        <v>#N/A</v>
      </c>
      <c r="N206" s="622" t="s">
        <v>371</v>
      </c>
      <c r="O206" s="623"/>
      <c r="P206" s="624" t="e">
        <f aca="false">IFERROR(VLOOKUP(K206,【参考】数式用!$A$5:$J$27,MATCH(O206,【参考】数式用!$B$4:$J$4,0)+1,0),"")))</f>
        <v>#N/A</v>
      </c>
      <c r="Q206" s="623"/>
      <c r="R206" s="624" t="e">
        <f aca="false">IFERROR(VLOOKUP(K206,【参考】数式用!$A$5:$J$27,MATCH(Q206,【参考】数式用!$B$4:$J$4,0)+1,0),"")))</f>
        <v>#N/A</v>
      </c>
      <c r="S206" s="625" t="s">
        <v>88</v>
      </c>
      <c r="T206" s="626" t="n">
        <v>6</v>
      </c>
      <c r="U206" s="155" t="s">
        <v>89</v>
      </c>
      <c r="V206" s="627" t="n">
        <v>4</v>
      </c>
      <c r="W206" s="155" t="s">
        <v>372</v>
      </c>
      <c r="X206" s="626" t="n">
        <v>6</v>
      </c>
      <c r="Y206" s="155" t="s">
        <v>89</v>
      </c>
      <c r="Z206" s="627" t="n">
        <v>5</v>
      </c>
      <c r="AA206" s="155" t="s">
        <v>90</v>
      </c>
      <c r="AB206" s="628" t="s">
        <v>101</v>
      </c>
      <c r="AC206" s="629" t="n">
        <f aca="false">IF(V206&gt;=1,(X206*12+Z206)-(T206*12+V206)+1,"")</f>
        <v>2</v>
      </c>
      <c r="AD206" s="155" t="s">
        <v>373</v>
      </c>
      <c r="AE206" s="630" t="str">
        <f aca="false">IFERROR(ROUNDDOWN(ROUND(L206*R206,0)*M206,0)*AC206,"")</f>
        <v/>
      </c>
      <c r="AF206" s="631" t="str">
        <f aca="false">IFERROR(ROUNDDOWN(ROUND(L206*(R206-P206),0)*M206,0)*AC206,"")</f>
        <v/>
      </c>
      <c r="AG206" s="632"/>
      <c r="AH206" s="693"/>
      <c r="AI206" s="708"/>
      <c r="AJ206" s="703"/>
      <c r="AK206" s="704"/>
      <c r="AL206" s="637"/>
      <c r="AM206" s="638"/>
      <c r="AN206" s="639" t="str">
        <f aca="false">IF(AP206="","",IF(R206&lt;P206,"！加算の要件上は問題ありませんが、令和６年３月と比較して４・５月に加算率が下がる計画になっています。",""))</f>
        <v/>
      </c>
      <c r="AP206" s="640" t="str">
        <f aca="false">IF(K206&lt;&gt;"","P列・R列に色付け","")</f>
        <v/>
      </c>
      <c r="AQ206" s="641" t="e">
        <f aca="false">IFERROR(VLOOKUP(K206,【参考】数式用!$AJ$2:$AK$24,2,FALSE),"")))</f>
        <v>#N/A</v>
      </c>
      <c r="AR206" s="643" t="str">
        <f aca="false">Q206&amp;Q207&amp;Q208</f>
        <v/>
      </c>
      <c r="AS206" s="641" t="str">
        <f aca="false">IF(AG208&lt;&gt;0,IF(AH208="○","入力済","未入力"),"")</f>
        <v/>
      </c>
      <c r="AT206" s="642" t="str">
        <f aca="false">IF(OR(Q206="処遇加算Ⅰ",Q206="処遇加算Ⅱ"),IF(OR(AI206="○",AI206="令和６年度中に満たす"),"入力済","未入力"),"")</f>
        <v/>
      </c>
      <c r="AU206" s="643" t="str">
        <f aca="false">IF(Q206="処遇加算Ⅲ",IF(AJ206="○","入力済","未入力"),"")</f>
        <v/>
      </c>
      <c r="AV206" s="641" t="str">
        <f aca="false">IF(Q206="処遇加算Ⅰ",IF(OR(AK206="○",AK206="令和６年度中に満たす"),"入力済","未入力"),"")</f>
        <v/>
      </c>
      <c r="AW206" s="641" t="str">
        <f aca="false">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644" t="str">
        <f aca="false">IF(Q207="特定加算Ⅰ",IF(AM207="","未入力","入力済"),"")</f>
        <v/>
      </c>
      <c r="AY206" s="644" t="str">
        <f aca="false">G206</f>
        <v/>
      </c>
    </row>
    <row r="207" customFormat="false" ht="32.1" hidden="false" customHeight="true" outlineLevel="0" collapsed="false">
      <c r="A207" s="616"/>
      <c r="B207" s="617"/>
      <c r="C207" s="617"/>
      <c r="D207" s="617"/>
      <c r="E207" s="617"/>
      <c r="F207" s="617"/>
      <c r="G207" s="618"/>
      <c r="H207" s="618"/>
      <c r="I207" s="618"/>
      <c r="J207" s="618"/>
      <c r="K207" s="618"/>
      <c r="L207" s="706"/>
      <c r="M207" s="707"/>
      <c r="N207" s="645" t="s">
        <v>374</v>
      </c>
      <c r="O207" s="646"/>
      <c r="P207" s="647" t="e">
        <f aca="false">IFERROR(VLOOKUP(K206,【参考】数式用!$A$5:$J$27,MATCH(O207,【参考】数式用!$B$4:$J$4,0)+1,0),"")))</f>
        <v>#N/A</v>
      </c>
      <c r="Q207" s="646"/>
      <c r="R207" s="647" t="e">
        <f aca="false">IFERROR(VLOOKUP(K206,【参考】数式用!$A$5:$J$27,MATCH(Q207,【参考】数式用!$B$4:$J$4,0)+1,0),"")))</f>
        <v>#N/A</v>
      </c>
      <c r="S207" s="97" t="s">
        <v>88</v>
      </c>
      <c r="T207" s="648" t="n">
        <v>6</v>
      </c>
      <c r="U207" s="98" t="s">
        <v>89</v>
      </c>
      <c r="V207" s="649" t="n">
        <v>4</v>
      </c>
      <c r="W207" s="98" t="s">
        <v>372</v>
      </c>
      <c r="X207" s="648" t="n">
        <v>6</v>
      </c>
      <c r="Y207" s="98" t="s">
        <v>89</v>
      </c>
      <c r="Z207" s="649" t="n">
        <v>5</v>
      </c>
      <c r="AA207" s="98" t="s">
        <v>90</v>
      </c>
      <c r="AB207" s="650" t="s">
        <v>101</v>
      </c>
      <c r="AC207" s="651" t="n">
        <f aca="false">IF(V207&gt;=1,(X207*12+Z207)-(T207*12+V207)+1,"")</f>
        <v>2</v>
      </c>
      <c r="AD207" s="98" t="s">
        <v>373</v>
      </c>
      <c r="AE207" s="652" t="str">
        <f aca="false">IFERROR(ROUNDDOWN(ROUND(L206*R207,0)*M206,0)*AC207,"")</f>
        <v/>
      </c>
      <c r="AF207" s="653" t="str">
        <f aca="false">IFERROR(ROUNDDOWN(ROUND(L206*(R207-P207),0)*M206,0)*AC207,"")</f>
        <v/>
      </c>
      <c r="AG207" s="654"/>
      <c r="AH207" s="655"/>
      <c r="AI207" s="656"/>
      <c r="AJ207" s="657"/>
      <c r="AK207" s="658"/>
      <c r="AL207" s="659"/>
      <c r="AM207" s="660"/>
      <c r="AN207" s="661" t="str">
        <f aca="false">IF(AP206="","",IF(OR(Z206=4,Z207=4,Z208=4),"！加算の要件上は問題ありませんが、算定期間の終わりが令和６年５月になっていません。区分変更の場合は、「基本情報入力シート」で同じ事業所を２行に分けて記入してください。",""))</f>
        <v/>
      </c>
      <c r="AO207" s="662"/>
      <c r="AP207" s="640" t="str">
        <f aca="false">IF(K206&lt;&gt;"","P列・R列に色付け","")</f>
        <v/>
      </c>
      <c r="AY207" s="644" t="str">
        <f aca="false">G206</f>
        <v/>
      </c>
    </row>
    <row r="208" customFormat="false" ht="32.1" hidden="false" customHeight="true" outlineLevel="0" collapsed="false">
      <c r="A208" s="616"/>
      <c r="B208" s="617"/>
      <c r="C208" s="617"/>
      <c r="D208" s="617"/>
      <c r="E208" s="617"/>
      <c r="F208" s="617"/>
      <c r="G208" s="618"/>
      <c r="H208" s="618"/>
      <c r="I208" s="618"/>
      <c r="J208" s="618"/>
      <c r="K208" s="618"/>
      <c r="L208" s="706"/>
      <c r="M208" s="707"/>
      <c r="N208" s="663" t="s">
        <v>375</v>
      </c>
      <c r="O208" s="710"/>
      <c r="P208" s="711" t="e">
        <f aca="false">IFERROR(VLOOKUP(K206,【参考】数式用!$A$5:$J$27,MATCH(O208,【参考】数式用!$B$4:$J$4,0)+1,0),"")))</f>
        <v>#N/A</v>
      </c>
      <c r="Q208" s="664"/>
      <c r="R208" s="665" t="e">
        <f aca="false">IFERROR(VLOOKUP(K206,【参考】数式用!$A$5:$J$27,MATCH(Q208,【参考】数式用!$B$4:$J$4,0)+1,0),"")))</f>
        <v>#N/A</v>
      </c>
      <c r="S208" s="666" t="s">
        <v>88</v>
      </c>
      <c r="T208" s="667" t="n">
        <v>6</v>
      </c>
      <c r="U208" s="668" t="s">
        <v>89</v>
      </c>
      <c r="V208" s="669" t="n">
        <v>4</v>
      </c>
      <c r="W208" s="668" t="s">
        <v>372</v>
      </c>
      <c r="X208" s="667" t="n">
        <v>6</v>
      </c>
      <c r="Y208" s="668" t="s">
        <v>89</v>
      </c>
      <c r="Z208" s="669" t="n">
        <v>5</v>
      </c>
      <c r="AA208" s="668" t="s">
        <v>90</v>
      </c>
      <c r="AB208" s="670" t="s">
        <v>101</v>
      </c>
      <c r="AC208" s="671" t="n">
        <f aca="false">IF(V208&gt;=1,(X208*12+Z208)-(T208*12+V208)+1,"")</f>
        <v>2</v>
      </c>
      <c r="AD208" s="668" t="s">
        <v>373</v>
      </c>
      <c r="AE208" s="672" t="str">
        <f aca="false">IFERROR(ROUNDDOWN(ROUND(L206*R208,0)*M206,0)*AC208,"")</f>
        <v/>
      </c>
      <c r="AF208" s="673" t="str">
        <f aca="false">IFERROR(ROUNDDOWN(ROUND(L206*(R208-P208),0)*M206,0)*AC208,"")</f>
        <v/>
      </c>
      <c r="AG208" s="674" t="n">
        <f aca="false">IF(AND(O208="ベア加算なし",Q208="ベア加算"),AE208,0)</f>
        <v>0</v>
      </c>
      <c r="AH208" s="675"/>
      <c r="AI208" s="676"/>
      <c r="AJ208" s="677"/>
      <c r="AK208" s="678"/>
      <c r="AL208" s="679"/>
      <c r="AM208" s="680"/>
      <c r="AN208" s="681" t="str">
        <f aca="false">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682" t="str">
        <f aca="false">IF(K206&lt;&gt;"","P列・R列に色付け","")</f>
        <v/>
      </c>
      <c r="AQ208" s="683"/>
      <c r="AR208" s="683"/>
      <c r="AX208" s="684"/>
      <c r="AY208" s="644" t="str">
        <f aca="false">G206</f>
        <v/>
      </c>
    </row>
    <row r="209" customFormat="false" ht="32.1" hidden="false" customHeight="true" outlineLevel="0" collapsed="false">
      <c r="A209" s="616" t="n">
        <v>66</v>
      </c>
      <c r="B209" s="617" t="str">
        <f aca="false">IF(基本情報入力シート!C119="","",基本情報入力シート!C119)</f>
        <v/>
      </c>
      <c r="C209" s="617"/>
      <c r="D209" s="617"/>
      <c r="E209" s="617"/>
      <c r="F209" s="617"/>
      <c r="G209" s="618" t="str">
        <f aca="false">IF(基本情報入力シート!M119="","",基本情報入力シート!M119)</f>
        <v/>
      </c>
      <c r="H209" s="618" t="str">
        <f aca="false">IF(基本情報入力シート!R119="","",基本情報入力シート!R119)</f>
        <v/>
      </c>
      <c r="I209" s="618" t="str">
        <f aca="false">IF(基本情報入力シート!W119="","",基本情報入力シート!W119)</f>
        <v/>
      </c>
      <c r="J209" s="618" t="str">
        <f aca="false">IF(基本情報入力シート!X119="","",基本情報入力シート!X119)</f>
        <v/>
      </c>
      <c r="K209" s="618" t="str">
        <f aca="false">IF(基本情報入力シート!Y119="","",基本情報入力シート!Y119)</f>
        <v/>
      </c>
      <c r="L209" s="706" t="str">
        <f aca="false">IF(基本情報入力シート!AB119="","",基本情報入力シート!AB119)</f>
        <v/>
      </c>
      <c r="M209" s="707" t="e">
        <f aca="false">IF(基本情報入力シート!AC119="","",基本情報入力シート!AC119)</f>
        <v>#N/A</v>
      </c>
      <c r="N209" s="622" t="s">
        <v>371</v>
      </c>
      <c r="O209" s="623"/>
      <c r="P209" s="624" t="e">
        <f aca="false">IFERROR(VLOOKUP(K209,【参考】数式用!$A$5:$J$27,MATCH(O209,【参考】数式用!$B$4:$J$4,0)+1,0),"")))</f>
        <v>#N/A</v>
      </c>
      <c r="Q209" s="623"/>
      <c r="R209" s="624" t="e">
        <f aca="false">IFERROR(VLOOKUP(K209,【参考】数式用!$A$5:$J$27,MATCH(Q209,【参考】数式用!$B$4:$J$4,0)+1,0),"")))</f>
        <v>#N/A</v>
      </c>
      <c r="S209" s="625" t="s">
        <v>88</v>
      </c>
      <c r="T209" s="626" t="n">
        <v>6</v>
      </c>
      <c r="U209" s="155" t="s">
        <v>89</v>
      </c>
      <c r="V209" s="627" t="n">
        <v>4</v>
      </c>
      <c r="W209" s="155" t="s">
        <v>372</v>
      </c>
      <c r="X209" s="626" t="n">
        <v>6</v>
      </c>
      <c r="Y209" s="155" t="s">
        <v>89</v>
      </c>
      <c r="Z209" s="627" t="n">
        <v>5</v>
      </c>
      <c r="AA209" s="155" t="s">
        <v>90</v>
      </c>
      <c r="AB209" s="628" t="s">
        <v>101</v>
      </c>
      <c r="AC209" s="629" t="n">
        <f aca="false">IF(V209&gt;=1,(X209*12+Z209)-(T209*12+V209)+1,"")</f>
        <v>2</v>
      </c>
      <c r="AD209" s="155" t="s">
        <v>373</v>
      </c>
      <c r="AE209" s="630" t="str">
        <f aca="false">IFERROR(ROUNDDOWN(ROUND(L209*R209,0)*M209,0)*AC209,"")</f>
        <v/>
      </c>
      <c r="AF209" s="631" t="str">
        <f aca="false">IFERROR(ROUNDDOWN(ROUND(L209*(R209-P209),0)*M209,0)*AC209,"")</f>
        <v/>
      </c>
      <c r="AG209" s="632"/>
      <c r="AH209" s="693"/>
      <c r="AI209" s="708"/>
      <c r="AJ209" s="703"/>
      <c r="AK209" s="704"/>
      <c r="AL209" s="637"/>
      <c r="AM209" s="638"/>
      <c r="AN209" s="639" t="str">
        <f aca="false">IF(AP209="","",IF(R209&lt;P209,"！加算の要件上は問題ありませんが、令和６年３月と比較して４・５月に加算率が下がる計画になっています。",""))</f>
        <v/>
      </c>
      <c r="AP209" s="640" t="str">
        <f aca="false">IF(K209&lt;&gt;"","P列・R列に色付け","")</f>
        <v/>
      </c>
      <c r="AQ209" s="641" t="e">
        <f aca="false">IFERROR(VLOOKUP(K209,【参考】数式用!$AJ$2:$AK$24,2,FALSE),"")))</f>
        <v>#N/A</v>
      </c>
      <c r="AR209" s="643" t="str">
        <f aca="false">Q209&amp;Q210&amp;Q211</f>
        <v/>
      </c>
      <c r="AS209" s="641" t="str">
        <f aca="false">IF(AG211&lt;&gt;0,IF(AH211="○","入力済","未入力"),"")</f>
        <v/>
      </c>
      <c r="AT209" s="642" t="str">
        <f aca="false">IF(OR(Q209="処遇加算Ⅰ",Q209="処遇加算Ⅱ"),IF(OR(AI209="○",AI209="令和６年度中に満たす"),"入力済","未入力"),"")</f>
        <v/>
      </c>
      <c r="AU209" s="643" t="str">
        <f aca="false">IF(Q209="処遇加算Ⅲ",IF(AJ209="○","入力済","未入力"),"")</f>
        <v/>
      </c>
      <c r="AV209" s="641" t="str">
        <f aca="false">IF(Q209="処遇加算Ⅰ",IF(OR(AK209="○",AK209="令和６年度中に満たす"),"入力済","未入力"),"")</f>
        <v/>
      </c>
      <c r="AW209" s="641" t="str">
        <f aca="false">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644" t="str">
        <f aca="false">IF(Q210="特定加算Ⅰ",IF(AM210="","未入力","入力済"),"")</f>
        <v/>
      </c>
      <c r="AY209" s="644" t="str">
        <f aca="false">G209</f>
        <v/>
      </c>
    </row>
    <row r="210" customFormat="false" ht="32.1" hidden="false" customHeight="true" outlineLevel="0" collapsed="false">
      <c r="A210" s="616"/>
      <c r="B210" s="617"/>
      <c r="C210" s="617"/>
      <c r="D210" s="617"/>
      <c r="E210" s="617"/>
      <c r="F210" s="617"/>
      <c r="G210" s="618"/>
      <c r="H210" s="618"/>
      <c r="I210" s="618"/>
      <c r="J210" s="618"/>
      <c r="K210" s="618"/>
      <c r="L210" s="706"/>
      <c r="M210" s="707"/>
      <c r="N210" s="645" t="s">
        <v>374</v>
      </c>
      <c r="O210" s="646"/>
      <c r="P210" s="647" t="e">
        <f aca="false">IFERROR(VLOOKUP(K209,【参考】数式用!$A$5:$J$27,MATCH(O210,【参考】数式用!$B$4:$J$4,0)+1,0),"")))</f>
        <v>#N/A</v>
      </c>
      <c r="Q210" s="646"/>
      <c r="R210" s="647" t="e">
        <f aca="false">IFERROR(VLOOKUP(K209,【参考】数式用!$A$5:$J$27,MATCH(Q210,【参考】数式用!$B$4:$J$4,0)+1,0),"")))</f>
        <v>#N/A</v>
      </c>
      <c r="S210" s="97" t="s">
        <v>88</v>
      </c>
      <c r="T210" s="648" t="n">
        <v>6</v>
      </c>
      <c r="U210" s="98" t="s">
        <v>89</v>
      </c>
      <c r="V210" s="649" t="n">
        <v>4</v>
      </c>
      <c r="W210" s="98" t="s">
        <v>372</v>
      </c>
      <c r="X210" s="648" t="n">
        <v>6</v>
      </c>
      <c r="Y210" s="98" t="s">
        <v>89</v>
      </c>
      <c r="Z210" s="649" t="n">
        <v>5</v>
      </c>
      <c r="AA210" s="98" t="s">
        <v>90</v>
      </c>
      <c r="AB210" s="650" t="s">
        <v>101</v>
      </c>
      <c r="AC210" s="651" t="n">
        <f aca="false">IF(V210&gt;=1,(X210*12+Z210)-(T210*12+V210)+1,"")</f>
        <v>2</v>
      </c>
      <c r="AD210" s="98" t="s">
        <v>373</v>
      </c>
      <c r="AE210" s="652" t="str">
        <f aca="false">IFERROR(ROUNDDOWN(ROUND(L209*R210,0)*M209,0)*AC210,"")</f>
        <v/>
      </c>
      <c r="AF210" s="653" t="str">
        <f aca="false">IFERROR(ROUNDDOWN(ROUND(L209*(R210-P210),0)*M209,0)*AC210,"")</f>
        <v/>
      </c>
      <c r="AG210" s="654"/>
      <c r="AH210" s="655"/>
      <c r="AI210" s="656"/>
      <c r="AJ210" s="657"/>
      <c r="AK210" s="658"/>
      <c r="AL210" s="659"/>
      <c r="AM210" s="660"/>
      <c r="AN210" s="661" t="str">
        <f aca="false">IF(AP209="","",IF(OR(Z209=4,Z210=4,Z211=4),"！加算の要件上は問題ありませんが、算定期間の終わりが令和６年５月になっていません。区分変更の場合は、「基本情報入力シート」で同じ事業所を２行に分けて記入してください。",""))</f>
        <v/>
      </c>
      <c r="AO210" s="662"/>
      <c r="AP210" s="640" t="str">
        <f aca="false">IF(K209&lt;&gt;"","P列・R列に色付け","")</f>
        <v/>
      </c>
      <c r="AY210" s="644" t="str">
        <f aca="false">G209</f>
        <v/>
      </c>
    </row>
    <row r="211" customFormat="false" ht="32.1" hidden="false" customHeight="true" outlineLevel="0" collapsed="false">
      <c r="A211" s="616"/>
      <c r="B211" s="617"/>
      <c r="C211" s="617"/>
      <c r="D211" s="617"/>
      <c r="E211" s="617"/>
      <c r="F211" s="617"/>
      <c r="G211" s="618"/>
      <c r="H211" s="618"/>
      <c r="I211" s="618"/>
      <c r="J211" s="618"/>
      <c r="K211" s="618"/>
      <c r="L211" s="706"/>
      <c r="M211" s="707"/>
      <c r="N211" s="663" t="s">
        <v>375</v>
      </c>
      <c r="O211" s="710"/>
      <c r="P211" s="711" t="e">
        <f aca="false">IFERROR(VLOOKUP(K209,【参考】数式用!$A$5:$J$27,MATCH(O211,【参考】数式用!$B$4:$J$4,0)+1,0),"")))</f>
        <v>#N/A</v>
      </c>
      <c r="Q211" s="664"/>
      <c r="R211" s="665" t="e">
        <f aca="false">IFERROR(VLOOKUP(K209,【参考】数式用!$A$5:$J$27,MATCH(Q211,【参考】数式用!$B$4:$J$4,0)+1,0),"")))</f>
        <v>#N/A</v>
      </c>
      <c r="S211" s="666" t="s">
        <v>88</v>
      </c>
      <c r="T211" s="667" t="n">
        <v>6</v>
      </c>
      <c r="U211" s="668" t="s">
        <v>89</v>
      </c>
      <c r="V211" s="669" t="n">
        <v>4</v>
      </c>
      <c r="W211" s="668" t="s">
        <v>372</v>
      </c>
      <c r="X211" s="667" t="n">
        <v>6</v>
      </c>
      <c r="Y211" s="668" t="s">
        <v>89</v>
      </c>
      <c r="Z211" s="669" t="n">
        <v>5</v>
      </c>
      <c r="AA211" s="668" t="s">
        <v>90</v>
      </c>
      <c r="AB211" s="670" t="s">
        <v>101</v>
      </c>
      <c r="AC211" s="671" t="n">
        <f aca="false">IF(V211&gt;=1,(X211*12+Z211)-(T211*12+V211)+1,"")</f>
        <v>2</v>
      </c>
      <c r="AD211" s="668" t="s">
        <v>373</v>
      </c>
      <c r="AE211" s="672" t="str">
        <f aca="false">IFERROR(ROUNDDOWN(ROUND(L209*R211,0)*M209,0)*AC211,"")</f>
        <v/>
      </c>
      <c r="AF211" s="673" t="str">
        <f aca="false">IFERROR(ROUNDDOWN(ROUND(L209*(R211-P211),0)*M209,0)*AC211,"")</f>
        <v/>
      </c>
      <c r="AG211" s="674" t="n">
        <f aca="false">IF(AND(O211="ベア加算なし",Q211="ベア加算"),AE211,0)</f>
        <v>0</v>
      </c>
      <c r="AH211" s="675"/>
      <c r="AI211" s="676"/>
      <c r="AJ211" s="677"/>
      <c r="AK211" s="678"/>
      <c r="AL211" s="679"/>
      <c r="AM211" s="680"/>
      <c r="AN211" s="681" t="str">
        <f aca="false">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682" t="str">
        <f aca="false">IF(K209&lt;&gt;"","P列・R列に色付け","")</f>
        <v/>
      </c>
      <c r="AQ211" s="683"/>
      <c r="AR211" s="683"/>
      <c r="AX211" s="684"/>
      <c r="AY211" s="644" t="str">
        <f aca="false">G209</f>
        <v/>
      </c>
    </row>
    <row r="212" customFormat="false" ht="32.1" hidden="false" customHeight="true" outlineLevel="0" collapsed="false">
      <c r="A212" s="616" t="n">
        <v>67</v>
      </c>
      <c r="B212" s="617" t="str">
        <f aca="false">IF(基本情報入力シート!C120="","",基本情報入力シート!C120)</f>
        <v/>
      </c>
      <c r="C212" s="617"/>
      <c r="D212" s="617"/>
      <c r="E212" s="617"/>
      <c r="F212" s="617"/>
      <c r="G212" s="618" t="str">
        <f aca="false">IF(基本情報入力シート!M120="","",基本情報入力シート!M120)</f>
        <v/>
      </c>
      <c r="H212" s="618" t="str">
        <f aca="false">IF(基本情報入力シート!R120="","",基本情報入力シート!R120)</f>
        <v/>
      </c>
      <c r="I212" s="618" t="str">
        <f aca="false">IF(基本情報入力シート!W120="","",基本情報入力シート!W120)</f>
        <v/>
      </c>
      <c r="J212" s="618" t="str">
        <f aca="false">IF(基本情報入力シート!X120="","",基本情報入力シート!X120)</f>
        <v/>
      </c>
      <c r="K212" s="618" t="str">
        <f aca="false">IF(基本情報入力シート!Y120="","",基本情報入力シート!Y120)</f>
        <v/>
      </c>
      <c r="L212" s="706" t="str">
        <f aca="false">IF(基本情報入力シート!AB120="","",基本情報入力シート!AB120)</f>
        <v/>
      </c>
      <c r="M212" s="707" t="e">
        <f aca="false">IF(基本情報入力シート!AC120="","",基本情報入力シート!AC120)</f>
        <v>#N/A</v>
      </c>
      <c r="N212" s="622" t="s">
        <v>371</v>
      </c>
      <c r="O212" s="623"/>
      <c r="P212" s="624" t="e">
        <f aca="false">IFERROR(VLOOKUP(K212,【参考】数式用!$A$5:$J$27,MATCH(O212,【参考】数式用!$B$4:$J$4,0)+1,0),"")))</f>
        <v>#N/A</v>
      </c>
      <c r="Q212" s="623"/>
      <c r="R212" s="624" t="e">
        <f aca="false">IFERROR(VLOOKUP(K212,【参考】数式用!$A$5:$J$27,MATCH(Q212,【参考】数式用!$B$4:$J$4,0)+1,0),"")))</f>
        <v>#N/A</v>
      </c>
      <c r="S212" s="625" t="s">
        <v>88</v>
      </c>
      <c r="T212" s="626" t="n">
        <v>6</v>
      </c>
      <c r="U212" s="155" t="s">
        <v>89</v>
      </c>
      <c r="V212" s="627" t="n">
        <v>4</v>
      </c>
      <c r="W212" s="155" t="s">
        <v>372</v>
      </c>
      <c r="X212" s="626" t="n">
        <v>6</v>
      </c>
      <c r="Y212" s="155" t="s">
        <v>89</v>
      </c>
      <c r="Z212" s="627" t="n">
        <v>5</v>
      </c>
      <c r="AA212" s="155" t="s">
        <v>90</v>
      </c>
      <c r="AB212" s="628" t="s">
        <v>101</v>
      </c>
      <c r="AC212" s="629" t="n">
        <f aca="false">IF(V212&gt;=1,(X212*12+Z212)-(T212*12+V212)+1,"")</f>
        <v>2</v>
      </c>
      <c r="AD212" s="155" t="s">
        <v>373</v>
      </c>
      <c r="AE212" s="630" t="str">
        <f aca="false">IFERROR(ROUNDDOWN(ROUND(L212*R212,0)*M212,0)*AC212,"")</f>
        <v/>
      </c>
      <c r="AF212" s="631" t="str">
        <f aca="false">IFERROR(ROUNDDOWN(ROUND(L212*(R212-P212),0)*M212,0)*AC212,"")</f>
        <v/>
      </c>
      <c r="AG212" s="632"/>
      <c r="AH212" s="693"/>
      <c r="AI212" s="708"/>
      <c r="AJ212" s="703"/>
      <c r="AK212" s="704"/>
      <c r="AL212" s="637"/>
      <c r="AM212" s="638"/>
      <c r="AN212" s="639" t="str">
        <f aca="false">IF(AP212="","",IF(R212&lt;P212,"！加算の要件上は問題ありませんが、令和６年３月と比較して４・５月に加算率が下がる計画になっています。",""))</f>
        <v/>
      </c>
      <c r="AP212" s="640" t="str">
        <f aca="false">IF(K212&lt;&gt;"","P列・R列に色付け","")</f>
        <v/>
      </c>
      <c r="AQ212" s="641" t="e">
        <f aca="false">IFERROR(VLOOKUP(K212,【参考】数式用!$AJ$2:$AK$24,2,FALSE),"")))</f>
        <v>#N/A</v>
      </c>
      <c r="AR212" s="643" t="str">
        <f aca="false">Q212&amp;Q213&amp;Q214</f>
        <v/>
      </c>
      <c r="AS212" s="641" t="str">
        <f aca="false">IF(AG214&lt;&gt;0,IF(AH214="○","入力済","未入力"),"")</f>
        <v/>
      </c>
      <c r="AT212" s="642" t="str">
        <f aca="false">IF(OR(Q212="処遇加算Ⅰ",Q212="処遇加算Ⅱ"),IF(OR(AI212="○",AI212="令和６年度中に満たす"),"入力済","未入力"),"")</f>
        <v/>
      </c>
      <c r="AU212" s="643" t="str">
        <f aca="false">IF(Q212="処遇加算Ⅲ",IF(AJ212="○","入力済","未入力"),"")</f>
        <v/>
      </c>
      <c r="AV212" s="641" t="str">
        <f aca="false">IF(Q212="処遇加算Ⅰ",IF(OR(AK212="○",AK212="令和６年度中に満たす"),"入力済","未入力"),"")</f>
        <v/>
      </c>
      <c r="AW212" s="641" t="str">
        <f aca="false">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644" t="str">
        <f aca="false">IF(Q213="特定加算Ⅰ",IF(AM213="","未入力","入力済"),"")</f>
        <v/>
      </c>
      <c r="AY212" s="644" t="str">
        <f aca="false">G212</f>
        <v/>
      </c>
    </row>
    <row r="213" customFormat="false" ht="32.1" hidden="false" customHeight="true" outlineLevel="0" collapsed="false">
      <c r="A213" s="616"/>
      <c r="B213" s="617"/>
      <c r="C213" s="617"/>
      <c r="D213" s="617"/>
      <c r="E213" s="617"/>
      <c r="F213" s="617"/>
      <c r="G213" s="618"/>
      <c r="H213" s="618"/>
      <c r="I213" s="618"/>
      <c r="J213" s="618"/>
      <c r="K213" s="618"/>
      <c r="L213" s="706"/>
      <c r="M213" s="707"/>
      <c r="N213" s="645" t="s">
        <v>374</v>
      </c>
      <c r="O213" s="646"/>
      <c r="P213" s="647" t="e">
        <f aca="false">IFERROR(VLOOKUP(K212,【参考】数式用!$A$5:$J$27,MATCH(O213,【参考】数式用!$B$4:$J$4,0)+1,0),"")))</f>
        <v>#N/A</v>
      </c>
      <c r="Q213" s="646"/>
      <c r="R213" s="647" t="e">
        <f aca="false">IFERROR(VLOOKUP(K212,【参考】数式用!$A$5:$J$27,MATCH(Q213,【参考】数式用!$B$4:$J$4,0)+1,0),"")))</f>
        <v>#N/A</v>
      </c>
      <c r="S213" s="97" t="s">
        <v>88</v>
      </c>
      <c r="T213" s="648" t="n">
        <v>6</v>
      </c>
      <c r="U213" s="98" t="s">
        <v>89</v>
      </c>
      <c r="V213" s="649" t="n">
        <v>4</v>
      </c>
      <c r="W213" s="98" t="s">
        <v>372</v>
      </c>
      <c r="X213" s="648" t="n">
        <v>6</v>
      </c>
      <c r="Y213" s="98" t="s">
        <v>89</v>
      </c>
      <c r="Z213" s="649" t="n">
        <v>5</v>
      </c>
      <c r="AA213" s="98" t="s">
        <v>90</v>
      </c>
      <c r="AB213" s="650" t="s">
        <v>101</v>
      </c>
      <c r="AC213" s="651" t="n">
        <f aca="false">IF(V213&gt;=1,(X213*12+Z213)-(T213*12+V213)+1,"")</f>
        <v>2</v>
      </c>
      <c r="AD213" s="98" t="s">
        <v>373</v>
      </c>
      <c r="AE213" s="652" t="str">
        <f aca="false">IFERROR(ROUNDDOWN(ROUND(L212*R213,0)*M212,0)*AC213,"")</f>
        <v/>
      </c>
      <c r="AF213" s="653" t="str">
        <f aca="false">IFERROR(ROUNDDOWN(ROUND(L212*(R213-P213),0)*M212,0)*AC213,"")</f>
        <v/>
      </c>
      <c r="AG213" s="654"/>
      <c r="AH213" s="655"/>
      <c r="AI213" s="656"/>
      <c r="AJ213" s="657"/>
      <c r="AK213" s="658"/>
      <c r="AL213" s="659"/>
      <c r="AM213" s="660"/>
      <c r="AN213" s="661" t="str">
        <f aca="false">IF(AP212="","",IF(OR(Z212=4,Z213=4,Z214=4),"！加算の要件上は問題ありませんが、算定期間の終わりが令和６年５月になっていません。区分変更の場合は、「基本情報入力シート」で同じ事業所を２行に分けて記入してください。",""))</f>
        <v/>
      </c>
      <c r="AO213" s="662"/>
      <c r="AP213" s="640" t="str">
        <f aca="false">IF(K212&lt;&gt;"","P列・R列に色付け","")</f>
        <v/>
      </c>
      <c r="AY213" s="644" t="str">
        <f aca="false">G212</f>
        <v/>
      </c>
    </row>
    <row r="214" customFormat="false" ht="32.1" hidden="false" customHeight="true" outlineLevel="0" collapsed="false">
      <c r="A214" s="616"/>
      <c r="B214" s="617"/>
      <c r="C214" s="617"/>
      <c r="D214" s="617"/>
      <c r="E214" s="617"/>
      <c r="F214" s="617"/>
      <c r="G214" s="618"/>
      <c r="H214" s="618"/>
      <c r="I214" s="618"/>
      <c r="J214" s="618"/>
      <c r="K214" s="618"/>
      <c r="L214" s="706"/>
      <c r="M214" s="707"/>
      <c r="N214" s="663" t="s">
        <v>375</v>
      </c>
      <c r="O214" s="710"/>
      <c r="P214" s="711" t="e">
        <f aca="false">IFERROR(VLOOKUP(K212,【参考】数式用!$A$5:$J$27,MATCH(O214,【参考】数式用!$B$4:$J$4,0)+1,0),"")))</f>
        <v>#N/A</v>
      </c>
      <c r="Q214" s="664"/>
      <c r="R214" s="665" t="e">
        <f aca="false">IFERROR(VLOOKUP(K212,【参考】数式用!$A$5:$J$27,MATCH(Q214,【参考】数式用!$B$4:$J$4,0)+1,0),"")))</f>
        <v>#N/A</v>
      </c>
      <c r="S214" s="666" t="s">
        <v>88</v>
      </c>
      <c r="T214" s="667" t="n">
        <v>6</v>
      </c>
      <c r="U214" s="668" t="s">
        <v>89</v>
      </c>
      <c r="V214" s="669" t="n">
        <v>4</v>
      </c>
      <c r="W214" s="668" t="s">
        <v>372</v>
      </c>
      <c r="X214" s="667" t="n">
        <v>6</v>
      </c>
      <c r="Y214" s="668" t="s">
        <v>89</v>
      </c>
      <c r="Z214" s="669" t="n">
        <v>5</v>
      </c>
      <c r="AA214" s="668" t="s">
        <v>90</v>
      </c>
      <c r="AB214" s="670" t="s">
        <v>101</v>
      </c>
      <c r="AC214" s="671" t="n">
        <f aca="false">IF(V214&gt;=1,(X214*12+Z214)-(T214*12+V214)+1,"")</f>
        <v>2</v>
      </c>
      <c r="AD214" s="668" t="s">
        <v>373</v>
      </c>
      <c r="AE214" s="672" t="str">
        <f aca="false">IFERROR(ROUNDDOWN(ROUND(L212*R214,0)*M212,0)*AC214,"")</f>
        <v/>
      </c>
      <c r="AF214" s="673" t="str">
        <f aca="false">IFERROR(ROUNDDOWN(ROUND(L212*(R214-P214),0)*M212,0)*AC214,"")</f>
        <v/>
      </c>
      <c r="AG214" s="674" t="n">
        <f aca="false">IF(AND(O214="ベア加算なし",Q214="ベア加算"),AE214,0)</f>
        <v>0</v>
      </c>
      <c r="AH214" s="675"/>
      <c r="AI214" s="676"/>
      <c r="AJ214" s="677"/>
      <c r="AK214" s="678"/>
      <c r="AL214" s="679"/>
      <c r="AM214" s="680"/>
      <c r="AN214" s="681" t="str">
        <f aca="false">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682" t="str">
        <f aca="false">IF(K212&lt;&gt;"","P列・R列に色付け","")</f>
        <v/>
      </c>
      <c r="AQ214" s="683"/>
      <c r="AR214" s="683"/>
      <c r="AX214" s="684"/>
      <c r="AY214" s="644" t="str">
        <f aca="false">G212</f>
        <v/>
      </c>
    </row>
    <row r="215" customFormat="false" ht="32.1" hidden="false" customHeight="true" outlineLevel="0" collapsed="false">
      <c r="A215" s="616" t="n">
        <v>68</v>
      </c>
      <c r="B215" s="617" t="str">
        <f aca="false">IF(基本情報入力シート!C121="","",基本情報入力シート!C121)</f>
        <v/>
      </c>
      <c r="C215" s="617"/>
      <c r="D215" s="617"/>
      <c r="E215" s="617"/>
      <c r="F215" s="617"/>
      <c r="G215" s="618" t="str">
        <f aca="false">IF(基本情報入力シート!M121="","",基本情報入力シート!M121)</f>
        <v/>
      </c>
      <c r="H215" s="618" t="str">
        <f aca="false">IF(基本情報入力シート!R121="","",基本情報入力シート!R121)</f>
        <v/>
      </c>
      <c r="I215" s="618" t="str">
        <f aca="false">IF(基本情報入力シート!W121="","",基本情報入力シート!W121)</f>
        <v/>
      </c>
      <c r="J215" s="618" t="str">
        <f aca="false">IF(基本情報入力シート!X121="","",基本情報入力シート!X121)</f>
        <v/>
      </c>
      <c r="K215" s="618" t="str">
        <f aca="false">IF(基本情報入力シート!Y121="","",基本情報入力シート!Y121)</f>
        <v/>
      </c>
      <c r="L215" s="706" t="str">
        <f aca="false">IF(基本情報入力シート!AB121="","",基本情報入力シート!AB121)</f>
        <v/>
      </c>
      <c r="M215" s="707" t="e">
        <f aca="false">IF(基本情報入力シート!AC121="","",基本情報入力シート!AC121)</f>
        <v>#N/A</v>
      </c>
      <c r="N215" s="622" t="s">
        <v>371</v>
      </c>
      <c r="O215" s="623"/>
      <c r="P215" s="624" t="e">
        <f aca="false">IFERROR(VLOOKUP(K215,【参考】数式用!$A$5:$J$27,MATCH(O215,【参考】数式用!$B$4:$J$4,0)+1,0),"")))</f>
        <v>#N/A</v>
      </c>
      <c r="Q215" s="623"/>
      <c r="R215" s="624" t="e">
        <f aca="false">IFERROR(VLOOKUP(K215,【参考】数式用!$A$5:$J$27,MATCH(Q215,【参考】数式用!$B$4:$J$4,0)+1,0),"")))</f>
        <v>#N/A</v>
      </c>
      <c r="S215" s="625" t="s">
        <v>88</v>
      </c>
      <c r="T215" s="626" t="n">
        <v>6</v>
      </c>
      <c r="U215" s="155" t="s">
        <v>89</v>
      </c>
      <c r="V215" s="627" t="n">
        <v>4</v>
      </c>
      <c r="W215" s="155" t="s">
        <v>372</v>
      </c>
      <c r="X215" s="626" t="n">
        <v>6</v>
      </c>
      <c r="Y215" s="155" t="s">
        <v>89</v>
      </c>
      <c r="Z215" s="627" t="n">
        <v>5</v>
      </c>
      <c r="AA215" s="155" t="s">
        <v>90</v>
      </c>
      <c r="AB215" s="628" t="s">
        <v>101</v>
      </c>
      <c r="AC215" s="629" t="n">
        <f aca="false">IF(V215&gt;=1,(X215*12+Z215)-(T215*12+V215)+1,"")</f>
        <v>2</v>
      </c>
      <c r="AD215" s="155" t="s">
        <v>373</v>
      </c>
      <c r="AE215" s="630" t="str">
        <f aca="false">IFERROR(ROUNDDOWN(ROUND(L215*R215,0)*M215,0)*AC215,"")</f>
        <v/>
      </c>
      <c r="AF215" s="631" t="str">
        <f aca="false">IFERROR(ROUNDDOWN(ROUND(L215*(R215-P215),0)*M215,0)*AC215,"")</f>
        <v/>
      </c>
      <c r="AG215" s="632"/>
      <c r="AH215" s="693"/>
      <c r="AI215" s="708"/>
      <c r="AJ215" s="703"/>
      <c r="AK215" s="704"/>
      <c r="AL215" s="637"/>
      <c r="AM215" s="638"/>
      <c r="AN215" s="639" t="str">
        <f aca="false">IF(AP215="","",IF(R215&lt;P215,"！加算の要件上は問題ありませんが、令和６年３月と比較して４・５月に加算率が下がる計画になっています。",""))</f>
        <v/>
      </c>
      <c r="AP215" s="640" t="str">
        <f aca="false">IF(K215&lt;&gt;"","P列・R列に色付け","")</f>
        <v/>
      </c>
      <c r="AQ215" s="641" t="e">
        <f aca="false">IFERROR(VLOOKUP(K215,【参考】数式用!$AJ$2:$AK$24,2,FALSE),"")))</f>
        <v>#N/A</v>
      </c>
      <c r="AR215" s="643" t="str">
        <f aca="false">Q215&amp;Q216&amp;Q217</f>
        <v/>
      </c>
      <c r="AS215" s="641" t="str">
        <f aca="false">IF(AG217&lt;&gt;0,IF(AH217="○","入力済","未入力"),"")</f>
        <v/>
      </c>
      <c r="AT215" s="642" t="str">
        <f aca="false">IF(OR(Q215="処遇加算Ⅰ",Q215="処遇加算Ⅱ"),IF(OR(AI215="○",AI215="令和６年度中に満たす"),"入力済","未入力"),"")</f>
        <v/>
      </c>
      <c r="AU215" s="643" t="str">
        <f aca="false">IF(Q215="処遇加算Ⅲ",IF(AJ215="○","入力済","未入力"),"")</f>
        <v/>
      </c>
      <c r="AV215" s="641" t="str">
        <f aca="false">IF(Q215="処遇加算Ⅰ",IF(OR(AK215="○",AK215="令和６年度中に満たす"),"入力済","未入力"),"")</f>
        <v/>
      </c>
      <c r="AW215" s="641" t="str">
        <f aca="false">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644" t="str">
        <f aca="false">IF(Q216="特定加算Ⅰ",IF(AM216="","未入力","入力済"),"")</f>
        <v/>
      </c>
      <c r="AY215" s="644" t="str">
        <f aca="false">G215</f>
        <v/>
      </c>
    </row>
    <row r="216" customFormat="false" ht="32.1" hidden="false" customHeight="true" outlineLevel="0" collapsed="false">
      <c r="A216" s="616"/>
      <c r="B216" s="617"/>
      <c r="C216" s="617"/>
      <c r="D216" s="617"/>
      <c r="E216" s="617"/>
      <c r="F216" s="617"/>
      <c r="G216" s="618"/>
      <c r="H216" s="618"/>
      <c r="I216" s="618"/>
      <c r="J216" s="618"/>
      <c r="K216" s="618"/>
      <c r="L216" s="706"/>
      <c r="M216" s="707"/>
      <c r="N216" s="645" t="s">
        <v>374</v>
      </c>
      <c r="O216" s="646"/>
      <c r="P216" s="647" t="e">
        <f aca="false">IFERROR(VLOOKUP(K215,【参考】数式用!$A$5:$J$27,MATCH(O216,【参考】数式用!$B$4:$J$4,0)+1,0),"")))</f>
        <v>#N/A</v>
      </c>
      <c r="Q216" s="646"/>
      <c r="R216" s="647" t="e">
        <f aca="false">IFERROR(VLOOKUP(K215,【参考】数式用!$A$5:$J$27,MATCH(Q216,【参考】数式用!$B$4:$J$4,0)+1,0),"")))</f>
        <v>#N/A</v>
      </c>
      <c r="S216" s="97" t="s">
        <v>88</v>
      </c>
      <c r="T216" s="648" t="n">
        <v>6</v>
      </c>
      <c r="U216" s="98" t="s">
        <v>89</v>
      </c>
      <c r="V216" s="649" t="n">
        <v>4</v>
      </c>
      <c r="W216" s="98" t="s">
        <v>372</v>
      </c>
      <c r="X216" s="648" t="n">
        <v>6</v>
      </c>
      <c r="Y216" s="98" t="s">
        <v>89</v>
      </c>
      <c r="Z216" s="649" t="n">
        <v>5</v>
      </c>
      <c r="AA216" s="98" t="s">
        <v>90</v>
      </c>
      <c r="AB216" s="650" t="s">
        <v>101</v>
      </c>
      <c r="AC216" s="651" t="n">
        <f aca="false">IF(V216&gt;=1,(X216*12+Z216)-(T216*12+V216)+1,"")</f>
        <v>2</v>
      </c>
      <c r="AD216" s="98" t="s">
        <v>373</v>
      </c>
      <c r="AE216" s="652" t="str">
        <f aca="false">IFERROR(ROUNDDOWN(ROUND(L215*R216,0)*M215,0)*AC216,"")</f>
        <v/>
      </c>
      <c r="AF216" s="653" t="str">
        <f aca="false">IFERROR(ROUNDDOWN(ROUND(L215*(R216-P216),0)*M215,0)*AC216,"")</f>
        <v/>
      </c>
      <c r="AG216" s="654"/>
      <c r="AH216" s="655"/>
      <c r="AI216" s="656"/>
      <c r="AJ216" s="657"/>
      <c r="AK216" s="658"/>
      <c r="AL216" s="659"/>
      <c r="AM216" s="660"/>
      <c r="AN216" s="661" t="str">
        <f aca="false">IF(AP215="","",IF(OR(Z215=4,Z216=4,Z217=4),"！加算の要件上は問題ありませんが、算定期間の終わりが令和６年５月になっていません。区分変更の場合は、「基本情報入力シート」で同じ事業所を２行に分けて記入してください。",""))</f>
        <v/>
      </c>
      <c r="AO216" s="662"/>
      <c r="AP216" s="640" t="str">
        <f aca="false">IF(K215&lt;&gt;"","P列・R列に色付け","")</f>
        <v/>
      </c>
      <c r="AY216" s="644" t="str">
        <f aca="false">G215</f>
        <v/>
      </c>
    </row>
    <row r="217" customFormat="false" ht="32.1" hidden="false" customHeight="true" outlineLevel="0" collapsed="false">
      <c r="A217" s="616"/>
      <c r="B217" s="617"/>
      <c r="C217" s="617"/>
      <c r="D217" s="617"/>
      <c r="E217" s="617"/>
      <c r="F217" s="617"/>
      <c r="G217" s="618"/>
      <c r="H217" s="618"/>
      <c r="I217" s="618"/>
      <c r="J217" s="618"/>
      <c r="K217" s="618"/>
      <c r="L217" s="706"/>
      <c r="M217" s="707"/>
      <c r="N217" s="663" t="s">
        <v>375</v>
      </c>
      <c r="O217" s="710"/>
      <c r="P217" s="711" t="e">
        <f aca="false">IFERROR(VLOOKUP(K215,【参考】数式用!$A$5:$J$27,MATCH(O217,【参考】数式用!$B$4:$J$4,0)+1,0),"")))</f>
        <v>#N/A</v>
      </c>
      <c r="Q217" s="664"/>
      <c r="R217" s="665" t="e">
        <f aca="false">IFERROR(VLOOKUP(K215,【参考】数式用!$A$5:$J$27,MATCH(Q217,【参考】数式用!$B$4:$J$4,0)+1,0),"")))</f>
        <v>#N/A</v>
      </c>
      <c r="S217" s="666" t="s">
        <v>88</v>
      </c>
      <c r="T217" s="667" t="n">
        <v>6</v>
      </c>
      <c r="U217" s="668" t="s">
        <v>89</v>
      </c>
      <c r="V217" s="669" t="n">
        <v>4</v>
      </c>
      <c r="W217" s="668" t="s">
        <v>372</v>
      </c>
      <c r="X217" s="667" t="n">
        <v>6</v>
      </c>
      <c r="Y217" s="668" t="s">
        <v>89</v>
      </c>
      <c r="Z217" s="669" t="n">
        <v>5</v>
      </c>
      <c r="AA217" s="668" t="s">
        <v>90</v>
      </c>
      <c r="AB217" s="670" t="s">
        <v>101</v>
      </c>
      <c r="AC217" s="671" t="n">
        <f aca="false">IF(V217&gt;=1,(X217*12+Z217)-(T217*12+V217)+1,"")</f>
        <v>2</v>
      </c>
      <c r="AD217" s="668" t="s">
        <v>373</v>
      </c>
      <c r="AE217" s="672" t="str">
        <f aca="false">IFERROR(ROUNDDOWN(ROUND(L215*R217,0)*M215,0)*AC217,"")</f>
        <v/>
      </c>
      <c r="AF217" s="673" t="str">
        <f aca="false">IFERROR(ROUNDDOWN(ROUND(L215*(R217-P217),0)*M215,0)*AC217,"")</f>
        <v/>
      </c>
      <c r="AG217" s="674" t="n">
        <f aca="false">IF(AND(O217="ベア加算なし",Q217="ベア加算"),AE217,0)</f>
        <v>0</v>
      </c>
      <c r="AH217" s="675"/>
      <c r="AI217" s="676"/>
      <c r="AJ217" s="677"/>
      <c r="AK217" s="678"/>
      <c r="AL217" s="679"/>
      <c r="AM217" s="680"/>
      <c r="AN217" s="681" t="str">
        <f aca="false">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682" t="str">
        <f aca="false">IF(K215&lt;&gt;"","P列・R列に色付け","")</f>
        <v/>
      </c>
      <c r="AQ217" s="683"/>
      <c r="AR217" s="683"/>
      <c r="AX217" s="684"/>
      <c r="AY217" s="644" t="str">
        <f aca="false">G215</f>
        <v/>
      </c>
    </row>
    <row r="218" customFormat="false" ht="32.1" hidden="false" customHeight="true" outlineLevel="0" collapsed="false">
      <c r="A218" s="616" t="n">
        <v>69</v>
      </c>
      <c r="B218" s="617" t="str">
        <f aca="false">IF(基本情報入力シート!C122="","",基本情報入力シート!C122)</f>
        <v/>
      </c>
      <c r="C218" s="617"/>
      <c r="D218" s="617"/>
      <c r="E218" s="617"/>
      <c r="F218" s="617"/>
      <c r="G218" s="618" t="str">
        <f aca="false">IF(基本情報入力シート!M122="","",基本情報入力シート!M122)</f>
        <v/>
      </c>
      <c r="H218" s="618" t="str">
        <f aca="false">IF(基本情報入力シート!R122="","",基本情報入力シート!R122)</f>
        <v/>
      </c>
      <c r="I218" s="618" t="str">
        <f aca="false">IF(基本情報入力シート!W122="","",基本情報入力シート!W122)</f>
        <v/>
      </c>
      <c r="J218" s="618" t="str">
        <f aca="false">IF(基本情報入力シート!X122="","",基本情報入力シート!X122)</f>
        <v/>
      </c>
      <c r="K218" s="618" t="str">
        <f aca="false">IF(基本情報入力シート!Y122="","",基本情報入力シート!Y122)</f>
        <v/>
      </c>
      <c r="L218" s="706" t="str">
        <f aca="false">IF(基本情報入力シート!AB122="","",基本情報入力シート!AB122)</f>
        <v/>
      </c>
      <c r="M218" s="707" t="e">
        <f aca="false">IF(基本情報入力シート!AC122="","",基本情報入力シート!AC122)</f>
        <v>#N/A</v>
      </c>
      <c r="N218" s="622" t="s">
        <v>371</v>
      </c>
      <c r="O218" s="623"/>
      <c r="P218" s="624" t="e">
        <f aca="false">IFERROR(VLOOKUP(K218,【参考】数式用!$A$5:$J$27,MATCH(O218,【参考】数式用!$B$4:$J$4,0)+1,0),"")))</f>
        <v>#N/A</v>
      </c>
      <c r="Q218" s="623"/>
      <c r="R218" s="624" t="e">
        <f aca="false">IFERROR(VLOOKUP(K218,【参考】数式用!$A$5:$J$27,MATCH(Q218,【参考】数式用!$B$4:$J$4,0)+1,0),"")))</f>
        <v>#N/A</v>
      </c>
      <c r="S218" s="625" t="s">
        <v>88</v>
      </c>
      <c r="T218" s="626" t="n">
        <v>6</v>
      </c>
      <c r="U218" s="155" t="s">
        <v>89</v>
      </c>
      <c r="V218" s="627" t="n">
        <v>4</v>
      </c>
      <c r="W218" s="155" t="s">
        <v>372</v>
      </c>
      <c r="X218" s="626" t="n">
        <v>6</v>
      </c>
      <c r="Y218" s="155" t="s">
        <v>89</v>
      </c>
      <c r="Z218" s="627" t="n">
        <v>5</v>
      </c>
      <c r="AA218" s="155" t="s">
        <v>90</v>
      </c>
      <c r="AB218" s="628" t="s">
        <v>101</v>
      </c>
      <c r="AC218" s="629" t="n">
        <f aca="false">IF(V218&gt;=1,(X218*12+Z218)-(T218*12+V218)+1,"")</f>
        <v>2</v>
      </c>
      <c r="AD218" s="155" t="s">
        <v>373</v>
      </c>
      <c r="AE218" s="630" t="str">
        <f aca="false">IFERROR(ROUNDDOWN(ROUND(L218*R218,0)*M218,0)*AC218,"")</f>
        <v/>
      </c>
      <c r="AF218" s="631" t="str">
        <f aca="false">IFERROR(ROUNDDOWN(ROUND(L218*(R218-P218),0)*M218,0)*AC218,"")</f>
        <v/>
      </c>
      <c r="AG218" s="632"/>
      <c r="AH218" s="693"/>
      <c r="AI218" s="708"/>
      <c r="AJ218" s="703"/>
      <c r="AK218" s="704"/>
      <c r="AL218" s="637"/>
      <c r="AM218" s="638"/>
      <c r="AN218" s="639" t="str">
        <f aca="false">IF(AP218="","",IF(R218&lt;P218,"！加算の要件上は問題ありませんが、令和６年３月と比較して４・５月に加算率が下がる計画になっています。",""))</f>
        <v/>
      </c>
      <c r="AP218" s="640" t="str">
        <f aca="false">IF(K218&lt;&gt;"","P列・R列に色付け","")</f>
        <v/>
      </c>
      <c r="AQ218" s="641" t="e">
        <f aca="false">IFERROR(VLOOKUP(K218,【参考】数式用!$AJ$2:$AK$24,2,FALSE),"")))</f>
        <v>#N/A</v>
      </c>
      <c r="AR218" s="643" t="str">
        <f aca="false">Q218&amp;Q219&amp;Q220</f>
        <v/>
      </c>
      <c r="AS218" s="641" t="str">
        <f aca="false">IF(AG220&lt;&gt;0,IF(AH220="○","入力済","未入力"),"")</f>
        <v/>
      </c>
      <c r="AT218" s="642" t="str">
        <f aca="false">IF(OR(Q218="処遇加算Ⅰ",Q218="処遇加算Ⅱ"),IF(OR(AI218="○",AI218="令和６年度中に満たす"),"入力済","未入力"),"")</f>
        <v/>
      </c>
      <c r="AU218" s="643" t="str">
        <f aca="false">IF(Q218="処遇加算Ⅲ",IF(AJ218="○","入力済","未入力"),"")</f>
        <v/>
      </c>
      <c r="AV218" s="641" t="str">
        <f aca="false">IF(Q218="処遇加算Ⅰ",IF(OR(AK218="○",AK218="令和６年度中に満たす"),"入力済","未入力"),"")</f>
        <v/>
      </c>
      <c r="AW218" s="641" t="str">
        <f aca="false">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644" t="str">
        <f aca="false">IF(Q219="特定加算Ⅰ",IF(AM219="","未入力","入力済"),"")</f>
        <v/>
      </c>
      <c r="AY218" s="644" t="str">
        <f aca="false">G218</f>
        <v/>
      </c>
    </row>
    <row r="219" customFormat="false" ht="32.1" hidden="false" customHeight="true" outlineLevel="0" collapsed="false">
      <c r="A219" s="616"/>
      <c r="B219" s="617"/>
      <c r="C219" s="617"/>
      <c r="D219" s="617"/>
      <c r="E219" s="617"/>
      <c r="F219" s="617"/>
      <c r="G219" s="618"/>
      <c r="H219" s="618"/>
      <c r="I219" s="618"/>
      <c r="J219" s="618"/>
      <c r="K219" s="618"/>
      <c r="L219" s="706"/>
      <c r="M219" s="707"/>
      <c r="N219" s="645" t="s">
        <v>374</v>
      </c>
      <c r="O219" s="646"/>
      <c r="P219" s="647" t="e">
        <f aca="false">IFERROR(VLOOKUP(K218,【参考】数式用!$A$5:$J$27,MATCH(O219,【参考】数式用!$B$4:$J$4,0)+1,0),"")))</f>
        <v>#N/A</v>
      </c>
      <c r="Q219" s="646"/>
      <c r="R219" s="647" t="e">
        <f aca="false">IFERROR(VLOOKUP(K218,【参考】数式用!$A$5:$J$27,MATCH(Q219,【参考】数式用!$B$4:$J$4,0)+1,0),"")))</f>
        <v>#N/A</v>
      </c>
      <c r="S219" s="97" t="s">
        <v>88</v>
      </c>
      <c r="T219" s="648" t="n">
        <v>6</v>
      </c>
      <c r="U219" s="98" t="s">
        <v>89</v>
      </c>
      <c r="V219" s="649" t="n">
        <v>4</v>
      </c>
      <c r="W219" s="98" t="s">
        <v>372</v>
      </c>
      <c r="X219" s="648" t="n">
        <v>6</v>
      </c>
      <c r="Y219" s="98" t="s">
        <v>89</v>
      </c>
      <c r="Z219" s="649" t="n">
        <v>5</v>
      </c>
      <c r="AA219" s="98" t="s">
        <v>90</v>
      </c>
      <c r="AB219" s="650" t="s">
        <v>101</v>
      </c>
      <c r="AC219" s="651" t="n">
        <f aca="false">IF(V219&gt;=1,(X219*12+Z219)-(T219*12+V219)+1,"")</f>
        <v>2</v>
      </c>
      <c r="AD219" s="98" t="s">
        <v>373</v>
      </c>
      <c r="AE219" s="652" t="str">
        <f aca="false">IFERROR(ROUNDDOWN(ROUND(L218*R219,0)*M218,0)*AC219,"")</f>
        <v/>
      </c>
      <c r="AF219" s="653" t="str">
        <f aca="false">IFERROR(ROUNDDOWN(ROUND(L218*(R219-P219),0)*M218,0)*AC219,"")</f>
        <v/>
      </c>
      <c r="AG219" s="654"/>
      <c r="AH219" s="655"/>
      <c r="AI219" s="656"/>
      <c r="AJ219" s="657"/>
      <c r="AK219" s="658"/>
      <c r="AL219" s="659"/>
      <c r="AM219" s="660"/>
      <c r="AN219" s="661" t="str">
        <f aca="false">IF(AP218="","",IF(OR(Z218=4,Z219=4,Z220=4),"！加算の要件上は問題ありませんが、算定期間の終わりが令和６年５月になっていません。区分変更の場合は、「基本情報入力シート」で同じ事業所を２行に分けて記入してください。",""))</f>
        <v/>
      </c>
      <c r="AO219" s="662"/>
      <c r="AP219" s="640" t="str">
        <f aca="false">IF(K218&lt;&gt;"","P列・R列に色付け","")</f>
        <v/>
      </c>
      <c r="AY219" s="644" t="str">
        <f aca="false">G218</f>
        <v/>
      </c>
    </row>
    <row r="220" customFormat="false" ht="32.1" hidden="false" customHeight="true" outlineLevel="0" collapsed="false">
      <c r="A220" s="616"/>
      <c r="B220" s="617"/>
      <c r="C220" s="617"/>
      <c r="D220" s="617"/>
      <c r="E220" s="617"/>
      <c r="F220" s="617"/>
      <c r="G220" s="618"/>
      <c r="H220" s="618"/>
      <c r="I220" s="618"/>
      <c r="J220" s="618"/>
      <c r="K220" s="618"/>
      <c r="L220" s="706"/>
      <c r="M220" s="707"/>
      <c r="N220" s="663" t="s">
        <v>375</v>
      </c>
      <c r="O220" s="710"/>
      <c r="P220" s="711" t="e">
        <f aca="false">IFERROR(VLOOKUP(K218,【参考】数式用!$A$5:$J$27,MATCH(O220,【参考】数式用!$B$4:$J$4,0)+1,0),"")))</f>
        <v>#N/A</v>
      </c>
      <c r="Q220" s="664"/>
      <c r="R220" s="665" t="e">
        <f aca="false">IFERROR(VLOOKUP(K218,【参考】数式用!$A$5:$J$27,MATCH(Q220,【参考】数式用!$B$4:$J$4,0)+1,0),"")))</f>
        <v>#N/A</v>
      </c>
      <c r="S220" s="666" t="s">
        <v>88</v>
      </c>
      <c r="T220" s="667" t="n">
        <v>6</v>
      </c>
      <c r="U220" s="668" t="s">
        <v>89</v>
      </c>
      <c r="V220" s="669" t="n">
        <v>4</v>
      </c>
      <c r="W220" s="668" t="s">
        <v>372</v>
      </c>
      <c r="X220" s="667" t="n">
        <v>6</v>
      </c>
      <c r="Y220" s="668" t="s">
        <v>89</v>
      </c>
      <c r="Z220" s="669" t="n">
        <v>5</v>
      </c>
      <c r="AA220" s="668" t="s">
        <v>90</v>
      </c>
      <c r="AB220" s="670" t="s">
        <v>101</v>
      </c>
      <c r="AC220" s="671" t="n">
        <f aca="false">IF(V220&gt;=1,(X220*12+Z220)-(T220*12+V220)+1,"")</f>
        <v>2</v>
      </c>
      <c r="AD220" s="668" t="s">
        <v>373</v>
      </c>
      <c r="AE220" s="672" t="str">
        <f aca="false">IFERROR(ROUNDDOWN(ROUND(L218*R220,0)*M218,0)*AC220,"")</f>
        <v/>
      </c>
      <c r="AF220" s="673" t="str">
        <f aca="false">IFERROR(ROUNDDOWN(ROUND(L218*(R220-P220),0)*M218,0)*AC220,"")</f>
        <v/>
      </c>
      <c r="AG220" s="674" t="n">
        <f aca="false">IF(AND(O220="ベア加算なし",Q220="ベア加算"),AE220,0)</f>
        <v>0</v>
      </c>
      <c r="AH220" s="675"/>
      <c r="AI220" s="676"/>
      <c r="AJ220" s="677"/>
      <c r="AK220" s="678"/>
      <c r="AL220" s="679"/>
      <c r="AM220" s="680"/>
      <c r="AN220" s="681" t="str">
        <f aca="false">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682" t="str">
        <f aca="false">IF(K218&lt;&gt;"","P列・R列に色付け","")</f>
        <v/>
      </c>
      <c r="AQ220" s="683"/>
      <c r="AR220" s="683"/>
      <c r="AX220" s="684"/>
      <c r="AY220" s="644" t="str">
        <f aca="false">G218</f>
        <v/>
      </c>
    </row>
    <row r="221" customFormat="false" ht="32.1" hidden="false" customHeight="true" outlineLevel="0" collapsed="false">
      <c r="A221" s="616" t="n">
        <v>70</v>
      </c>
      <c r="B221" s="617" t="str">
        <f aca="false">IF(基本情報入力シート!C123="","",基本情報入力シート!C123)</f>
        <v/>
      </c>
      <c r="C221" s="617"/>
      <c r="D221" s="617"/>
      <c r="E221" s="617"/>
      <c r="F221" s="617"/>
      <c r="G221" s="618" t="str">
        <f aca="false">IF(基本情報入力シート!M123="","",基本情報入力シート!M123)</f>
        <v/>
      </c>
      <c r="H221" s="618" t="str">
        <f aca="false">IF(基本情報入力シート!R123="","",基本情報入力シート!R123)</f>
        <v/>
      </c>
      <c r="I221" s="618" t="str">
        <f aca="false">IF(基本情報入力シート!W123="","",基本情報入力シート!W123)</f>
        <v/>
      </c>
      <c r="J221" s="618" t="str">
        <f aca="false">IF(基本情報入力シート!X123="","",基本情報入力シート!X123)</f>
        <v/>
      </c>
      <c r="K221" s="618" t="str">
        <f aca="false">IF(基本情報入力シート!Y123="","",基本情報入力シート!Y123)</f>
        <v/>
      </c>
      <c r="L221" s="706" t="str">
        <f aca="false">IF(基本情報入力シート!AB123="","",基本情報入力シート!AB123)</f>
        <v/>
      </c>
      <c r="M221" s="707" t="e">
        <f aca="false">IF(基本情報入力シート!AC123="","",基本情報入力シート!AC123)</f>
        <v>#N/A</v>
      </c>
      <c r="N221" s="622" t="s">
        <v>371</v>
      </c>
      <c r="O221" s="623"/>
      <c r="P221" s="624" t="e">
        <f aca="false">IFERROR(VLOOKUP(K221,【参考】数式用!$A$5:$J$27,MATCH(O221,【参考】数式用!$B$4:$J$4,0)+1,0),"")))</f>
        <v>#N/A</v>
      </c>
      <c r="Q221" s="623"/>
      <c r="R221" s="624" t="e">
        <f aca="false">IFERROR(VLOOKUP(K221,【参考】数式用!$A$5:$J$27,MATCH(Q221,【参考】数式用!$B$4:$J$4,0)+1,0),"")))</f>
        <v>#N/A</v>
      </c>
      <c r="S221" s="625" t="s">
        <v>88</v>
      </c>
      <c r="T221" s="626" t="n">
        <v>6</v>
      </c>
      <c r="U221" s="155" t="s">
        <v>89</v>
      </c>
      <c r="V221" s="627" t="n">
        <v>4</v>
      </c>
      <c r="W221" s="155" t="s">
        <v>372</v>
      </c>
      <c r="X221" s="626" t="n">
        <v>6</v>
      </c>
      <c r="Y221" s="155" t="s">
        <v>89</v>
      </c>
      <c r="Z221" s="627" t="n">
        <v>5</v>
      </c>
      <c r="AA221" s="155" t="s">
        <v>90</v>
      </c>
      <c r="AB221" s="628" t="s">
        <v>101</v>
      </c>
      <c r="AC221" s="629" t="n">
        <f aca="false">IF(V221&gt;=1,(X221*12+Z221)-(T221*12+V221)+1,"")</f>
        <v>2</v>
      </c>
      <c r="AD221" s="155" t="s">
        <v>373</v>
      </c>
      <c r="AE221" s="630" t="str">
        <f aca="false">IFERROR(ROUNDDOWN(ROUND(L221*R221,0)*M221,0)*AC221,"")</f>
        <v/>
      </c>
      <c r="AF221" s="631" t="str">
        <f aca="false">IFERROR(ROUNDDOWN(ROUND(L221*(R221-P221),0)*M221,0)*AC221,"")</f>
        <v/>
      </c>
      <c r="AG221" s="632"/>
      <c r="AH221" s="693"/>
      <c r="AI221" s="708"/>
      <c r="AJ221" s="703"/>
      <c r="AK221" s="704"/>
      <c r="AL221" s="637"/>
      <c r="AM221" s="638"/>
      <c r="AN221" s="639" t="str">
        <f aca="false">IF(AP221="","",IF(R221&lt;P221,"！加算の要件上は問題ありませんが、令和６年３月と比較して４・５月に加算率が下がる計画になっています。",""))</f>
        <v/>
      </c>
      <c r="AP221" s="640" t="str">
        <f aca="false">IF(K221&lt;&gt;"","P列・R列に色付け","")</f>
        <v/>
      </c>
      <c r="AQ221" s="641" t="e">
        <f aca="false">IFERROR(VLOOKUP(K221,【参考】数式用!$AJ$2:$AK$24,2,FALSE),"")))</f>
        <v>#N/A</v>
      </c>
      <c r="AR221" s="643" t="str">
        <f aca="false">Q221&amp;Q222&amp;Q223</f>
        <v/>
      </c>
      <c r="AS221" s="641" t="str">
        <f aca="false">IF(AG223&lt;&gt;0,IF(AH223="○","入力済","未入力"),"")</f>
        <v/>
      </c>
      <c r="AT221" s="642" t="str">
        <f aca="false">IF(OR(Q221="処遇加算Ⅰ",Q221="処遇加算Ⅱ"),IF(OR(AI221="○",AI221="令和６年度中に満たす"),"入力済","未入力"),"")</f>
        <v/>
      </c>
      <c r="AU221" s="643" t="str">
        <f aca="false">IF(Q221="処遇加算Ⅲ",IF(AJ221="○","入力済","未入力"),"")</f>
        <v/>
      </c>
      <c r="AV221" s="641" t="str">
        <f aca="false">IF(Q221="処遇加算Ⅰ",IF(OR(AK221="○",AK221="令和６年度中に満たす"),"入力済","未入力"),"")</f>
        <v/>
      </c>
      <c r="AW221" s="641" t="str">
        <f aca="false">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644" t="str">
        <f aca="false">IF(Q222="特定加算Ⅰ",IF(AM222="","未入力","入力済"),"")</f>
        <v/>
      </c>
      <c r="AY221" s="644" t="str">
        <f aca="false">G221</f>
        <v/>
      </c>
    </row>
    <row r="222" customFormat="false" ht="32.1" hidden="false" customHeight="true" outlineLevel="0" collapsed="false">
      <c r="A222" s="616"/>
      <c r="B222" s="617"/>
      <c r="C222" s="617"/>
      <c r="D222" s="617"/>
      <c r="E222" s="617"/>
      <c r="F222" s="617"/>
      <c r="G222" s="618"/>
      <c r="H222" s="618"/>
      <c r="I222" s="618"/>
      <c r="J222" s="618"/>
      <c r="K222" s="618"/>
      <c r="L222" s="706"/>
      <c r="M222" s="707"/>
      <c r="N222" s="645" t="s">
        <v>374</v>
      </c>
      <c r="O222" s="646"/>
      <c r="P222" s="647" t="e">
        <f aca="false">IFERROR(VLOOKUP(K221,【参考】数式用!$A$5:$J$27,MATCH(O222,【参考】数式用!$B$4:$J$4,0)+1,0),"")))</f>
        <v>#N/A</v>
      </c>
      <c r="Q222" s="646"/>
      <c r="R222" s="647" t="e">
        <f aca="false">IFERROR(VLOOKUP(K221,【参考】数式用!$A$5:$J$27,MATCH(Q222,【参考】数式用!$B$4:$J$4,0)+1,0),"")))</f>
        <v>#N/A</v>
      </c>
      <c r="S222" s="97" t="s">
        <v>88</v>
      </c>
      <c r="T222" s="648" t="n">
        <v>6</v>
      </c>
      <c r="U222" s="98" t="s">
        <v>89</v>
      </c>
      <c r="V222" s="649" t="n">
        <v>4</v>
      </c>
      <c r="W222" s="98" t="s">
        <v>372</v>
      </c>
      <c r="X222" s="648" t="n">
        <v>6</v>
      </c>
      <c r="Y222" s="98" t="s">
        <v>89</v>
      </c>
      <c r="Z222" s="649" t="n">
        <v>5</v>
      </c>
      <c r="AA222" s="98" t="s">
        <v>90</v>
      </c>
      <c r="AB222" s="650" t="s">
        <v>101</v>
      </c>
      <c r="AC222" s="651" t="n">
        <f aca="false">IF(V222&gt;=1,(X222*12+Z222)-(T222*12+V222)+1,"")</f>
        <v>2</v>
      </c>
      <c r="AD222" s="98" t="s">
        <v>373</v>
      </c>
      <c r="AE222" s="652" t="str">
        <f aca="false">IFERROR(ROUNDDOWN(ROUND(L221*R222,0)*M221,0)*AC222,"")</f>
        <v/>
      </c>
      <c r="AF222" s="653" t="str">
        <f aca="false">IFERROR(ROUNDDOWN(ROUND(L221*(R222-P222),0)*M221,0)*AC222,"")</f>
        <v/>
      </c>
      <c r="AG222" s="654"/>
      <c r="AH222" s="655"/>
      <c r="AI222" s="656"/>
      <c r="AJ222" s="657"/>
      <c r="AK222" s="658"/>
      <c r="AL222" s="659"/>
      <c r="AM222" s="660"/>
      <c r="AN222" s="661" t="str">
        <f aca="false">IF(AP221="","",IF(OR(Z221=4,Z222=4,Z223=4),"！加算の要件上は問題ありませんが、算定期間の終わりが令和６年５月になっていません。区分変更の場合は、「基本情報入力シート」で同じ事業所を２行に分けて記入してください。",""))</f>
        <v/>
      </c>
      <c r="AO222" s="662"/>
      <c r="AP222" s="640" t="str">
        <f aca="false">IF(K221&lt;&gt;"","P列・R列に色付け","")</f>
        <v/>
      </c>
      <c r="AY222" s="644" t="str">
        <f aca="false">G221</f>
        <v/>
      </c>
    </row>
    <row r="223" customFormat="false" ht="32.1" hidden="false" customHeight="true" outlineLevel="0" collapsed="false">
      <c r="A223" s="616"/>
      <c r="B223" s="617"/>
      <c r="C223" s="617"/>
      <c r="D223" s="617"/>
      <c r="E223" s="617"/>
      <c r="F223" s="617"/>
      <c r="G223" s="618"/>
      <c r="H223" s="618"/>
      <c r="I223" s="618"/>
      <c r="J223" s="618"/>
      <c r="K223" s="618"/>
      <c r="L223" s="706"/>
      <c r="M223" s="707"/>
      <c r="N223" s="663" t="s">
        <v>375</v>
      </c>
      <c r="O223" s="710"/>
      <c r="P223" s="711" t="e">
        <f aca="false">IFERROR(VLOOKUP(K221,【参考】数式用!$A$5:$J$27,MATCH(O223,【参考】数式用!$B$4:$J$4,0)+1,0),"")))</f>
        <v>#N/A</v>
      </c>
      <c r="Q223" s="664"/>
      <c r="R223" s="665" t="e">
        <f aca="false">IFERROR(VLOOKUP(K221,【参考】数式用!$A$5:$J$27,MATCH(Q223,【参考】数式用!$B$4:$J$4,0)+1,0),"")))</f>
        <v>#N/A</v>
      </c>
      <c r="S223" s="666" t="s">
        <v>88</v>
      </c>
      <c r="T223" s="667" t="n">
        <v>6</v>
      </c>
      <c r="U223" s="668" t="s">
        <v>89</v>
      </c>
      <c r="V223" s="669" t="n">
        <v>4</v>
      </c>
      <c r="W223" s="668" t="s">
        <v>372</v>
      </c>
      <c r="X223" s="667" t="n">
        <v>6</v>
      </c>
      <c r="Y223" s="668" t="s">
        <v>89</v>
      </c>
      <c r="Z223" s="669" t="n">
        <v>5</v>
      </c>
      <c r="AA223" s="668" t="s">
        <v>90</v>
      </c>
      <c r="AB223" s="670" t="s">
        <v>101</v>
      </c>
      <c r="AC223" s="671" t="n">
        <f aca="false">IF(V223&gt;=1,(X223*12+Z223)-(T223*12+V223)+1,"")</f>
        <v>2</v>
      </c>
      <c r="AD223" s="668" t="s">
        <v>373</v>
      </c>
      <c r="AE223" s="672" t="str">
        <f aca="false">IFERROR(ROUNDDOWN(ROUND(L221*R223,0)*M221,0)*AC223,"")</f>
        <v/>
      </c>
      <c r="AF223" s="673" t="str">
        <f aca="false">IFERROR(ROUNDDOWN(ROUND(L221*(R223-P223),0)*M221,0)*AC223,"")</f>
        <v/>
      </c>
      <c r="AG223" s="674" t="n">
        <f aca="false">IF(AND(O223="ベア加算なし",Q223="ベア加算"),AE223,0)</f>
        <v>0</v>
      </c>
      <c r="AH223" s="675"/>
      <c r="AI223" s="676"/>
      <c r="AJ223" s="677"/>
      <c r="AK223" s="678"/>
      <c r="AL223" s="679"/>
      <c r="AM223" s="680"/>
      <c r="AN223" s="681" t="str">
        <f aca="false">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682" t="str">
        <f aca="false">IF(K221&lt;&gt;"","P列・R列に色付け","")</f>
        <v/>
      </c>
      <c r="AQ223" s="683"/>
      <c r="AR223" s="683"/>
      <c r="AX223" s="684"/>
      <c r="AY223" s="644" t="str">
        <f aca="false">G221</f>
        <v/>
      </c>
    </row>
    <row r="224" customFormat="false" ht="32.1" hidden="false" customHeight="true" outlineLevel="0" collapsed="false">
      <c r="A224" s="616" t="n">
        <v>71</v>
      </c>
      <c r="B224" s="617" t="str">
        <f aca="false">IF(基本情報入力シート!C124="","",基本情報入力シート!C124)</f>
        <v/>
      </c>
      <c r="C224" s="617"/>
      <c r="D224" s="617"/>
      <c r="E224" s="617"/>
      <c r="F224" s="617"/>
      <c r="G224" s="618" t="str">
        <f aca="false">IF(基本情報入力シート!M124="","",基本情報入力シート!M124)</f>
        <v/>
      </c>
      <c r="H224" s="618" t="str">
        <f aca="false">IF(基本情報入力シート!R124="","",基本情報入力シート!R124)</f>
        <v/>
      </c>
      <c r="I224" s="618" t="str">
        <f aca="false">IF(基本情報入力シート!W124="","",基本情報入力シート!W124)</f>
        <v/>
      </c>
      <c r="J224" s="618" t="str">
        <f aca="false">IF(基本情報入力シート!X124="","",基本情報入力シート!X124)</f>
        <v/>
      </c>
      <c r="K224" s="618" t="str">
        <f aca="false">IF(基本情報入力シート!Y124="","",基本情報入力シート!Y124)</f>
        <v/>
      </c>
      <c r="L224" s="706" t="str">
        <f aca="false">IF(基本情報入力シート!AB124="","",基本情報入力シート!AB124)</f>
        <v/>
      </c>
      <c r="M224" s="707" t="e">
        <f aca="false">IF(基本情報入力シート!AC124="","",基本情報入力シート!AC124)</f>
        <v>#N/A</v>
      </c>
      <c r="N224" s="622" t="s">
        <v>371</v>
      </c>
      <c r="O224" s="623"/>
      <c r="P224" s="624" t="e">
        <f aca="false">IFERROR(VLOOKUP(K224,【参考】数式用!$A$5:$J$27,MATCH(O224,【参考】数式用!$B$4:$J$4,0)+1,0),"")))</f>
        <v>#N/A</v>
      </c>
      <c r="Q224" s="623"/>
      <c r="R224" s="624" t="e">
        <f aca="false">IFERROR(VLOOKUP(K224,【参考】数式用!$A$5:$J$27,MATCH(Q224,【参考】数式用!$B$4:$J$4,0)+1,0),"")))</f>
        <v>#N/A</v>
      </c>
      <c r="S224" s="625" t="s">
        <v>88</v>
      </c>
      <c r="T224" s="626" t="n">
        <v>6</v>
      </c>
      <c r="U224" s="155" t="s">
        <v>89</v>
      </c>
      <c r="V224" s="627" t="n">
        <v>4</v>
      </c>
      <c r="W224" s="155" t="s">
        <v>372</v>
      </c>
      <c r="X224" s="626" t="n">
        <v>6</v>
      </c>
      <c r="Y224" s="155" t="s">
        <v>89</v>
      </c>
      <c r="Z224" s="627" t="n">
        <v>5</v>
      </c>
      <c r="AA224" s="155" t="s">
        <v>90</v>
      </c>
      <c r="AB224" s="628" t="s">
        <v>101</v>
      </c>
      <c r="AC224" s="629" t="n">
        <f aca="false">IF(V224&gt;=1,(X224*12+Z224)-(T224*12+V224)+1,"")</f>
        <v>2</v>
      </c>
      <c r="AD224" s="155" t="s">
        <v>373</v>
      </c>
      <c r="AE224" s="630" t="str">
        <f aca="false">IFERROR(ROUNDDOWN(ROUND(L224*R224,0)*M224,0)*AC224,"")</f>
        <v/>
      </c>
      <c r="AF224" s="631" t="str">
        <f aca="false">IFERROR(ROUNDDOWN(ROUND(L224*(R224-P224),0)*M224,0)*AC224,"")</f>
        <v/>
      </c>
      <c r="AG224" s="632"/>
      <c r="AH224" s="693"/>
      <c r="AI224" s="708"/>
      <c r="AJ224" s="703"/>
      <c r="AK224" s="704"/>
      <c r="AL224" s="637"/>
      <c r="AM224" s="638"/>
      <c r="AN224" s="639" t="str">
        <f aca="false">IF(AP224="","",IF(R224&lt;P224,"！加算の要件上は問題ありませんが、令和６年３月と比較して４・５月に加算率が下がる計画になっています。",""))</f>
        <v/>
      </c>
      <c r="AP224" s="640" t="str">
        <f aca="false">IF(K224&lt;&gt;"","P列・R列に色付け","")</f>
        <v/>
      </c>
      <c r="AQ224" s="641" t="e">
        <f aca="false">IFERROR(VLOOKUP(K224,【参考】数式用!$AJ$2:$AK$24,2,FALSE),"")))</f>
        <v>#N/A</v>
      </c>
      <c r="AR224" s="643" t="str">
        <f aca="false">Q224&amp;Q225&amp;Q226</f>
        <v/>
      </c>
      <c r="AS224" s="641" t="str">
        <f aca="false">IF(AG226&lt;&gt;0,IF(AH226="○","入力済","未入力"),"")</f>
        <v/>
      </c>
      <c r="AT224" s="642" t="str">
        <f aca="false">IF(OR(Q224="処遇加算Ⅰ",Q224="処遇加算Ⅱ"),IF(OR(AI224="○",AI224="令和６年度中に満たす"),"入力済","未入力"),"")</f>
        <v/>
      </c>
      <c r="AU224" s="643" t="str">
        <f aca="false">IF(Q224="処遇加算Ⅲ",IF(AJ224="○","入力済","未入力"),"")</f>
        <v/>
      </c>
      <c r="AV224" s="641" t="str">
        <f aca="false">IF(Q224="処遇加算Ⅰ",IF(OR(AK224="○",AK224="令和６年度中に満たす"),"入力済","未入力"),"")</f>
        <v/>
      </c>
      <c r="AW224" s="641" t="str">
        <f aca="false">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644" t="str">
        <f aca="false">IF(Q225="特定加算Ⅰ",IF(AM225="","未入力","入力済"),"")</f>
        <v/>
      </c>
      <c r="AY224" s="644" t="str">
        <f aca="false">G224</f>
        <v/>
      </c>
    </row>
    <row r="225" customFormat="false" ht="32.1" hidden="false" customHeight="true" outlineLevel="0" collapsed="false">
      <c r="A225" s="616"/>
      <c r="B225" s="617"/>
      <c r="C225" s="617"/>
      <c r="D225" s="617"/>
      <c r="E225" s="617"/>
      <c r="F225" s="617"/>
      <c r="G225" s="618"/>
      <c r="H225" s="618"/>
      <c r="I225" s="618"/>
      <c r="J225" s="618"/>
      <c r="K225" s="618"/>
      <c r="L225" s="706"/>
      <c r="M225" s="707"/>
      <c r="N225" s="645" t="s">
        <v>374</v>
      </c>
      <c r="O225" s="646"/>
      <c r="P225" s="647" t="e">
        <f aca="false">IFERROR(VLOOKUP(K224,【参考】数式用!$A$5:$J$27,MATCH(O225,【参考】数式用!$B$4:$J$4,0)+1,0),"")))</f>
        <v>#N/A</v>
      </c>
      <c r="Q225" s="646"/>
      <c r="R225" s="647" t="e">
        <f aca="false">IFERROR(VLOOKUP(K224,【参考】数式用!$A$5:$J$27,MATCH(Q225,【参考】数式用!$B$4:$J$4,0)+1,0),"")))</f>
        <v>#N/A</v>
      </c>
      <c r="S225" s="97" t="s">
        <v>88</v>
      </c>
      <c r="T225" s="648" t="n">
        <v>6</v>
      </c>
      <c r="U225" s="98" t="s">
        <v>89</v>
      </c>
      <c r="V225" s="649" t="n">
        <v>4</v>
      </c>
      <c r="W225" s="98" t="s">
        <v>372</v>
      </c>
      <c r="X225" s="648" t="n">
        <v>6</v>
      </c>
      <c r="Y225" s="98" t="s">
        <v>89</v>
      </c>
      <c r="Z225" s="649" t="n">
        <v>5</v>
      </c>
      <c r="AA225" s="98" t="s">
        <v>90</v>
      </c>
      <c r="AB225" s="650" t="s">
        <v>101</v>
      </c>
      <c r="AC225" s="651" t="n">
        <f aca="false">IF(V225&gt;=1,(X225*12+Z225)-(T225*12+V225)+1,"")</f>
        <v>2</v>
      </c>
      <c r="AD225" s="98" t="s">
        <v>373</v>
      </c>
      <c r="AE225" s="652" t="str">
        <f aca="false">IFERROR(ROUNDDOWN(ROUND(L224*R225,0)*M224,0)*AC225,"")</f>
        <v/>
      </c>
      <c r="AF225" s="653" t="str">
        <f aca="false">IFERROR(ROUNDDOWN(ROUND(L224*(R225-P225),0)*M224,0)*AC225,"")</f>
        <v/>
      </c>
      <c r="AG225" s="654"/>
      <c r="AH225" s="655"/>
      <c r="AI225" s="656"/>
      <c r="AJ225" s="657"/>
      <c r="AK225" s="658"/>
      <c r="AL225" s="659"/>
      <c r="AM225" s="660"/>
      <c r="AN225" s="661" t="str">
        <f aca="false">IF(AP224="","",IF(OR(Z224=4,Z225=4,Z226=4),"！加算の要件上は問題ありませんが、算定期間の終わりが令和６年５月になっていません。区分変更の場合は、「基本情報入力シート」で同じ事業所を２行に分けて記入してください。",""))</f>
        <v/>
      </c>
      <c r="AO225" s="662"/>
      <c r="AP225" s="640" t="str">
        <f aca="false">IF(K224&lt;&gt;"","P列・R列に色付け","")</f>
        <v/>
      </c>
      <c r="AY225" s="644" t="str">
        <f aca="false">G224</f>
        <v/>
      </c>
    </row>
    <row r="226" customFormat="false" ht="32.1" hidden="false" customHeight="true" outlineLevel="0" collapsed="false">
      <c r="A226" s="616"/>
      <c r="B226" s="617"/>
      <c r="C226" s="617"/>
      <c r="D226" s="617"/>
      <c r="E226" s="617"/>
      <c r="F226" s="617"/>
      <c r="G226" s="618"/>
      <c r="H226" s="618"/>
      <c r="I226" s="618"/>
      <c r="J226" s="618"/>
      <c r="K226" s="618"/>
      <c r="L226" s="706"/>
      <c r="M226" s="707"/>
      <c r="N226" s="663" t="s">
        <v>375</v>
      </c>
      <c r="O226" s="710"/>
      <c r="P226" s="711" t="e">
        <f aca="false">IFERROR(VLOOKUP(K224,【参考】数式用!$A$5:$J$27,MATCH(O226,【参考】数式用!$B$4:$J$4,0)+1,0),"")))</f>
        <v>#N/A</v>
      </c>
      <c r="Q226" s="664"/>
      <c r="R226" s="665" t="e">
        <f aca="false">IFERROR(VLOOKUP(K224,【参考】数式用!$A$5:$J$27,MATCH(Q226,【参考】数式用!$B$4:$J$4,0)+1,0),"")))</f>
        <v>#N/A</v>
      </c>
      <c r="S226" s="666" t="s">
        <v>88</v>
      </c>
      <c r="T226" s="667" t="n">
        <v>6</v>
      </c>
      <c r="U226" s="668" t="s">
        <v>89</v>
      </c>
      <c r="V226" s="669" t="n">
        <v>4</v>
      </c>
      <c r="W226" s="668" t="s">
        <v>372</v>
      </c>
      <c r="X226" s="667" t="n">
        <v>6</v>
      </c>
      <c r="Y226" s="668" t="s">
        <v>89</v>
      </c>
      <c r="Z226" s="669" t="n">
        <v>5</v>
      </c>
      <c r="AA226" s="668" t="s">
        <v>90</v>
      </c>
      <c r="AB226" s="670" t="s">
        <v>101</v>
      </c>
      <c r="AC226" s="671" t="n">
        <f aca="false">IF(V226&gt;=1,(X226*12+Z226)-(T226*12+V226)+1,"")</f>
        <v>2</v>
      </c>
      <c r="AD226" s="668" t="s">
        <v>373</v>
      </c>
      <c r="AE226" s="672" t="str">
        <f aca="false">IFERROR(ROUNDDOWN(ROUND(L224*R226,0)*M224,0)*AC226,"")</f>
        <v/>
      </c>
      <c r="AF226" s="673" t="str">
        <f aca="false">IFERROR(ROUNDDOWN(ROUND(L224*(R226-P226),0)*M224,0)*AC226,"")</f>
        <v/>
      </c>
      <c r="AG226" s="674" t="n">
        <f aca="false">IF(AND(O226="ベア加算なし",Q226="ベア加算"),AE226,0)</f>
        <v>0</v>
      </c>
      <c r="AH226" s="675"/>
      <c r="AI226" s="676"/>
      <c r="AJ226" s="677"/>
      <c r="AK226" s="678"/>
      <c r="AL226" s="679"/>
      <c r="AM226" s="680"/>
      <c r="AN226" s="681" t="str">
        <f aca="false">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682" t="str">
        <f aca="false">IF(K224&lt;&gt;"","P列・R列に色付け","")</f>
        <v/>
      </c>
      <c r="AQ226" s="683"/>
      <c r="AR226" s="683"/>
      <c r="AX226" s="684"/>
      <c r="AY226" s="644" t="str">
        <f aca="false">G224</f>
        <v/>
      </c>
    </row>
    <row r="227" customFormat="false" ht="32.1" hidden="false" customHeight="true" outlineLevel="0" collapsed="false">
      <c r="A227" s="616" t="n">
        <v>72</v>
      </c>
      <c r="B227" s="617" t="str">
        <f aca="false">IF(基本情報入力シート!C125="","",基本情報入力シート!C125)</f>
        <v/>
      </c>
      <c r="C227" s="617"/>
      <c r="D227" s="617"/>
      <c r="E227" s="617"/>
      <c r="F227" s="617"/>
      <c r="G227" s="618" t="str">
        <f aca="false">IF(基本情報入力シート!M125="","",基本情報入力シート!M125)</f>
        <v/>
      </c>
      <c r="H227" s="618" t="str">
        <f aca="false">IF(基本情報入力シート!R125="","",基本情報入力シート!R125)</f>
        <v/>
      </c>
      <c r="I227" s="618" t="str">
        <f aca="false">IF(基本情報入力シート!W125="","",基本情報入力シート!W125)</f>
        <v/>
      </c>
      <c r="J227" s="618" t="str">
        <f aca="false">IF(基本情報入力シート!X125="","",基本情報入力シート!X125)</f>
        <v/>
      </c>
      <c r="K227" s="618" t="str">
        <f aca="false">IF(基本情報入力シート!Y125="","",基本情報入力シート!Y125)</f>
        <v/>
      </c>
      <c r="L227" s="706" t="str">
        <f aca="false">IF(基本情報入力シート!AB125="","",基本情報入力シート!AB125)</f>
        <v/>
      </c>
      <c r="M227" s="707" t="e">
        <f aca="false">IF(基本情報入力シート!AC125="","",基本情報入力シート!AC125)</f>
        <v>#N/A</v>
      </c>
      <c r="N227" s="622" t="s">
        <v>371</v>
      </c>
      <c r="O227" s="623"/>
      <c r="P227" s="624" t="e">
        <f aca="false">IFERROR(VLOOKUP(K227,【参考】数式用!$A$5:$J$27,MATCH(O227,【参考】数式用!$B$4:$J$4,0)+1,0),"")))</f>
        <v>#N/A</v>
      </c>
      <c r="Q227" s="623"/>
      <c r="R227" s="624" t="e">
        <f aca="false">IFERROR(VLOOKUP(K227,【参考】数式用!$A$5:$J$27,MATCH(Q227,【参考】数式用!$B$4:$J$4,0)+1,0),"")))</f>
        <v>#N/A</v>
      </c>
      <c r="S227" s="625" t="s">
        <v>88</v>
      </c>
      <c r="T227" s="626" t="n">
        <v>6</v>
      </c>
      <c r="U227" s="155" t="s">
        <v>89</v>
      </c>
      <c r="V227" s="627" t="n">
        <v>4</v>
      </c>
      <c r="W227" s="155" t="s">
        <v>372</v>
      </c>
      <c r="X227" s="626" t="n">
        <v>6</v>
      </c>
      <c r="Y227" s="155" t="s">
        <v>89</v>
      </c>
      <c r="Z227" s="627" t="n">
        <v>5</v>
      </c>
      <c r="AA227" s="155" t="s">
        <v>90</v>
      </c>
      <c r="AB227" s="628" t="s">
        <v>101</v>
      </c>
      <c r="AC227" s="629" t="n">
        <f aca="false">IF(V227&gt;=1,(X227*12+Z227)-(T227*12+V227)+1,"")</f>
        <v>2</v>
      </c>
      <c r="AD227" s="155" t="s">
        <v>373</v>
      </c>
      <c r="AE227" s="630" t="str">
        <f aca="false">IFERROR(ROUNDDOWN(ROUND(L227*R227,0)*M227,0)*AC227,"")</f>
        <v/>
      </c>
      <c r="AF227" s="631" t="str">
        <f aca="false">IFERROR(ROUNDDOWN(ROUND(L227*(R227-P227),0)*M227,0)*AC227,"")</f>
        <v/>
      </c>
      <c r="AG227" s="632"/>
      <c r="AH227" s="693"/>
      <c r="AI227" s="708"/>
      <c r="AJ227" s="703"/>
      <c r="AK227" s="704"/>
      <c r="AL227" s="637"/>
      <c r="AM227" s="638"/>
      <c r="AN227" s="639" t="str">
        <f aca="false">IF(AP227="","",IF(R227&lt;P227,"！加算の要件上は問題ありませんが、令和６年３月と比較して４・５月に加算率が下がる計画になっています。",""))</f>
        <v/>
      </c>
      <c r="AP227" s="640" t="str">
        <f aca="false">IF(K227&lt;&gt;"","P列・R列に色付け","")</f>
        <v/>
      </c>
      <c r="AQ227" s="641" t="e">
        <f aca="false">IFERROR(VLOOKUP(K227,【参考】数式用!$AJ$2:$AK$24,2,FALSE),"")))</f>
        <v>#N/A</v>
      </c>
      <c r="AR227" s="643" t="str">
        <f aca="false">Q227&amp;Q228&amp;Q229</f>
        <v/>
      </c>
      <c r="AS227" s="641" t="str">
        <f aca="false">IF(AG229&lt;&gt;0,IF(AH229="○","入力済","未入力"),"")</f>
        <v/>
      </c>
      <c r="AT227" s="642" t="str">
        <f aca="false">IF(OR(Q227="処遇加算Ⅰ",Q227="処遇加算Ⅱ"),IF(OR(AI227="○",AI227="令和６年度中に満たす"),"入力済","未入力"),"")</f>
        <v/>
      </c>
      <c r="AU227" s="643" t="str">
        <f aca="false">IF(Q227="処遇加算Ⅲ",IF(AJ227="○","入力済","未入力"),"")</f>
        <v/>
      </c>
      <c r="AV227" s="641" t="str">
        <f aca="false">IF(Q227="処遇加算Ⅰ",IF(OR(AK227="○",AK227="令和６年度中に満たす"),"入力済","未入力"),"")</f>
        <v/>
      </c>
      <c r="AW227" s="641" t="str">
        <f aca="false">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644" t="str">
        <f aca="false">IF(Q228="特定加算Ⅰ",IF(AM228="","未入力","入力済"),"")</f>
        <v/>
      </c>
      <c r="AY227" s="644" t="str">
        <f aca="false">G227</f>
        <v/>
      </c>
    </row>
    <row r="228" customFormat="false" ht="32.1" hidden="false" customHeight="true" outlineLevel="0" collapsed="false">
      <c r="A228" s="616"/>
      <c r="B228" s="617"/>
      <c r="C228" s="617"/>
      <c r="D228" s="617"/>
      <c r="E228" s="617"/>
      <c r="F228" s="617"/>
      <c r="G228" s="618"/>
      <c r="H228" s="618"/>
      <c r="I228" s="618"/>
      <c r="J228" s="618"/>
      <c r="K228" s="618"/>
      <c r="L228" s="706"/>
      <c r="M228" s="707"/>
      <c r="N228" s="645" t="s">
        <v>374</v>
      </c>
      <c r="O228" s="646"/>
      <c r="P228" s="647" t="e">
        <f aca="false">IFERROR(VLOOKUP(K227,【参考】数式用!$A$5:$J$27,MATCH(O228,【参考】数式用!$B$4:$J$4,0)+1,0),"")))</f>
        <v>#N/A</v>
      </c>
      <c r="Q228" s="646"/>
      <c r="R228" s="647" t="e">
        <f aca="false">IFERROR(VLOOKUP(K227,【参考】数式用!$A$5:$J$27,MATCH(Q228,【参考】数式用!$B$4:$J$4,0)+1,0),"")))</f>
        <v>#N/A</v>
      </c>
      <c r="S228" s="97" t="s">
        <v>88</v>
      </c>
      <c r="T228" s="648" t="n">
        <v>6</v>
      </c>
      <c r="U228" s="98" t="s">
        <v>89</v>
      </c>
      <c r="V228" s="649" t="n">
        <v>4</v>
      </c>
      <c r="W228" s="98" t="s">
        <v>372</v>
      </c>
      <c r="X228" s="648" t="n">
        <v>6</v>
      </c>
      <c r="Y228" s="98" t="s">
        <v>89</v>
      </c>
      <c r="Z228" s="649" t="n">
        <v>5</v>
      </c>
      <c r="AA228" s="98" t="s">
        <v>90</v>
      </c>
      <c r="AB228" s="650" t="s">
        <v>101</v>
      </c>
      <c r="AC228" s="651" t="n">
        <f aca="false">IF(V228&gt;=1,(X228*12+Z228)-(T228*12+V228)+1,"")</f>
        <v>2</v>
      </c>
      <c r="AD228" s="98" t="s">
        <v>373</v>
      </c>
      <c r="AE228" s="652" t="str">
        <f aca="false">IFERROR(ROUNDDOWN(ROUND(L227*R228,0)*M227,0)*AC228,"")</f>
        <v/>
      </c>
      <c r="AF228" s="653" t="str">
        <f aca="false">IFERROR(ROUNDDOWN(ROUND(L227*(R228-P228),0)*M227,0)*AC228,"")</f>
        <v/>
      </c>
      <c r="AG228" s="654"/>
      <c r="AH228" s="655"/>
      <c r="AI228" s="656"/>
      <c r="AJ228" s="657"/>
      <c r="AK228" s="658"/>
      <c r="AL228" s="659"/>
      <c r="AM228" s="660"/>
      <c r="AN228" s="661" t="str">
        <f aca="false">IF(AP227="","",IF(OR(Z227=4,Z228=4,Z229=4),"！加算の要件上は問題ありませんが、算定期間の終わりが令和６年５月になっていません。区分変更の場合は、「基本情報入力シート」で同じ事業所を２行に分けて記入してください。",""))</f>
        <v/>
      </c>
      <c r="AO228" s="662"/>
      <c r="AP228" s="640" t="str">
        <f aca="false">IF(K227&lt;&gt;"","P列・R列に色付け","")</f>
        <v/>
      </c>
      <c r="AY228" s="644" t="str">
        <f aca="false">G227</f>
        <v/>
      </c>
    </row>
    <row r="229" customFormat="false" ht="32.1" hidden="false" customHeight="true" outlineLevel="0" collapsed="false">
      <c r="A229" s="616"/>
      <c r="B229" s="617"/>
      <c r="C229" s="617"/>
      <c r="D229" s="617"/>
      <c r="E229" s="617"/>
      <c r="F229" s="617"/>
      <c r="G229" s="618"/>
      <c r="H229" s="618"/>
      <c r="I229" s="618"/>
      <c r="J229" s="618"/>
      <c r="K229" s="618"/>
      <c r="L229" s="706"/>
      <c r="M229" s="707"/>
      <c r="N229" s="663" t="s">
        <v>375</v>
      </c>
      <c r="O229" s="710"/>
      <c r="P229" s="711" t="e">
        <f aca="false">IFERROR(VLOOKUP(K227,【参考】数式用!$A$5:$J$27,MATCH(O229,【参考】数式用!$B$4:$J$4,0)+1,0),"")))</f>
        <v>#N/A</v>
      </c>
      <c r="Q229" s="664"/>
      <c r="R229" s="665" t="e">
        <f aca="false">IFERROR(VLOOKUP(K227,【参考】数式用!$A$5:$J$27,MATCH(Q229,【参考】数式用!$B$4:$J$4,0)+1,0),"")))</f>
        <v>#N/A</v>
      </c>
      <c r="S229" s="666" t="s">
        <v>88</v>
      </c>
      <c r="T229" s="667" t="n">
        <v>6</v>
      </c>
      <c r="U229" s="668" t="s">
        <v>89</v>
      </c>
      <c r="V229" s="669" t="n">
        <v>4</v>
      </c>
      <c r="W229" s="668" t="s">
        <v>372</v>
      </c>
      <c r="X229" s="667" t="n">
        <v>6</v>
      </c>
      <c r="Y229" s="668" t="s">
        <v>89</v>
      </c>
      <c r="Z229" s="669" t="n">
        <v>5</v>
      </c>
      <c r="AA229" s="668" t="s">
        <v>90</v>
      </c>
      <c r="AB229" s="670" t="s">
        <v>101</v>
      </c>
      <c r="AC229" s="671" t="n">
        <f aca="false">IF(V229&gt;=1,(X229*12+Z229)-(T229*12+V229)+1,"")</f>
        <v>2</v>
      </c>
      <c r="AD229" s="668" t="s">
        <v>373</v>
      </c>
      <c r="AE229" s="672" t="str">
        <f aca="false">IFERROR(ROUNDDOWN(ROUND(L227*R229,0)*M227,0)*AC229,"")</f>
        <v/>
      </c>
      <c r="AF229" s="673" t="str">
        <f aca="false">IFERROR(ROUNDDOWN(ROUND(L227*(R229-P229),0)*M227,0)*AC229,"")</f>
        <v/>
      </c>
      <c r="AG229" s="674" t="n">
        <f aca="false">IF(AND(O229="ベア加算なし",Q229="ベア加算"),AE229,0)</f>
        <v>0</v>
      </c>
      <c r="AH229" s="675"/>
      <c r="AI229" s="676"/>
      <c r="AJ229" s="677"/>
      <c r="AK229" s="678"/>
      <c r="AL229" s="679"/>
      <c r="AM229" s="680"/>
      <c r="AN229" s="681" t="str">
        <f aca="false">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682" t="str">
        <f aca="false">IF(K227&lt;&gt;"","P列・R列に色付け","")</f>
        <v/>
      </c>
      <c r="AQ229" s="683"/>
      <c r="AR229" s="683"/>
      <c r="AX229" s="684"/>
      <c r="AY229" s="644" t="str">
        <f aca="false">G227</f>
        <v/>
      </c>
    </row>
    <row r="230" customFormat="false" ht="32.1" hidden="false" customHeight="true" outlineLevel="0" collapsed="false">
      <c r="A230" s="616" t="n">
        <v>73</v>
      </c>
      <c r="B230" s="617" t="str">
        <f aca="false">IF(基本情報入力シート!C126="","",基本情報入力シート!C126)</f>
        <v/>
      </c>
      <c r="C230" s="617"/>
      <c r="D230" s="617"/>
      <c r="E230" s="617"/>
      <c r="F230" s="617"/>
      <c r="G230" s="618" t="str">
        <f aca="false">IF(基本情報入力シート!M126="","",基本情報入力シート!M126)</f>
        <v/>
      </c>
      <c r="H230" s="618" t="str">
        <f aca="false">IF(基本情報入力シート!R126="","",基本情報入力シート!R126)</f>
        <v/>
      </c>
      <c r="I230" s="618" t="str">
        <f aca="false">IF(基本情報入力シート!W126="","",基本情報入力シート!W126)</f>
        <v/>
      </c>
      <c r="J230" s="618" t="str">
        <f aca="false">IF(基本情報入力シート!X126="","",基本情報入力シート!X126)</f>
        <v/>
      </c>
      <c r="K230" s="618" t="str">
        <f aca="false">IF(基本情報入力シート!Y126="","",基本情報入力シート!Y126)</f>
        <v/>
      </c>
      <c r="L230" s="706" t="str">
        <f aca="false">IF(基本情報入力シート!AB126="","",基本情報入力シート!AB126)</f>
        <v/>
      </c>
      <c r="M230" s="707" t="e">
        <f aca="false">IF(基本情報入力シート!AC126="","",基本情報入力シート!AC126)</f>
        <v>#N/A</v>
      </c>
      <c r="N230" s="622" t="s">
        <v>371</v>
      </c>
      <c r="O230" s="623"/>
      <c r="P230" s="624" t="e">
        <f aca="false">IFERROR(VLOOKUP(K230,【参考】数式用!$A$5:$J$27,MATCH(O230,【参考】数式用!$B$4:$J$4,0)+1,0),"")))</f>
        <v>#N/A</v>
      </c>
      <c r="Q230" s="623"/>
      <c r="R230" s="624" t="e">
        <f aca="false">IFERROR(VLOOKUP(K230,【参考】数式用!$A$5:$J$27,MATCH(Q230,【参考】数式用!$B$4:$J$4,0)+1,0),"")))</f>
        <v>#N/A</v>
      </c>
      <c r="S230" s="625" t="s">
        <v>88</v>
      </c>
      <c r="T230" s="626" t="n">
        <v>6</v>
      </c>
      <c r="U230" s="155" t="s">
        <v>89</v>
      </c>
      <c r="V230" s="627" t="n">
        <v>4</v>
      </c>
      <c r="W230" s="155" t="s">
        <v>372</v>
      </c>
      <c r="X230" s="626" t="n">
        <v>6</v>
      </c>
      <c r="Y230" s="155" t="s">
        <v>89</v>
      </c>
      <c r="Z230" s="627" t="n">
        <v>5</v>
      </c>
      <c r="AA230" s="155" t="s">
        <v>90</v>
      </c>
      <c r="AB230" s="628" t="s">
        <v>101</v>
      </c>
      <c r="AC230" s="629" t="n">
        <f aca="false">IF(V230&gt;=1,(X230*12+Z230)-(T230*12+V230)+1,"")</f>
        <v>2</v>
      </c>
      <c r="AD230" s="155" t="s">
        <v>373</v>
      </c>
      <c r="AE230" s="630" t="str">
        <f aca="false">IFERROR(ROUNDDOWN(ROUND(L230*R230,0)*M230,0)*AC230,"")</f>
        <v/>
      </c>
      <c r="AF230" s="631" t="str">
        <f aca="false">IFERROR(ROUNDDOWN(ROUND(L230*(R230-P230),0)*M230,0)*AC230,"")</f>
        <v/>
      </c>
      <c r="AG230" s="632"/>
      <c r="AH230" s="693"/>
      <c r="AI230" s="708"/>
      <c r="AJ230" s="703"/>
      <c r="AK230" s="704"/>
      <c r="AL230" s="637"/>
      <c r="AM230" s="638"/>
      <c r="AN230" s="639" t="str">
        <f aca="false">IF(AP230="","",IF(R230&lt;P230,"！加算の要件上は問題ありませんが、令和６年３月と比較して４・５月に加算率が下がる計画になっています。",""))</f>
        <v/>
      </c>
      <c r="AP230" s="640" t="str">
        <f aca="false">IF(K230&lt;&gt;"","P列・R列に色付け","")</f>
        <v/>
      </c>
      <c r="AQ230" s="641" t="e">
        <f aca="false">IFERROR(VLOOKUP(K230,【参考】数式用!$AJ$2:$AK$24,2,FALSE),"")))</f>
        <v>#N/A</v>
      </c>
      <c r="AR230" s="643" t="str">
        <f aca="false">Q230&amp;Q231&amp;Q232</f>
        <v/>
      </c>
      <c r="AS230" s="641" t="str">
        <f aca="false">IF(AG232&lt;&gt;0,IF(AH232="○","入力済","未入力"),"")</f>
        <v/>
      </c>
      <c r="AT230" s="642" t="str">
        <f aca="false">IF(OR(Q230="処遇加算Ⅰ",Q230="処遇加算Ⅱ"),IF(OR(AI230="○",AI230="令和６年度中に満たす"),"入力済","未入力"),"")</f>
        <v/>
      </c>
      <c r="AU230" s="643" t="str">
        <f aca="false">IF(Q230="処遇加算Ⅲ",IF(AJ230="○","入力済","未入力"),"")</f>
        <v/>
      </c>
      <c r="AV230" s="641" t="str">
        <f aca="false">IF(Q230="処遇加算Ⅰ",IF(OR(AK230="○",AK230="令和６年度中に満たす"),"入力済","未入力"),"")</f>
        <v/>
      </c>
      <c r="AW230" s="641" t="str">
        <f aca="false">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644" t="str">
        <f aca="false">IF(Q231="特定加算Ⅰ",IF(AM231="","未入力","入力済"),"")</f>
        <v/>
      </c>
      <c r="AY230" s="644" t="str">
        <f aca="false">G230</f>
        <v/>
      </c>
    </row>
    <row r="231" customFormat="false" ht="32.1" hidden="false" customHeight="true" outlineLevel="0" collapsed="false">
      <c r="A231" s="616"/>
      <c r="B231" s="617"/>
      <c r="C231" s="617"/>
      <c r="D231" s="617"/>
      <c r="E231" s="617"/>
      <c r="F231" s="617"/>
      <c r="G231" s="618"/>
      <c r="H231" s="618"/>
      <c r="I231" s="618"/>
      <c r="J231" s="618"/>
      <c r="K231" s="618"/>
      <c r="L231" s="706"/>
      <c r="M231" s="707"/>
      <c r="N231" s="645" t="s">
        <v>374</v>
      </c>
      <c r="O231" s="646"/>
      <c r="P231" s="647" t="e">
        <f aca="false">IFERROR(VLOOKUP(K230,【参考】数式用!$A$5:$J$27,MATCH(O231,【参考】数式用!$B$4:$J$4,0)+1,0),"")))</f>
        <v>#N/A</v>
      </c>
      <c r="Q231" s="646"/>
      <c r="R231" s="647" t="e">
        <f aca="false">IFERROR(VLOOKUP(K230,【参考】数式用!$A$5:$J$27,MATCH(Q231,【参考】数式用!$B$4:$J$4,0)+1,0),"")))</f>
        <v>#N/A</v>
      </c>
      <c r="S231" s="97" t="s">
        <v>88</v>
      </c>
      <c r="T231" s="648" t="n">
        <v>6</v>
      </c>
      <c r="U231" s="98" t="s">
        <v>89</v>
      </c>
      <c r="V231" s="649" t="n">
        <v>4</v>
      </c>
      <c r="W231" s="98" t="s">
        <v>372</v>
      </c>
      <c r="X231" s="648" t="n">
        <v>6</v>
      </c>
      <c r="Y231" s="98" t="s">
        <v>89</v>
      </c>
      <c r="Z231" s="649" t="n">
        <v>5</v>
      </c>
      <c r="AA231" s="98" t="s">
        <v>90</v>
      </c>
      <c r="AB231" s="650" t="s">
        <v>101</v>
      </c>
      <c r="AC231" s="651" t="n">
        <f aca="false">IF(V231&gt;=1,(X231*12+Z231)-(T231*12+V231)+1,"")</f>
        <v>2</v>
      </c>
      <c r="AD231" s="98" t="s">
        <v>373</v>
      </c>
      <c r="AE231" s="652" t="str">
        <f aca="false">IFERROR(ROUNDDOWN(ROUND(L230*R231,0)*M230,0)*AC231,"")</f>
        <v/>
      </c>
      <c r="AF231" s="653" t="str">
        <f aca="false">IFERROR(ROUNDDOWN(ROUND(L230*(R231-P231),0)*M230,0)*AC231,"")</f>
        <v/>
      </c>
      <c r="AG231" s="654"/>
      <c r="AH231" s="655"/>
      <c r="AI231" s="656"/>
      <c r="AJ231" s="657"/>
      <c r="AK231" s="658"/>
      <c r="AL231" s="659"/>
      <c r="AM231" s="660"/>
      <c r="AN231" s="661" t="str">
        <f aca="false">IF(AP230="","",IF(OR(Z230=4,Z231=4,Z232=4),"！加算の要件上は問題ありませんが、算定期間の終わりが令和６年５月になっていません。区分変更の場合は、「基本情報入力シート」で同じ事業所を２行に分けて記入してください。",""))</f>
        <v/>
      </c>
      <c r="AO231" s="662"/>
      <c r="AP231" s="640" t="str">
        <f aca="false">IF(K230&lt;&gt;"","P列・R列に色付け","")</f>
        <v/>
      </c>
      <c r="AY231" s="644" t="str">
        <f aca="false">G230</f>
        <v/>
      </c>
    </row>
    <row r="232" customFormat="false" ht="32.1" hidden="false" customHeight="true" outlineLevel="0" collapsed="false">
      <c r="A232" s="616"/>
      <c r="B232" s="617"/>
      <c r="C232" s="617"/>
      <c r="D232" s="617"/>
      <c r="E232" s="617"/>
      <c r="F232" s="617"/>
      <c r="G232" s="618"/>
      <c r="H232" s="618"/>
      <c r="I232" s="618"/>
      <c r="J232" s="618"/>
      <c r="K232" s="618"/>
      <c r="L232" s="706"/>
      <c r="M232" s="707"/>
      <c r="N232" s="663" t="s">
        <v>375</v>
      </c>
      <c r="O232" s="710"/>
      <c r="P232" s="711" t="e">
        <f aca="false">IFERROR(VLOOKUP(K230,【参考】数式用!$A$5:$J$27,MATCH(O232,【参考】数式用!$B$4:$J$4,0)+1,0),"")))</f>
        <v>#N/A</v>
      </c>
      <c r="Q232" s="664"/>
      <c r="R232" s="665" t="e">
        <f aca="false">IFERROR(VLOOKUP(K230,【参考】数式用!$A$5:$J$27,MATCH(Q232,【参考】数式用!$B$4:$J$4,0)+1,0),"")))</f>
        <v>#N/A</v>
      </c>
      <c r="S232" s="666" t="s">
        <v>88</v>
      </c>
      <c r="T232" s="667" t="n">
        <v>6</v>
      </c>
      <c r="U232" s="668" t="s">
        <v>89</v>
      </c>
      <c r="V232" s="669" t="n">
        <v>4</v>
      </c>
      <c r="W232" s="668" t="s">
        <v>372</v>
      </c>
      <c r="X232" s="667" t="n">
        <v>6</v>
      </c>
      <c r="Y232" s="668" t="s">
        <v>89</v>
      </c>
      <c r="Z232" s="669" t="n">
        <v>5</v>
      </c>
      <c r="AA232" s="668" t="s">
        <v>90</v>
      </c>
      <c r="AB232" s="670" t="s">
        <v>101</v>
      </c>
      <c r="AC232" s="671" t="n">
        <f aca="false">IF(V232&gt;=1,(X232*12+Z232)-(T232*12+V232)+1,"")</f>
        <v>2</v>
      </c>
      <c r="AD232" s="668" t="s">
        <v>373</v>
      </c>
      <c r="AE232" s="672" t="str">
        <f aca="false">IFERROR(ROUNDDOWN(ROUND(L230*R232,0)*M230,0)*AC232,"")</f>
        <v/>
      </c>
      <c r="AF232" s="673" t="str">
        <f aca="false">IFERROR(ROUNDDOWN(ROUND(L230*(R232-P232),0)*M230,0)*AC232,"")</f>
        <v/>
      </c>
      <c r="AG232" s="674" t="n">
        <f aca="false">IF(AND(O232="ベア加算なし",Q232="ベア加算"),AE232,0)</f>
        <v>0</v>
      </c>
      <c r="AH232" s="675"/>
      <c r="AI232" s="676"/>
      <c r="AJ232" s="677"/>
      <c r="AK232" s="678"/>
      <c r="AL232" s="679"/>
      <c r="AM232" s="680"/>
      <c r="AN232" s="681" t="str">
        <f aca="false">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682" t="str">
        <f aca="false">IF(K230&lt;&gt;"","P列・R列に色付け","")</f>
        <v/>
      </c>
      <c r="AQ232" s="683"/>
      <c r="AR232" s="683"/>
      <c r="AX232" s="684"/>
      <c r="AY232" s="644" t="str">
        <f aca="false">G230</f>
        <v/>
      </c>
    </row>
    <row r="233" customFormat="false" ht="32.1" hidden="false" customHeight="true" outlineLevel="0" collapsed="false">
      <c r="A233" s="616" t="n">
        <v>74</v>
      </c>
      <c r="B233" s="617" t="str">
        <f aca="false">IF(基本情報入力シート!C127="","",基本情報入力シート!C127)</f>
        <v/>
      </c>
      <c r="C233" s="617"/>
      <c r="D233" s="617"/>
      <c r="E233" s="617"/>
      <c r="F233" s="617"/>
      <c r="G233" s="618" t="str">
        <f aca="false">IF(基本情報入力シート!M127="","",基本情報入力シート!M127)</f>
        <v/>
      </c>
      <c r="H233" s="618" t="str">
        <f aca="false">IF(基本情報入力シート!R127="","",基本情報入力シート!R127)</f>
        <v/>
      </c>
      <c r="I233" s="618" t="str">
        <f aca="false">IF(基本情報入力シート!W127="","",基本情報入力シート!W127)</f>
        <v/>
      </c>
      <c r="J233" s="618" t="str">
        <f aca="false">IF(基本情報入力シート!X127="","",基本情報入力シート!X127)</f>
        <v/>
      </c>
      <c r="K233" s="618" t="str">
        <f aca="false">IF(基本情報入力シート!Y127="","",基本情報入力シート!Y127)</f>
        <v/>
      </c>
      <c r="L233" s="706" t="str">
        <f aca="false">IF(基本情報入力シート!AB127="","",基本情報入力シート!AB127)</f>
        <v/>
      </c>
      <c r="M233" s="707" t="e">
        <f aca="false">IF(基本情報入力シート!AC127="","",基本情報入力シート!AC127)</f>
        <v>#N/A</v>
      </c>
      <c r="N233" s="622" t="s">
        <v>371</v>
      </c>
      <c r="O233" s="623"/>
      <c r="P233" s="624" t="e">
        <f aca="false">IFERROR(VLOOKUP(K233,【参考】数式用!$A$5:$J$27,MATCH(O233,【参考】数式用!$B$4:$J$4,0)+1,0),"")))</f>
        <v>#N/A</v>
      </c>
      <c r="Q233" s="623"/>
      <c r="R233" s="624" t="e">
        <f aca="false">IFERROR(VLOOKUP(K233,【参考】数式用!$A$5:$J$27,MATCH(Q233,【参考】数式用!$B$4:$J$4,0)+1,0),"")))</f>
        <v>#N/A</v>
      </c>
      <c r="S233" s="625" t="s">
        <v>88</v>
      </c>
      <c r="T233" s="626" t="n">
        <v>6</v>
      </c>
      <c r="U233" s="155" t="s">
        <v>89</v>
      </c>
      <c r="V233" s="627" t="n">
        <v>4</v>
      </c>
      <c r="W233" s="155" t="s">
        <v>372</v>
      </c>
      <c r="X233" s="626" t="n">
        <v>6</v>
      </c>
      <c r="Y233" s="155" t="s">
        <v>89</v>
      </c>
      <c r="Z233" s="627" t="n">
        <v>5</v>
      </c>
      <c r="AA233" s="155" t="s">
        <v>90</v>
      </c>
      <c r="AB233" s="628" t="s">
        <v>101</v>
      </c>
      <c r="AC233" s="629" t="n">
        <f aca="false">IF(V233&gt;=1,(X233*12+Z233)-(T233*12+V233)+1,"")</f>
        <v>2</v>
      </c>
      <c r="AD233" s="155" t="s">
        <v>373</v>
      </c>
      <c r="AE233" s="630" t="str">
        <f aca="false">IFERROR(ROUNDDOWN(ROUND(L233*R233,0)*M233,0)*AC233,"")</f>
        <v/>
      </c>
      <c r="AF233" s="631" t="str">
        <f aca="false">IFERROR(ROUNDDOWN(ROUND(L233*(R233-P233),0)*M233,0)*AC233,"")</f>
        <v/>
      </c>
      <c r="AG233" s="632"/>
      <c r="AH233" s="693"/>
      <c r="AI233" s="708"/>
      <c r="AJ233" s="703"/>
      <c r="AK233" s="704"/>
      <c r="AL233" s="637"/>
      <c r="AM233" s="638"/>
      <c r="AN233" s="639" t="str">
        <f aca="false">IF(AP233="","",IF(R233&lt;P233,"！加算の要件上は問題ありませんが、令和６年３月と比較して４・５月に加算率が下がる計画になっています。",""))</f>
        <v/>
      </c>
      <c r="AP233" s="640" t="str">
        <f aca="false">IF(K233&lt;&gt;"","P列・R列に色付け","")</f>
        <v/>
      </c>
      <c r="AQ233" s="641" t="e">
        <f aca="false">IFERROR(VLOOKUP(K233,【参考】数式用!$AJ$2:$AK$24,2,FALSE),"")))</f>
        <v>#N/A</v>
      </c>
      <c r="AR233" s="643" t="str">
        <f aca="false">Q233&amp;Q234&amp;Q235</f>
        <v/>
      </c>
      <c r="AS233" s="641" t="str">
        <f aca="false">IF(AG235&lt;&gt;0,IF(AH235="○","入力済","未入力"),"")</f>
        <v/>
      </c>
      <c r="AT233" s="642" t="str">
        <f aca="false">IF(OR(Q233="処遇加算Ⅰ",Q233="処遇加算Ⅱ"),IF(OR(AI233="○",AI233="令和６年度中に満たす"),"入力済","未入力"),"")</f>
        <v/>
      </c>
      <c r="AU233" s="643" t="str">
        <f aca="false">IF(Q233="処遇加算Ⅲ",IF(AJ233="○","入力済","未入力"),"")</f>
        <v/>
      </c>
      <c r="AV233" s="641" t="str">
        <f aca="false">IF(Q233="処遇加算Ⅰ",IF(OR(AK233="○",AK233="令和６年度中に満たす"),"入力済","未入力"),"")</f>
        <v/>
      </c>
      <c r="AW233" s="641" t="str">
        <f aca="false">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644" t="str">
        <f aca="false">IF(Q234="特定加算Ⅰ",IF(AM234="","未入力","入力済"),"")</f>
        <v/>
      </c>
      <c r="AY233" s="644" t="str">
        <f aca="false">G233</f>
        <v/>
      </c>
    </row>
    <row r="234" customFormat="false" ht="32.1" hidden="false" customHeight="true" outlineLevel="0" collapsed="false">
      <c r="A234" s="616"/>
      <c r="B234" s="617"/>
      <c r="C234" s="617"/>
      <c r="D234" s="617"/>
      <c r="E234" s="617"/>
      <c r="F234" s="617"/>
      <c r="G234" s="618"/>
      <c r="H234" s="618"/>
      <c r="I234" s="618"/>
      <c r="J234" s="618"/>
      <c r="K234" s="618"/>
      <c r="L234" s="706"/>
      <c r="M234" s="707"/>
      <c r="N234" s="645" t="s">
        <v>374</v>
      </c>
      <c r="O234" s="646"/>
      <c r="P234" s="647" t="e">
        <f aca="false">IFERROR(VLOOKUP(K233,【参考】数式用!$A$5:$J$27,MATCH(O234,【参考】数式用!$B$4:$J$4,0)+1,0),"")))</f>
        <v>#N/A</v>
      </c>
      <c r="Q234" s="646"/>
      <c r="R234" s="647" t="e">
        <f aca="false">IFERROR(VLOOKUP(K233,【参考】数式用!$A$5:$J$27,MATCH(Q234,【参考】数式用!$B$4:$J$4,0)+1,0),"")))</f>
        <v>#N/A</v>
      </c>
      <c r="S234" s="97" t="s">
        <v>88</v>
      </c>
      <c r="T234" s="648" t="n">
        <v>6</v>
      </c>
      <c r="U234" s="98" t="s">
        <v>89</v>
      </c>
      <c r="V234" s="649" t="n">
        <v>4</v>
      </c>
      <c r="W234" s="98" t="s">
        <v>372</v>
      </c>
      <c r="X234" s="648" t="n">
        <v>6</v>
      </c>
      <c r="Y234" s="98" t="s">
        <v>89</v>
      </c>
      <c r="Z234" s="649" t="n">
        <v>5</v>
      </c>
      <c r="AA234" s="98" t="s">
        <v>90</v>
      </c>
      <c r="AB234" s="650" t="s">
        <v>101</v>
      </c>
      <c r="AC234" s="651" t="n">
        <f aca="false">IF(V234&gt;=1,(X234*12+Z234)-(T234*12+V234)+1,"")</f>
        <v>2</v>
      </c>
      <c r="AD234" s="98" t="s">
        <v>373</v>
      </c>
      <c r="AE234" s="652" t="str">
        <f aca="false">IFERROR(ROUNDDOWN(ROUND(L233*R234,0)*M233,0)*AC234,"")</f>
        <v/>
      </c>
      <c r="AF234" s="653" t="str">
        <f aca="false">IFERROR(ROUNDDOWN(ROUND(L233*(R234-P234),0)*M233,0)*AC234,"")</f>
        <v/>
      </c>
      <c r="AG234" s="654"/>
      <c r="AH234" s="655"/>
      <c r="AI234" s="656"/>
      <c r="AJ234" s="657"/>
      <c r="AK234" s="658"/>
      <c r="AL234" s="659"/>
      <c r="AM234" s="660"/>
      <c r="AN234" s="661" t="str">
        <f aca="false">IF(AP233="","",IF(OR(Z233=4,Z234=4,Z235=4),"！加算の要件上は問題ありませんが、算定期間の終わりが令和６年５月になっていません。区分変更の場合は、「基本情報入力シート」で同じ事業所を２行に分けて記入してください。",""))</f>
        <v/>
      </c>
      <c r="AO234" s="662"/>
      <c r="AP234" s="640" t="str">
        <f aca="false">IF(K233&lt;&gt;"","P列・R列に色付け","")</f>
        <v/>
      </c>
      <c r="AY234" s="644" t="str">
        <f aca="false">G233</f>
        <v/>
      </c>
    </row>
    <row r="235" customFormat="false" ht="32.1" hidden="false" customHeight="true" outlineLevel="0" collapsed="false">
      <c r="A235" s="616"/>
      <c r="B235" s="617"/>
      <c r="C235" s="617"/>
      <c r="D235" s="617"/>
      <c r="E235" s="617"/>
      <c r="F235" s="617"/>
      <c r="G235" s="618"/>
      <c r="H235" s="618"/>
      <c r="I235" s="618"/>
      <c r="J235" s="618"/>
      <c r="K235" s="618"/>
      <c r="L235" s="706"/>
      <c r="M235" s="707"/>
      <c r="N235" s="663" t="s">
        <v>375</v>
      </c>
      <c r="O235" s="710"/>
      <c r="P235" s="711" t="e">
        <f aca="false">IFERROR(VLOOKUP(K233,【参考】数式用!$A$5:$J$27,MATCH(O235,【参考】数式用!$B$4:$J$4,0)+1,0),"")))</f>
        <v>#N/A</v>
      </c>
      <c r="Q235" s="664"/>
      <c r="R235" s="665" t="e">
        <f aca="false">IFERROR(VLOOKUP(K233,【参考】数式用!$A$5:$J$27,MATCH(Q235,【参考】数式用!$B$4:$J$4,0)+1,0),"")))</f>
        <v>#N/A</v>
      </c>
      <c r="S235" s="666" t="s">
        <v>88</v>
      </c>
      <c r="T235" s="667" t="n">
        <v>6</v>
      </c>
      <c r="U235" s="668" t="s">
        <v>89</v>
      </c>
      <c r="V235" s="669" t="n">
        <v>4</v>
      </c>
      <c r="W235" s="668" t="s">
        <v>372</v>
      </c>
      <c r="X235" s="667" t="n">
        <v>6</v>
      </c>
      <c r="Y235" s="668" t="s">
        <v>89</v>
      </c>
      <c r="Z235" s="669" t="n">
        <v>5</v>
      </c>
      <c r="AA235" s="668" t="s">
        <v>90</v>
      </c>
      <c r="AB235" s="670" t="s">
        <v>101</v>
      </c>
      <c r="AC235" s="671" t="n">
        <f aca="false">IF(V235&gt;=1,(X235*12+Z235)-(T235*12+V235)+1,"")</f>
        <v>2</v>
      </c>
      <c r="AD235" s="668" t="s">
        <v>373</v>
      </c>
      <c r="AE235" s="672" t="str">
        <f aca="false">IFERROR(ROUNDDOWN(ROUND(L233*R235,0)*M233,0)*AC235,"")</f>
        <v/>
      </c>
      <c r="AF235" s="673" t="str">
        <f aca="false">IFERROR(ROUNDDOWN(ROUND(L233*(R235-P235),0)*M233,0)*AC235,"")</f>
        <v/>
      </c>
      <c r="AG235" s="674" t="n">
        <f aca="false">IF(AND(O235="ベア加算なし",Q235="ベア加算"),AE235,0)</f>
        <v>0</v>
      </c>
      <c r="AH235" s="675"/>
      <c r="AI235" s="676"/>
      <c r="AJ235" s="677"/>
      <c r="AK235" s="678"/>
      <c r="AL235" s="679"/>
      <c r="AM235" s="680"/>
      <c r="AN235" s="681" t="str">
        <f aca="false">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682" t="str">
        <f aca="false">IF(K233&lt;&gt;"","P列・R列に色付け","")</f>
        <v/>
      </c>
      <c r="AQ235" s="683"/>
      <c r="AR235" s="683"/>
      <c r="AX235" s="684"/>
      <c r="AY235" s="644" t="str">
        <f aca="false">G233</f>
        <v/>
      </c>
    </row>
    <row r="236" customFormat="false" ht="32.1" hidden="false" customHeight="true" outlineLevel="0" collapsed="false">
      <c r="A236" s="616" t="n">
        <v>75</v>
      </c>
      <c r="B236" s="617" t="str">
        <f aca="false">IF(基本情報入力シート!C128="","",基本情報入力シート!C128)</f>
        <v/>
      </c>
      <c r="C236" s="617"/>
      <c r="D236" s="617"/>
      <c r="E236" s="617"/>
      <c r="F236" s="617"/>
      <c r="G236" s="618" t="str">
        <f aca="false">IF(基本情報入力シート!M128="","",基本情報入力シート!M128)</f>
        <v/>
      </c>
      <c r="H236" s="618" t="str">
        <f aca="false">IF(基本情報入力シート!R128="","",基本情報入力シート!R128)</f>
        <v/>
      </c>
      <c r="I236" s="618" t="str">
        <f aca="false">IF(基本情報入力シート!W128="","",基本情報入力シート!W128)</f>
        <v/>
      </c>
      <c r="J236" s="618" t="str">
        <f aca="false">IF(基本情報入力シート!X128="","",基本情報入力シート!X128)</f>
        <v/>
      </c>
      <c r="K236" s="618" t="str">
        <f aca="false">IF(基本情報入力シート!Y128="","",基本情報入力シート!Y128)</f>
        <v/>
      </c>
      <c r="L236" s="706" t="str">
        <f aca="false">IF(基本情報入力シート!AB128="","",基本情報入力シート!AB128)</f>
        <v/>
      </c>
      <c r="M236" s="707" t="e">
        <f aca="false">IF(基本情報入力シート!AC128="","",基本情報入力シート!AC128)</f>
        <v>#N/A</v>
      </c>
      <c r="N236" s="622" t="s">
        <v>371</v>
      </c>
      <c r="O236" s="623"/>
      <c r="P236" s="624" t="e">
        <f aca="false">IFERROR(VLOOKUP(K236,【参考】数式用!$A$5:$J$27,MATCH(O236,【参考】数式用!$B$4:$J$4,0)+1,0),"")))</f>
        <v>#N/A</v>
      </c>
      <c r="Q236" s="623"/>
      <c r="R236" s="624" t="e">
        <f aca="false">IFERROR(VLOOKUP(K236,【参考】数式用!$A$5:$J$27,MATCH(Q236,【参考】数式用!$B$4:$J$4,0)+1,0),"")))</f>
        <v>#N/A</v>
      </c>
      <c r="S236" s="625" t="s">
        <v>88</v>
      </c>
      <c r="T236" s="626" t="n">
        <v>6</v>
      </c>
      <c r="U236" s="155" t="s">
        <v>89</v>
      </c>
      <c r="V236" s="627" t="n">
        <v>4</v>
      </c>
      <c r="W236" s="155" t="s">
        <v>372</v>
      </c>
      <c r="X236" s="626" t="n">
        <v>6</v>
      </c>
      <c r="Y236" s="155" t="s">
        <v>89</v>
      </c>
      <c r="Z236" s="627" t="n">
        <v>5</v>
      </c>
      <c r="AA236" s="155" t="s">
        <v>90</v>
      </c>
      <c r="AB236" s="628" t="s">
        <v>101</v>
      </c>
      <c r="AC236" s="629" t="n">
        <f aca="false">IF(V236&gt;=1,(X236*12+Z236)-(T236*12+V236)+1,"")</f>
        <v>2</v>
      </c>
      <c r="AD236" s="155" t="s">
        <v>373</v>
      </c>
      <c r="AE236" s="630" t="str">
        <f aca="false">IFERROR(ROUNDDOWN(ROUND(L236*R236,0)*M236,0)*AC236,"")</f>
        <v/>
      </c>
      <c r="AF236" s="631" t="str">
        <f aca="false">IFERROR(ROUNDDOWN(ROUND(L236*(R236-P236),0)*M236,0)*AC236,"")</f>
        <v/>
      </c>
      <c r="AG236" s="632"/>
      <c r="AH236" s="693"/>
      <c r="AI236" s="708"/>
      <c r="AJ236" s="703"/>
      <c r="AK236" s="704"/>
      <c r="AL236" s="637"/>
      <c r="AM236" s="638"/>
      <c r="AN236" s="639" t="str">
        <f aca="false">IF(AP236="","",IF(R236&lt;P236,"！加算の要件上は問題ありませんが、令和６年３月と比較して４・５月に加算率が下がる計画になっています。",""))</f>
        <v/>
      </c>
      <c r="AP236" s="640" t="str">
        <f aca="false">IF(K236&lt;&gt;"","P列・R列に色付け","")</f>
        <v/>
      </c>
      <c r="AQ236" s="641" t="e">
        <f aca="false">IFERROR(VLOOKUP(K236,【参考】数式用!$AJ$2:$AK$24,2,FALSE),"")))</f>
        <v>#N/A</v>
      </c>
      <c r="AR236" s="643" t="str">
        <f aca="false">Q236&amp;Q237&amp;Q238</f>
        <v/>
      </c>
      <c r="AS236" s="641" t="str">
        <f aca="false">IF(AG238&lt;&gt;0,IF(AH238="○","入力済","未入力"),"")</f>
        <v/>
      </c>
      <c r="AT236" s="642" t="str">
        <f aca="false">IF(OR(Q236="処遇加算Ⅰ",Q236="処遇加算Ⅱ"),IF(OR(AI236="○",AI236="令和６年度中に満たす"),"入力済","未入力"),"")</f>
        <v/>
      </c>
      <c r="AU236" s="643" t="str">
        <f aca="false">IF(Q236="処遇加算Ⅲ",IF(AJ236="○","入力済","未入力"),"")</f>
        <v/>
      </c>
      <c r="AV236" s="641" t="str">
        <f aca="false">IF(Q236="処遇加算Ⅰ",IF(OR(AK236="○",AK236="令和６年度中に満たす"),"入力済","未入力"),"")</f>
        <v/>
      </c>
      <c r="AW236" s="641" t="str">
        <f aca="false">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644" t="str">
        <f aca="false">IF(Q237="特定加算Ⅰ",IF(AM237="","未入力","入力済"),"")</f>
        <v/>
      </c>
      <c r="AY236" s="644" t="str">
        <f aca="false">G236</f>
        <v/>
      </c>
    </row>
    <row r="237" customFormat="false" ht="32.1" hidden="false" customHeight="true" outlineLevel="0" collapsed="false">
      <c r="A237" s="616"/>
      <c r="B237" s="617"/>
      <c r="C237" s="617"/>
      <c r="D237" s="617"/>
      <c r="E237" s="617"/>
      <c r="F237" s="617"/>
      <c r="G237" s="618"/>
      <c r="H237" s="618"/>
      <c r="I237" s="618"/>
      <c r="J237" s="618"/>
      <c r="K237" s="618"/>
      <c r="L237" s="706"/>
      <c r="M237" s="707"/>
      <c r="N237" s="645" t="s">
        <v>374</v>
      </c>
      <c r="O237" s="646"/>
      <c r="P237" s="647" t="e">
        <f aca="false">IFERROR(VLOOKUP(K236,【参考】数式用!$A$5:$J$27,MATCH(O237,【参考】数式用!$B$4:$J$4,0)+1,0),"")))</f>
        <v>#N/A</v>
      </c>
      <c r="Q237" s="646"/>
      <c r="R237" s="647" t="e">
        <f aca="false">IFERROR(VLOOKUP(K236,【参考】数式用!$A$5:$J$27,MATCH(Q237,【参考】数式用!$B$4:$J$4,0)+1,0),"")))</f>
        <v>#N/A</v>
      </c>
      <c r="S237" s="97" t="s">
        <v>88</v>
      </c>
      <c r="T237" s="648" t="n">
        <v>6</v>
      </c>
      <c r="U237" s="98" t="s">
        <v>89</v>
      </c>
      <c r="V237" s="649" t="n">
        <v>4</v>
      </c>
      <c r="W237" s="98" t="s">
        <v>372</v>
      </c>
      <c r="X237" s="648" t="n">
        <v>6</v>
      </c>
      <c r="Y237" s="98" t="s">
        <v>89</v>
      </c>
      <c r="Z237" s="649" t="n">
        <v>5</v>
      </c>
      <c r="AA237" s="98" t="s">
        <v>90</v>
      </c>
      <c r="AB237" s="650" t="s">
        <v>101</v>
      </c>
      <c r="AC237" s="651" t="n">
        <f aca="false">IF(V237&gt;=1,(X237*12+Z237)-(T237*12+V237)+1,"")</f>
        <v>2</v>
      </c>
      <c r="AD237" s="98" t="s">
        <v>373</v>
      </c>
      <c r="AE237" s="652" t="str">
        <f aca="false">IFERROR(ROUNDDOWN(ROUND(L236*R237,0)*M236,0)*AC237,"")</f>
        <v/>
      </c>
      <c r="AF237" s="653" t="str">
        <f aca="false">IFERROR(ROUNDDOWN(ROUND(L236*(R237-P237),0)*M236,0)*AC237,"")</f>
        <v/>
      </c>
      <c r="AG237" s="654"/>
      <c r="AH237" s="655"/>
      <c r="AI237" s="656"/>
      <c r="AJ237" s="657"/>
      <c r="AK237" s="658"/>
      <c r="AL237" s="659"/>
      <c r="AM237" s="660"/>
      <c r="AN237" s="661" t="str">
        <f aca="false">IF(AP236="","",IF(OR(Z236=4,Z237=4,Z238=4),"！加算の要件上は問題ありませんが、算定期間の終わりが令和６年５月になっていません。区分変更の場合は、「基本情報入力シート」で同じ事業所を２行に分けて記入してください。",""))</f>
        <v/>
      </c>
      <c r="AO237" s="662"/>
      <c r="AP237" s="640" t="str">
        <f aca="false">IF(K236&lt;&gt;"","P列・R列に色付け","")</f>
        <v/>
      </c>
      <c r="AY237" s="644" t="str">
        <f aca="false">G236</f>
        <v/>
      </c>
    </row>
    <row r="238" customFormat="false" ht="32.1" hidden="false" customHeight="true" outlineLevel="0" collapsed="false">
      <c r="A238" s="616"/>
      <c r="B238" s="617"/>
      <c r="C238" s="617"/>
      <c r="D238" s="617"/>
      <c r="E238" s="617"/>
      <c r="F238" s="617"/>
      <c r="G238" s="618"/>
      <c r="H238" s="618"/>
      <c r="I238" s="618"/>
      <c r="J238" s="618"/>
      <c r="K238" s="618"/>
      <c r="L238" s="706"/>
      <c r="M238" s="707"/>
      <c r="N238" s="663" t="s">
        <v>375</v>
      </c>
      <c r="O238" s="710"/>
      <c r="P238" s="711" t="e">
        <f aca="false">IFERROR(VLOOKUP(K236,【参考】数式用!$A$5:$J$27,MATCH(O238,【参考】数式用!$B$4:$J$4,0)+1,0),"")))</f>
        <v>#N/A</v>
      </c>
      <c r="Q238" s="664"/>
      <c r="R238" s="665" t="e">
        <f aca="false">IFERROR(VLOOKUP(K236,【参考】数式用!$A$5:$J$27,MATCH(Q238,【参考】数式用!$B$4:$J$4,0)+1,0),"")))</f>
        <v>#N/A</v>
      </c>
      <c r="S238" s="666" t="s">
        <v>88</v>
      </c>
      <c r="T238" s="667" t="n">
        <v>6</v>
      </c>
      <c r="U238" s="668" t="s">
        <v>89</v>
      </c>
      <c r="V238" s="669" t="n">
        <v>4</v>
      </c>
      <c r="W238" s="668" t="s">
        <v>372</v>
      </c>
      <c r="X238" s="667" t="n">
        <v>6</v>
      </c>
      <c r="Y238" s="668" t="s">
        <v>89</v>
      </c>
      <c r="Z238" s="669" t="n">
        <v>5</v>
      </c>
      <c r="AA238" s="668" t="s">
        <v>90</v>
      </c>
      <c r="AB238" s="670" t="s">
        <v>101</v>
      </c>
      <c r="AC238" s="671" t="n">
        <f aca="false">IF(V238&gt;=1,(X238*12+Z238)-(T238*12+V238)+1,"")</f>
        <v>2</v>
      </c>
      <c r="AD238" s="668" t="s">
        <v>373</v>
      </c>
      <c r="AE238" s="672" t="str">
        <f aca="false">IFERROR(ROUNDDOWN(ROUND(L236*R238,0)*M236,0)*AC238,"")</f>
        <v/>
      </c>
      <c r="AF238" s="673" t="str">
        <f aca="false">IFERROR(ROUNDDOWN(ROUND(L236*(R238-P238),0)*M236,0)*AC238,"")</f>
        <v/>
      </c>
      <c r="AG238" s="674" t="n">
        <f aca="false">IF(AND(O238="ベア加算なし",Q238="ベア加算"),AE238,0)</f>
        <v>0</v>
      </c>
      <c r="AH238" s="675"/>
      <c r="AI238" s="676"/>
      <c r="AJ238" s="677"/>
      <c r="AK238" s="678"/>
      <c r="AL238" s="679"/>
      <c r="AM238" s="680"/>
      <c r="AN238" s="681" t="str">
        <f aca="false">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682" t="str">
        <f aca="false">IF(K236&lt;&gt;"","P列・R列に色付け","")</f>
        <v/>
      </c>
      <c r="AQ238" s="683"/>
      <c r="AR238" s="683"/>
      <c r="AX238" s="684"/>
      <c r="AY238" s="644" t="str">
        <f aca="false">G236</f>
        <v/>
      </c>
    </row>
    <row r="239" customFormat="false" ht="32.1" hidden="false" customHeight="true" outlineLevel="0" collapsed="false">
      <c r="A239" s="616" t="n">
        <v>76</v>
      </c>
      <c r="B239" s="617" t="str">
        <f aca="false">IF(基本情報入力シート!C129="","",基本情報入力シート!C129)</f>
        <v/>
      </c>
      <c r="C239" s="617"/>
      <c r="D239" s="617"/>
      <c r="E239" s="617"/>
      <c r="F239" s="617"/>
      <c r="G239" s="618" t="str">
        <f aca="false">IF(基本情報入力シート!M129="","",基本情報入力シート!M129)</f>
        <v/>
      </c>
      <c r="H239" s="618" t="str">
        <f aca="false">IF(基本情報入力シート!R129="","",基本情報入力シート!R129)</f>
        <v/>
      </c>
      <c r="I239" s="618" t="str">
        <f aca="false">IF(基本情報入力シート!W129="","",基本情報入力シート!W129)</f>
        <v/>
      </c>
      <c r="J239" s="618" t="str">
        <f aca="false">IF(基本情報入力シート!X129="","",基本情報入力シート!X129)</f>
        <v/>
      </c>
      <c r="K239" s="618" t="str">
        <f aca="false">IF(基本情報入力シート!Y129="","",基本情報入力シート!Y129)</f>
        <v/>
      </c>
      <c r="L239" s="706" t="str">
        <f aca="false">IF(基本情報入力シート!AB129="","",基本情報入力シート!AB129)</f>
        <v/>
      </c>
      <c r="M239" s="707" t="e">
        <f aca="false">IF(基本情報入力シート!AC129="","",基本情報入力シート!AC129)</f>
        <v>#N/A</v>
      </c>
      <c r="N239" s="622" t="s">
        <v>371</v>
      </c>
      <c r="O239" s="623"/>
      <c r="P239" s="624" t="e">
        <f aca="false">IFERROR(VLOOKUP(K239,【参考】数式用!$A$5:$J$27,MATCH(O239,【参考】数式用!$B$4:$J$4,0)+1,0),"")))</f>
        <v>#N/A</v>
      </c>
      <c r="Q239" s="623"/>
      <c r="R239" s="624" t="e">
        <f aca="false">IFERROR(VLOOKUP(K239,【参考】数式用!$A$5:$J$27,MATCH(Q239,【参考】数式用!$B$4:$J$4,0)+1,0),"")))</f>
        <v>#N/A</v>
      </c>
      <c r="S239" s="625" t="s">
        <v>88</v>
      </c>
      <c r="T239" s="626" t="n">
        <v>6</v>
      </c>
      <c r="U239" s="155" t="s">
        <v>89</v>
      </c>
      <c r="V239" s="627" t="n">
        <v>4</v>
      </c>
      <c r="W239" s="155" t="s">
        <v>372</v>
      </c>
      <c r="X239" s="626" t="n">
        <v>6</v>
      </c>
      <c r="Y239" s="155" t="s">
        <v>89</v>
      </c>
      <c r="Z239" s="627" t="n">
        <v>5</v>
      </c>
      <c r="AA239" s="155" t="s">
        <v>90</v>
      </c>
      <c r="AB239" s="628" t="s">
        <v>101</v>
      </c>
      <c r="AC239" s="629" t="n">
        <f aca="false">IF(V239&gt;=1,(X239*12+Z239)-(T239*12+V239)+1,"")</f>
        <v>2</v>
      </c>
      <c r="AD239" s="155" t="s">
        <v>373</v>
      </c>
      <c r="AE239" s="630" t="str">
        <f aca="false">IFERROR(ROUNDDOWN(ROUND(L239*R239,0)*M239,0)*AC239,"")</f>
        <v/>
      </c>
      <c r="AF239" s="631" t="str">
        <f aca="false">IFERROR(ROUNDDOWN(ROUND(L239*(R239-P239),0)*M239,0)*AC239,"")</f>
        <v/>
      </c>
      <c r="AG239" s="632"/>
      <c r="AH239" s="693"/>
      <c r="AI239" s="708"/>
      <c r="AJ239" s="703"/>
      <c r="AK239" s="704"/>
      <c r="AL239" s="637"/>
      <c r="AM239" s="638"/>
      <c r="AN239" s="639" t="str">
        <f aca="false">IF(AP239="","",IF(R239&lt;P239,"！加算の要件上は問題ありませんが、令和６年３月と比較して４・５月に加算率が下がる計画になっています。",""))</f>
        <v/>
      </c>
      <c r="AP239" s="640" t="str">
        <f aca="false">IF(K239&lt;&gt;"","P列・R列に色付け","")</f>
        <v/>
      </c>
      <c r="AQ239" s="641" t="e">
        <f aca="false">IFERROR(VLOOKUP(K239,【参考】数式用!$AJ$2:$AK$24,2,FALSE),"")))</f>
        <v>#N/A</v>
      </c>
      <c r="AR239" s="643" t="str">
        <f aca="false">Q239&amp;Q240&amp;Q241</f>
        <v/>
      </c>
      <c r="AS239" s="641" t="str">
        <f aca="false">IF(AG241&lt;&gt;0,IF(AH241="○","入力済","未入力"),"")</f>
        <v/>
      </c>
      <c r="AT239" s="642" t="str">
        <f aca="false">IF(OR(Q239="処遇加算Ⅰ",Q239="処遇加算Ⅱ"),IF(OR(AI239="○",AI239="令和６年度中に満たす"),"入力済","未入力"),"")</f>
        <v/>
      </c>
      <c r="AU239" s="643" t="str">
        <f aca="false">IF(Q239="処遇加算Ⅲ",IF(AJ239="○","入力済","未入力"),"")</f>
        <v/>
      </c>
      <c r="AV239" s="641" t="str">
        <f aca="false">IF(Q239="処遇加算Ⅰ",IF(OR(AK239="○",AK239="令和６年度中に満たす"),"入力済","未入力"),"")</f>
        <v/>
      </c>
      <c r="AW239" s="641" t="str">
        <f aca="false">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644" t="str">
        <f aca="false">IF(Q240="特定加算Ⅰ",IF(AM240="","未入力","入力済"),"")</f>
        <v/>
      </c>
      <c r="AY239" s="644" t="str">
        <f aca="false">G239</f>
        <v/>
      </c>
    </row>
    <row r="240" customFormat="false" ht="32.1" hidden="false" customHeight="true" outlineLevel="0" collapsed="false">
      <c r="A240" s="616"/>
      <c r="B240" s="617"/>
      <c r="C240" s="617"/>
      <c r="D240" s="617"/>
      <c r="E240" s="617"/>
      <c r="F240" s="617"/>
      <c r="G240" s="618"/>
      <c r="H240" s="618"/>
      <c r="I240" s="618"/>
      <c r="J240" s="618"/>
      <c r="K240" s="618"/>
      <c r="L240" s="706"/>
      <c r="M240" s="707"/>
      <c r="N240" s="645" t="s">
        <v>374</v>
      </c>
      <c r="O240" s="646"/>
      <c r="P240" s="647" t="e">
        <f aca="false">IFERROR(VLOOKUP(K239,【参考】数式用!$A$5:$J$27,MATCH(O240,【参考】数式用!$B$4:$J$4,0)+1,0),"")))</f>
        <v>#N/A</v>
      </c>
      <c r="Q240" s="646"/>
      <c r="R240" s="647" t="e">
        <f aca="false">IFERROR(VLOOKUP(K239,【参考】数式用!$A$5:$J$27,MATCH(Q240,【参考】数式用!$B$4:$J$4,0)+1,0),"")))</f>
        <v>#N/A</v>
      </c>
      <c r="S240" s="97" t="s">
        <v>88</v>
      </c>
      <c r="T240" s="648" t="n">
        <v>6</v>
      </c>
      <c r="U240" s="98" t="s">
        <v>89</v>
      </c>
      <c r="V240" s="649" t="n">
        <v>4</v>
      </c>
      <c r="W240" s="98" t="s">
        <v>372</v>
      </c>
      <c r="X240" s="648" t="n">
        <v>6</v>
      </c>
      <c r="Y240" s="98" t="s">
        <v>89</v>
      </c>
      <c r="Z240" s="649" t="n">
        <v>5</v>
      </c>
      <c r="AA240" s="98" t="s">
        <v>90</v>
      </c>
      <c r="AB240" s="650" t="s">
        <v>101</v>
      </c>
      <c r="AC240" s="651" t="n">
        <f aca="false">IF(V240&gt;=1,(X240*12+Z240)-(T240*12+V240)+1,"")</f>
        <v>2</v>
      </c>
      <c r="AD240" s="98" t="s">
        <v>373</v>
      </c>
      <c r="AE240" s="652" t="str">
        <f aca="false">IFERROR(ROUNDDOWN(ROUND(L239*R240,0)*M239,0)*AC240,"")</f>
        <v/>
      </c>
      <c r="AF240" s="653" t="str">
        <f aca="false">IFERROR(ROUNDDOWN(ROUND(L239*(R240-P240),0)*M239,0)*AC240,"")</f>
        <v/>
      </c>
      <c r="AG240" s="654"/>
      <c r="AH240" s="655"/>
      <c r="AI240" s="656"/>
      <c r="AJ240" s="657"/>
      <c r="AK240" s="658"/>
      <c r="AL240" s="659"/>
      <c r="AM240" s="660"/>
      <c r="AN240" s="661" t="str">
        <f aca="false">IF(AP239="","",IF(OR(Z239=4,Z240=4,Z241=4),"！加算の要件上は問題ありませんが、算定期間の終わりが令和６年５月になっていません。区分変更の場合は、「基本情報入力シート」で同じ事業所を２行に分けて記入してください。",""))</f>
        <v/>
      </c>
      <c r="AO240" s="662"/>
      <c r="AP240" s="640" t="str">
        <f aca="false">IF(K239&lt;&gt;"","P列・R列に色付け","")</f>
        <v/>
      </c>
      <c r="AY240" s="644" t="str">
        <f aca="false">G239</f>
        <v/>
      </c>
    </row>
    <row r="241" customFormat="false" ht="32.1" hidden="false" customHeight="true" outlineLevel="0" collapsed="false">
      <c r="A241" s="616"/>
      <c r="B241" s="617"/>
      <c r="C241" s="617"/>
      <c r="D241" s="617"/>
      <c r="E241" s="617"/>
      <c r="F241" s="617"/>
      <c r="G241" s="618"/>
      <c r="H241" s="618"/>
      <c r="I241" s="618"/>
      <c r="J241" s="618"/>
      <c r="K241" s="618"/>
      <c r="L241" s="706"/>
      <c r="M241" s="707"/>
      <c r="N241" s="663" t="s">
        <v>375</v>
      </c>
      <c r="O241" s="710"/>
      <c r="P241" s="711" t="e">
        <f aca="false">IFERROR(VLOOKUP(K239,【参考】数式用!$A$5:$J$27,MATCH(O241,【参考】数式用!$B$4:$J$4,0)+1,0),"")))</f>
        <v>#N/A</v>
      </c>
      <c r="Q241" s="664"/>
      <c r="R241" s="665" t="e">
        <f aca="false">IFERROR(VLOOKUP(K239,【参考】数式用!$A$5:$J$27,MATCH(Q241,【参考】数式用!$B$4:$J$4,0)+1,0),"")))</f>
        <v>#N/A</v>
      </c>
      <c r="S241" s="666" t="s">
        <v>88</v>
      </c>
      <c r="T241" s="667" t="n">
        <v>6</v>
      </c>
      <c r="U241" s="668" t="s">
        <v>89</v>
      </c>
      <c r="V241" s="669" t="n">
        <v>4</v>
      </c>
      <c r="W241" s="668" t="s">
        <v>372</v>
      </c>
      <c r="X241" s="667" t="n">
        <v>6</v>
      </c>
      <c r="Y241" s="668" t="s">
        <v>89</v>
      </c>
      <c r="Z241" s="669" t="n">
        <v>5</v>
      </c>
      <c r="AA241" s="668" t="s">
        <v>90</v>
      </c>
      <c r="AB241" s="670" t="s">
        <v>101</v>
      </c>
      <c r="AC241" s="671" t="n">
        <f aca="false">IF(V241&gt;=1,(X241*12+Z241)-(T241*12+V241)+1,"")</f>
        <v>2</v>
      </c>
      <c r="AD241" s="668" t="s">
        <v>373</v>
      </c>
      <c r="AE241" s="672" t="str">
        <f aca="false">IFERROR(ROUNDDOWN(ROUND(L239*R241,0)*M239,0)*AC241,"")</f>
        <v/>
      </c>
      <c r="AF241" s="673" t="str">
        <f aca="false">IFERROR(ROUNDDOWN(ROUND(L239*(R241-P241),0)*M239,0)*AC241,"")</f>
        <v/>
      </c>
      <c r="AG241" s="674" t="n">
        <f aca="false">IF(AND(O241="ベア加算なし",Q241="ベア加算"),AE241,0)</f>
        <v>0</v>
      </c>
      <c r="AH241" s="675"/>
      <c r="AI241" s="676"/>
      <c r="AJ241" s="677"/>
      <c r="AK241" s="678"/>
      <c r="AL241" s="679"/>
      <c r="AM241" s="680"/>
      <c r="AN241" s="681" t="str">
        <f aca="false">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682" t="str">
        <f aca="false">IF(K239&lt;&gt;"","P列・R列に色付け","")</f>
        <v/>
      </c>
      <c r="AQ241" s="683"/>
      <c r="AR241" s="683"/>
      <c r="AX241" s="684"/>
      <c r="AY241" s="644" t="str">
        <f aca="false">G239</f>
        <v/>
      </c>
    </row>
    <row r="242" customFormat="false" ht="32.1" hidden="false" customHeight="true" outlineLevel="0" collapsed="false">
      <c r="A242" s="616" t="n">
        <v>77</v>
      </c>
      <c r="B242" s="617" t="str">
        <f aca="false">IF(基本情報入力シート!C130="","",基本情報入力シート!C130)</f>
        <v/>
      </c>
      <c r="C242" s="617"/>
      <c r="D242" s="617"/>
      <c r="E242" s="617"/>
      <c r="F242" s="617"/>
      <c r="G242" s="618" t="str">
        <f aca="false">IF(基本情報入力シート!M130="","",基本情報入力シート!M130)</f>
        <v/>
      </c>
      <c r="H242" s="618" t="str">
        <f aca="false">IF(基本情報入力シート!R130="","",基本情報入力シート!R130)</f>
        <v/>
      </c>
      <c r="I242" s="618" t="str">
        <f aca="false">IF(基本情報入力シート!W130="","",基本情報入力シート!W130)</f>
        <v/>
      </c>
      <c r="J242" s="618" t="str">
        <f aca="false">IF(基本情報入力シート!X130="","",基本情報入力シート!X130)</f>
        <v/>
      </c>
      <c r="K242" s="618" t="str">
        <f aca="false">IF(基本情報入力シート!Y130="","",基本情報入力シート!Y130)</f>
        <v/>
      </c>
      <c r="L242" s="706" t="str">
        <f aca="false">IF(基本情報入力シート!AB130="","",基本情報入力シート!AB130)</f>
        <v/>
      </c>
      <c r="M242" s="707" t="e">
        <f aca="false">IF(基本情報入力シート!AC130="","",基本情報入力シート!AC130)</f>
        <v>#N/A</v>
      </c>
      <c r="N242" s="622" t="s">
        <v>371</v>
      </c>
      <c r="O242" s="623"/>
      <c r="P242" s="624" t="e">
        <f aca="false">IFERROR(VLOOKUP(K242,【参考】数式用!$A$5:$J$27,MATCH(O242,【参考】数式用!$B$4:$J$4,0)+1,0),"")))</f>
        <v>#N/A</v>
      </c>
      <c r="Q242" s="623"/>
      <c r="R242" s="624" t="e">
        <f aca="false">IFERROR(VLOOKUP(K242,【参考】数式用!$A$5:$J$27,MATCH(Q242,【参考】数式用!$B$4:$J$4,0)+1,0),"")))</f>
        <v>#N/A</v>
      </c>
      <c r="S242" s="625" t="s">
        <v>88</v>
      </c>
      <c r="T242" s="626" t="n">
        <v>6</v>
      </c>
      <c r="U242" s="155" t="s">
        <v>89</v>
      </c>
      <c r="V242" s="627" t="n">
        <v>4</v>
      </c>
      <c r="W242" s="155" t="s">
        <v>372</v>
      </c>
      <c r="X242" s="626" t="n">
        <v>6</v>
      </c>
      <c r="Y242" s="155" t="s">
        <v>89</v>
      </c>
      <c r="Z242" s="627" t="n">
        <v>5</v>
      </c>
      <c r="AA242" s="155" t="s">
        <v>90</v>
      </c>
      <c r="AB242" s="628" t="s">
        <v>101</v>
      </c>
      <c r="AC242" s="629" t="n">
        <f aca="false">IF(V242&gt;=1,(X242*12+Z242)-(T242*12+V242)+1,"")</f>
        <v>2</v>
      </c>
      <c r="AD242" s="155" t="s">
        <v>373</v>
      </c>
      <c r="AE242" s="630" t="str">
        <f aca="false">IFERROR(ROUNDDOWN(ROUND(L242*R242,0)*M242,0)*AC242,"")</f>
        <v/>
      </c>
      <c r="AF242" s="631" t="str">
        <f aca="false">IFERROR(ROUNDDOWN(ROUND(L242*(R242-P242),0)*M242,0)*AC242,"")</f>
        <v/>
      </c>
      <c r="AG242" s="632"/>
      <c r="AH242" s="693"/>
      <c r="AI242" s="708"/>
      <c r="AJ242" s="703"/>
      <c r="AK242" s="704"/>
      <c r="AL242" s="637"/>
      <c r="AM242" s="638"/>
      <c r="AN242" s="639" t="str">
        <f aca="false">IF(AP242="","",IF(R242&lt;P242,"！加算の要件上は問題ありませんが、令和６年３月と比較して４・５月に加算率が下がる計画になっています。",""))</f>
        <v/>
      </c>
      <c r="AP242" s="640" t="str">
        <f aca="false">IF(K242&lt;&gt;"","P列・R列に色付け","")</f>
        <v/>
      </c>
      <c r="AQ242" s="641" t="e">
        <f aca="false">IFERROR(VLOOKUP(K242,【参考】数式用!$AJ$2:$AK$24,2,FALSE),"")))</f>
        <v>#N/A</v>
      </c>
      <c r="AR242" s="643" t="str">
        <f aca="false">Q242&amp;Q243&amp;Q244</f>
        <v/>
      </c>
      <c r="AS242" s="641" t="str">
        <f aca="false">IF(AG244&lt;&gt;0,IF(AH244="○","入力済","未入力"),"")</f>
        <v/>
      </c>
      <c r="AT242" s="642" t="str">
        <f aca="false">IF(OR(Q242="処遇加算Ⅰ",Q242="処遇加算Ⅱ"),IF(OR(AI242="○",AI242="令和６年度中に満たす"),"入力済","未入力"),"")</f>
        <v/>
      </c>
      <c r="AU242" s="643" t="str">
        <f aca="false">IF(Q242="処遇加算Ⅲ",IF(AJ242="○","入力済","未入力"),"")</f>
        <v/>
      </c>
      <c r="AV242" s="641" t="str">
        <f aca="false">IF(Q242="処遇加算Ⅰ",IF(OR(AK242="○",AK242="令和６年度中に満たす"),"入力済","未入力"),"")</f>
        <v/>
      </c>
      <c r="AW242" s="641" t="str">
        <f aca="false">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644" t="str">
        <f aca="false">IF(Q243="特定加算Ⅰ",IF(AM243="","未入力","入力済"),"")</f>
        <v/>
      </c>
      <c r="AY242" s="644" t="str">
        <f aca="false">G242</f>
        <v/>
      </c>
    </row>
    <row r="243" customFormat="false" ht="32.1" hidden="false" customHeight="true" outlineLevel="0" collapsed="false">
      <c r="A243" s="616"/>
      <c r="B243" s="617"/>
      <c r="C243" s="617"/>
      <c r="D243" s="617"/>
      <c r="E243" s="617"/>
      <c r="F243" s="617"/>
      <c r="G243" s="618"/>
      <c r="H243" s="618"/>
      <c r="I243" s="618"/>
      <c r="J243" s="618"/>
      <c r="K243" s="618"/>
      <c r="L243" s="706"/>
      <c r="M243" s="707"/>
      <c r="N243" s="645" t="s">
        <v>374</v>
      </c>
      <c r="O243" s="646"/>
      <c r="P243" s="647" t="e">
        <f aca="false">IFERROR(VLOOKUP(K242,【参考】数式用!$A$5:$J$27,MATCH(O243,【参考】数式用!$B$4:$J$4,0)+1,0),"")))</f>
        <v>#N/A</v>
      </c>
      <c r="Q243" s="646"/>
      <c r="R243" s="647" t="e">
        <f aca="false">IFERROR(VLOOKUP(K242,【参考】数式用!$A$5:$J$27,MATCH(Q243,【参考】数式用!$B$4:$J$4,0)+1,0),"")))</f>
        <v>#N/A</v>
      </c>
      <c r="S243" s="97" t="s">
        <v>88</v>
      </c>
      <c r="T243" s="648" t="n">
        <v>6</v>
      </c>
      <c r="U243" s="98" t="s">
        <v>89</v>
      </c>
      <c r="V243" s="649" t="n">
        <v>4</v>
      </c>
      <c r="W243" s="98" t="s">
        <v>372</v>
      </c>
      <c r="X243" s="648" t="n">
        <v>6</v>
      </c>
      <c r="Y243" s="98" t="s">
        <v>89</v>
      </c>
      <c r="Z243" s="649" t="n">
        <v>5</v>
      </c>
      <c r="AA243" s="98" t="s">
        <v>90</v>
      </c>
      <c r="AB243" s="650" t="s">
        <v>101</v>
      </c>
      <c r="AC243" s="651" t="n">
        <f aca="false">IF(V243&gt;=1,(X243*12+Z243)-(T243*12+V243)+1,"")</f>
        <v>2</v>
      </c>
      <c r="AD243" s="98" t="s">
        <v>373</v>
      </c>
      <c r="AE243" s="652" t="str">
        <f aca="false">IFERROR(ROUNDDOWN(ROUND(L242*R243,0)*M242,0)*AC243,"")</f>
        <v/>
      </c>
      <c r="AF243" s="653" t="str">
        <f aca="false">IFERROR(ROUNDDOWN(ROUND(L242*(R243-P243),0)*M242,0)*AC243,"")</f>
        <v/>
      </c>
      <c r="AG243" s="654"/>
      <c r="AH243" s="655"/>
      <c r="AI243" s="656"/>
      <c r="AJ243" s="657"/>
      <c r="AK243" s="658"/>
      <c r="AL243" s="659"/>
      <c r="AM243" s="660"/>
      <c r="AN243" s="661" t="str">
        <f aca="false">IF(AP242="","",IF(OR(Z242=4,Z243=4,Z244=4),"！加算の要件上は問題ありませんが、算定期間の終わりが令和６年５月になっていません。区分変更の場合は、「基本情報入力シート」で同じ事業所を２行に分けて記入してください。",""))</f>
        <v/>
      </c>
      <c r="AO243" s="662"/>
      <c r="AP243" s="640" t="str">
        <f aca="false">IF(K242&lt;&gt;"","P列・R列に色付け","")</f>
        <v/>
      </c>
      <c r="AY243" s="644" t="str">
        <f aca="false">G242</f>
        <v/>
      </c>
    </row>
    <row r="244" customFormat="false" ht="32.1" hidden="false" customHeight="true" outlineLevel="0" collapsed="false">
      <c r="A244" s="616"/>
      <c r="B244" s="617"/>
      <c r="C244" s="617"/>
      <c r="D244" s="617"/>
      <c r="E244" s="617"/>
      <c r="F244" s="617"/>
      <c r="G244" s="618"/>
      <c r="H244" s="618"/>
      <c r="I244" s="618"/>
      <c r="J244" s="618"/>
      <c r="K244" s="618"/>
      <c r="L244" s="706"/>
      <c r="M244" s="707"/>
      <c r="N244" s="663" t="s">
        <v>375</v>
      </c>
      <c r="O244" s="710"/>
      <c r="P244" s="711" t="e">
        <f aca="false">IFERROR(VLOOKUP(K242,【参考】数式用!$A$5:$J$27,MATCH(O244,【参考】数式用!$B$4:$J$4,0)+1,0),"")))</f>
        <v>#N/A</v>
      </c>
      <c r="Q244" s="664"/>
      <c r="R244" s="665" t="e">
        <f aca="false">IFERROR(VLOOKUP(K242,【参考】数式用!$A$5:$J$27,MATCH(Q244,【参考】数式用!$B$4:$J$4,0)+1,0),"")))</f>
        <v>#N/A</v>
      </c>
      <c r="S244" s="666" t="s">
        <v>88</v>
      </c>
      <c r="T244" s="667" t="n">
        <v>6</v>
      </c>
      <c r="U244" s="668" t="s">
        <v>89</v>
      </c>
      <c r="V244" s="669" t="n">
        <v>4</v>
      </c>
      <c r="W244" s="668" t="s">
        <v>372</v>
      </c>
      <c r="X244" s="667" t="n">
        <v>6</v>
      </c>
      <c r="Y244" s="668" t="s">
        <v>89</v>
      </c>
      <c r="Z244" s="669" t="n">
        <v>5</v>
      </c>
      <c r="AA244" s="668" t="s">
        <v>90</v>
      </c>
      <c r="AB244" s="670" t="s">
        <v>101</v>
      </c>
      <c r="AC244" s="671" t="n">
        <f aca="false">IF(V244&gt;=1,(X244*12+Z244)-(T244*12+V244)+1,"")</f>
        <v>2</v>
      </c>
      <c r="AD244" s="668" t="s">
        <v>373</v>
      </c>
      <c r="AE244" s="672" t="str">
        <f aca="false">IFERROR(ROUNDDOWN(ROUND(L242*R244,0)*M242,0)*AC244,"")</f>
        <v/>
      </c>
      <c r="AF244" s="673" t="str">
        <f aca="false">IFERROR(ROUNDDOWN(ROUND(L242*(R244-P244),0)*M242,0)*AC244,"")</f>
        <v/>
      </c>
      <c r="AG244" s="674" t="n">
        <f aca="false">IF(AND(O244="ベア加算なし",Q244="ベア加算"),AE244,0)</f>
        <v>0</v>
      </c>
      <c r="AH244" s="675"/>
      <c r="AI244" s="676"/>
      <c r="AJ244" s="677"/>
      <c r="AK244" s="678"/>
      <c r="AL244" s="679"/>
      <c r="AM244" s="680"/>
      <c r="AN244" s="681" t="str">
        <f aca="false">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682" t="str">
        <f aca="false">IF(K242&lt;&gt;"","P列・R列に色付け","")</f>
        <v/>
      </c>
      <c r="AQ244" s="683"/>
      <c r="AR244" s="683"/>
      <c r="AX244" s="684"/>
      <c r="AY244" s="644" t="str">
        <f aca="false">G242</f>
        <v/>
      </c>
    </row>
    <row r="245" customFormat="false" ht="32.1" hidden="false" customHeight="true" outlineLevel="0" collapsed="false">
      <c r="A245" s="616" t="n">
        <v>78</v>
      </c>
      <c r="B245" s="617" t="str">
        <f aca="false">IF(基本情報入力シート!C131="","",基本情報入力シート!C131)</f>
        <v/>
      </c>
      <c r="C245" s="617"/>
      <c r="D245" s="617"/>
      <c r="E245" s="617"/>
      <c r="F245" s="617"/>
      <c r="G245" s="618" t="str">
        <f aca="false">IF(基本情報入力シート!M131="","",基本情報入力シート!M131)</f>
        <v/>
      </c>
      <c r="H245" s="618" t="str">
        <f aca="false">IF(基本情報入力シート!R131="","",基本情報入力シート!R131)</f>
        <v/>
      </c>
      <c r="I245" s="618" t="str">
        <f aca="false">IF(基本情報入力シート!W131="","",基本情報入力シート!W131)</f>
        <v/>
      </c>
      <c r="J245" s="618" t="str">
        <f aca="false">IF(基本情報入力シート!X131="","",基本情報入力シート!X131)</f>
        <v/>
      </c>
      <c r="K245" s="618" t="str">
        <f aca="false">IF(基本情報入力シート!Y131="","",基本情報入力シート!Y131)</f>
        <v/>
      </c>
      <c r="L245" s="706" t="str">
        <f aca="false">IF(基本情報入力シート!AB131="","",基本情報入力シート!AB131)</f>
        <v/>
      </c>
      <c r="M245" s="707" t="e">
        <f aca="false">IF(基本情報入力シート!AC131="","",基本情報入力シート!AC131)</f>
        <v>#N/A</v>
      </c>
      <c r="N245" s="622" t="s">
        <v>371</v>
      </c>
      <c r="O245" s="623"/>
      <c r="P245" s="624" t="e">
        <f aca="false">IFERROR(VLOOKUP(K245,【参考】数式用!$A$5:$J$27,MATCH(O245,【参考】数式用!$B$4:$J$4,0)+1,0),"")))</f>
        <v>#N/A</v>
      </c>
      <c r="Q245" s="623"/>
      <c r="R245" s="624" t="e">
        <f aca="false">IFERROR(VLOOKUP(K245,【参考】数式用!$A$5:$J$27,MATCH(Q245,【参考】数式用!$B$4:$J$4,0)+1,0),"")))</f>
        <v>#N/A</v>
      </c>
      <c r="S245" s="625" t="s">
        <v>88</v>
      </c>
      <c r="T245" s="626" t="n">
        <v>6</v>
      </c>
      <c r="U245" s="155" t="s">
        <v>89</v>
      </c>
      <c r="V245" s="627" t="n">
        <v>4</v>
      </c>
      <c r="W245" s="155" t="s">
        <v>372</v>
      </c>
      <c r="X245" s="626" t="n">
        <v>6</v>
      </c>
      <c r="Y245" s="155" t="s">
        <v>89</v>
      </c>
      <c r="Z245" s="627" t="n">
        <v>5</v>
      </c>
      <c r="AA245" s="155" t="s">
        <v>90</v>
      </c>
      <c r="AB245" s="628" t="s">
        <v>101</v>
      </c>
      <c r="AC245" s="629" t="n">
        <f aca="false">IF(V245&gt;=1,(X245*12+Z245)-(T245*12+V245)+1,"")</f>
        <v>2</v>
      </c>
      <c r="AD245" s="155" t="s">
        <v>373</v>
      </c>
      <c r="AE245" s="630" t="str">
        <f aca="false">IFERROR(ROUNDDOWN(ROUND(L245*R245,0)*M245,0)*AC245,"")</f>
        <v/>
      </c>
      <c r="AF245" s="631" t="str">
        <f aca="false">IFERROR(ROUNDDOWN(ROUND(L245*(R245-P245),0)*M245,0)*AC245,"")</f>
        <v/>
      </c>
      <c r="AG245" s="632"/>
      <c r="AH245" s="693"/>
      <c r="AI245" s="708"/>
      <c r="AJ245" s="703"/>
      <c r="AK245" s="704"/>
      <c r="AL245" s="637"/>
      <c r="AM245" s="638"/>
      <c r="AN245" s="639" t="str">
        <f aca="false">IF(AP245="","",IF(R245&lt;P245,"！加算の要件上は問題ありませんが、令和６年３月と比較して４・５月に加算率が下がる計画になっています。",""))</f>
        <v/>
      </c>
      <c r="AP245" s="640" t="str">
        <f aca="false">IF(K245&lt;&gt;"","P列・R列に色付け","")</f>
        <v/>
      </c>
      <c r="AQ245" s="641" t="e">
        <f aca="false">IFERROR(VLOOKUP(K245,【参考】数式用!$AJ$2:$AK$24,2,FALSE),"")))</f>
        <v>#N/A</v>
      </c>
      <c r="AR245" s="643" t="str">
        <f aca="false">Q245&amp;Q246&amp;Q247</f>
        <v/>
      </c>
      <c r="AS245" s="641" t="str">
        <f aca="false">IF(AG247&lt;&gt;0,IF(AH247="○","入力済","未入力"),"")</f>
        <v/>
      </c>
      <c r="AT245" s="642" t="str">
        <f aca="false">IF(OR(Q245="処遇加算Ⅰ",Q245="処遇加算Ⅱ"),IF(OR(AI245="○",AI245="令和６年度中に満たす"),"入力済","未入力"),"")</f>
        <v/>
      </c>
      <c r="AU245" s="643" t="str">
        <f aca="false">IF(Q245="処遇加算Ⅲ",IF(AJ245="○","入力済","未入力"),"")</f>
        <v/>
      </c>
      <c r="AV245" s="641" t="str">
        <f aca="false">IF(Q245="処遇加算Ⅰ",IF(OR(AK245="○",AK245="令和６年度中に満たす"),"入力済","未入力"),"")</f>
        <v/>
      </c>
      <c r="AW245" s="641" t="str">
        <f aca="false">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644" t="str">
        <f aca="false">IF(Q246="特定加算Ⅰ",IF(AM246="","未入力","入力済"),"")</f>
        <v/>
      </c>
      <c r="AY245" s="644" t="str">
        <f aca="false">G245</f>
        <v/>
      </c>
    </row>
    <row r="246" customFormat="false" ht="32.1" hidden="false" customHeight="true" outlineLevel="0" collapsed="false">
      <c r="A246" s="616"/>
      <c r="B246" s="617"/>
      <c r="C246" s="617"/>
      <c r="D246" s="617"/>
      <c r="E246" s="617"/>
      <c r="F246" s="617"/>
      <c r="G246" s="618"/>
      <c r="H246" s="618"/>
      <c r="I246" s="618"/>
      <c r="J246" s="618"/>
      <c r="K246" s="618"/>
      <c r="L246" s="706"/>
      <c r="M246" s="707"/>
      <c r="N246" s="645" t="s">
        <v>374</v>
      </c>
      <c r="O246" s="646"/>
      <c r="P246" s="647" t="e">
        <f aca="false">IFERROR(VLOOKUP(K245,【参考】数式用!$A$5:$J$27,MATCH(O246,【参考】数式用!$B$4:$J$4,0)+1,0),"")))</f>
        <v>#N/A</v>
      </c>
      <c r="Q246" s="646"/>
      <c r="R246" s="647" t="e">
        <f aca="false">IFERROR(VLOOKUP(K245,【参考】数式用!$A$5:$J$27,MATCH(Q246,【参考】数式用!$B$4:$J$4,0)+1,0),"")))</f>
        <v>#N/A</v>
      </c>
      <c r="S246" s="97" t="s">
        <v>88</v>
      </c>
      <c r="T246" s="648" t="n">
        <v>6</v>
      </c>
      <c r="U246" s="98" t="s">
        <v>89</v>
      </c>
      <c r="V246" s="649" t="n">
        <v>4</v>
      </c>
      <c r="W246" s="98" t="s">
        <v>372</v>
      </c>
      <c r="X246" s="648" t="n">
        <v>6</v>
      </c>
      <c r="Y246" s="98" t="s">
        <v>89</v>
      </c>
      <c r="Z246" s="649" t="n">
        <v>5</v>
      </c>
      <c r="AA246" s="98" t="s">
        <v>90</v>
      </c>
      <c r="AB246" s="650" t="s">
        <v>101</v>
      </c>
      <c r="AC246" s="651" t="n">
        <f aca="false">IF(V246&gt;=1,(X246*12+Z246)-(T246*12+V246)+1,"")</f>
        <v>2</v>
      </c>
      <c r="AD246" s="98" t="s">
        <v>373</v>
      </c>
      <c r="AE246" s="652" t="str">
        <f aca="false">IFERROR(ROUNDDOWN(ROUND(L245*R246,0)*M245,0)*AC246,"")</f>
        <v/>
      </c>
      <c r="AF246" s="653" t="str">
        <f aca="false">IFERROR(ROUNDDOWN(ROUND(L245*(R246-P246),0)*M245,0)*AC246,"")</f>
        <v/>
      </c>
      <c r="AG246" s="654"/>
      <c r="AH246" s="655"/>
      <c r="AI246" s="656"/>
      <c r="AJ246" s="657"/>
      <c r="AK246" s="658"/>
      <c r="AL246" s="659"/>
      <c r="AM246" s="660"/>
      <c r="AN246" s="661" t="str">
        <f aca="false">IF(AP245="","",IF(OR(Z245=4,Z246=4,Z247=4),"！加算の要件上は問題ありませんが、算定期間の終わりが令和６年５月になっていません。区分変更の場合は、「基本情報入力シート」で同じ事業所を２行に分けて記入してください。",""))</f>
        <v/>
      </c>
      <c r="AO246" s="662"/>
      <c r="AP246" s="640" t="str">
        <f aca="false">IF(K245&lt;&gt;"","P列・R列に色付け","")</f>
        <v/>
      </c>
      <c r="AY246" s="644" t="str">
        <f aca="false">G245</f>
        <v/>
      </c>
    </row>
    <row r="247" customFormat="false" ht="32.1" hidden="false" customHeight="true" outlineLevel="0" collapsed="false">
      <c r="A247" s="616"/>
      <c r="B247" s="617"/>
      <c r="C247" s="617"/>
      <c r="D247" s="617"/>
      <c r="E247" s="617"/>
      <c r="F247" s="617"/>
      <c r="G247" s="618"/>
      <c r="H247" s="618"/>
      <c r="I247" s="618"/>
      <c r="J247" s="618"/>
      <c r="K247" s="618"/>
      <c r="L247" s="706"/>
      <c r="M247" s="707"/>
      <c r="N247" s="663" t="s">
        <v>375</v>
      </c>
      <c r="O247" s="710"/>
      <c r="P247" s="711" t="e">
        <f aca="false">IFERROR(VLOOKUP(K245,【参考】数式用!$A$5:$J$27,MATCH(O247,【参考】数式用!$B$4:$J$4,0)+1,0),"")))</f>
        <v>#N/A</v>
      </c>
      <c r="Q247" s="664"/>
      <c r="R247" s="665" t="e">
        <f aca="false">IFERROR(VLOOKUP(K245,【参考】数式用!$A$5:$J$27,MATCH(Q247,【参考】数式用!$B$4:$J$4,0)+1,0),"")))</f>
        <v>#N/A</v>
      </c>
      <c r="S247" s="666" t="s">
        <v>88</v>
      </c>
      <c r="T247" s="667" t="n">
        <v>6</v>
      </c>
      <c r="U247" s="668" t="s">
        <v>89</v>
      </c>
      <c r="V247" s="669" t="n">
        <v>4</v>
      </c>
      <c r="W247" s="668" t="s">
        <v>372</v>
      </c>
      <c r="X247" s="667" t="n">
        <v>6</v>
      </c>
      <c r="Y247" s="668" t="s">
        <v>89</v>
      </c>
      <c r="Z247" s="669" t="n">
        <v>5</v>
      </c>
      <c r="AA247" s="668" t="s">
        <v>90</v>
      </c>
      <c r="AB247" s="670" t="s">
        <v>101</v>
      </c>
      <c r="AC247" s="671" t="n">
        <f aca="false">IF(V247&gt;=1,(X247*12+Z247)-(T247*12+V247)+1,"")</f>
        <v>2</v>
      </c>
      <c r="AD247" s="668" t="s">
        <v>373</v>
      </c>
      <c r="AE247" s="672" t="str">
        <f aca="false">IFERROR(ROUNDDOWN(ROUND(L245*R247,0)*M245,0)*AC247,"")</f>
        <v/>
      </c>
      <c r="AF247" s="673" t="str">
        <f aca="false">IFERROR(ROUNDDOWN(ROUND(L245*(R247-P247),0)*M245,0)*AC247,"")</f>
        <v/>
      </c>
      <c r="AG247" s="674" t="n">
        <f aca="false">IF(AND(O247="ベア加算なし",Q247="ベア加算"),AE247,0)</f>
        <v>0</v>
      </c>
      <c r="AH247" s="675"/>
      <c r="AI247" s="676"/>
      <c r="AJ247" s="677"/>
      <c r="AK247" s="678"/>
      <c r="AL247" s="679"/>
      <c r="AM247" s="680"/>
      <c r="AN247" s="681" t="str">
        <f aca="false">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682" t="str">
        <f aca="false">IF(K245&lt;&gt;"","P列・R列に色付け","")</f>
        <v/>
      </c>
      <c r="AQ247" s="683"/>
      <c r="AR247" s="683"/>
      <c r="AX247" s="684"/>
      <c r="AY247" s="644" t="str">
        <f aca="false">G245</f>
        <v/>
      </c>
    </row>
    <row r="248" customFormat="false" ht="32.1" hidden="false" customHeight="true" outlineLevel="0" collapsed="false">
      <c r="A248" s="616" t="n">
        <v>79</v>
      </c>
      <c r="B248" s="617" t="str">
        <f aca="false">IF(基本情報入力シート!C132="","",基本情報入力シート!C132)</f>
        <v/>
      </c>
      <c r="C248" s="617"/>
      <c r="D248" s="617"/>
      <c r="E248" s="617"/>
      <c r="F248" s="617"/>
      <c r="G248" s="618" t="str">
        <f aca="false">IF(基本情報入力シート!M132="","",基本情報入力シート!M132)</f>
        <v/>
      </c>
      <c r="H248" s="618" t="str">
        <f aca="false">IF(基本情報入力シート!R132="","",基本情報入力シート!R132)</f>
        <v/>
      </c>
      <c r="I248" s="618" t="str">
        <f aca="false">IF(基本情報入力シート!W132="","",基本情報入力シート!W132)</f>
        <v/>
      </c>
      <c r="J248" s="618" t="str">
        <f aca="false">IF(基本情報入力シート!X132="","",基本情報入力シート!X132)</f>
        <v/>
      </c>
      <c r="K248" s="618" t="str">
        <f aca="false">IF(基本情報入力シート!Y132="","",基本情報入力シート!Y132)</f>
        <v/>
      </c>
      <c r="L248" s="706" t="str">
        <f aca="false">IF(基本情報入力シート!AB132="","",基本情報入力シート!AB132)</f>
        <v/>
      </c>
      <c r="M248" s="707" t="e">
        <f aca="false">IF(基本情報入力シート!AC132="","",基本情報入力シート!AC132)</f>
        <v>#N/A</v>
      </c>
      <c r="N248" s="622" t="s">
        <v>371</v>
      </c>
      <c r="O248" s="623"/>
      <c r="P248" s="624" t="e">
        <f aca="false">IFERROR(VLOOKUP(K248,【参考】数式用!$A$5:$J$27,MATCH(O248,【参考】数式用!$B$4:$J$4,0)+1,0),"")))</f>
        <v>#N/A</v>
      </c>
      <c r="Q248" s="623"/>
      <c r="R248" s="624" t="e">
        <f aca="false">IFERROR(VLOOKUP(K248,【参考】数式用!$A$5:$J$27,MATCH(Q248,【参考】数式用!$B$4:$J$4,0)+1,0),"")))</f>
        <v>#N/A</v>
      </c>
      <c r="S248" s="625" t="s">
        <v>88</v>
      </c>
      <c r="T248" s="626" t="n">
        <v>6</v>
      </c>
      <c r="U248" s="155" t="s">
        <v>89</v>
      </c>
      <c r="V248" s="627" t="n">
        <v>4</v>
      </c>
      <c r="W248" s="155" t="s">
        <v>372</v>
      </c>
      <c r="X248" s="626" t="n">
        <v>6</v>
      </c>
      <c r="Y248" s="155" t="s">
        <v>89</v>
      </c>
      <c r="Z248" s="627" t="n">
        <v>5</v>
      </c>
      <c r="AA248" s="155" t="s">
        <v>90</v>
      </c>
      <c r="AB248" s="628" t="s">
        <v>101</v>
      </c>
      <c r="AC248" s="629" t="n">
        <f aca="false">IF(V248&gt;=1,(X248*12+Z248)-(T248*12+V248)+1,"")</f>
        <v>2</v>
      </c>
      <c r="AD248" s="155" t="s">
        <v>373</v>
      </c>
      <c r="AE248" s="630" t="str">
        <f aca="false">IFERROR(ROUNDDOWN(ROUND(L248*R248,0)*M248,0)*AC248,"")</f>
        <v/>
      </c>
      <c r="AF248" s="631" t="str">
        <f aca="false">IFERROR(ROUNDDOWN(ROUND(L248*(R248-P248),0)*M248,0)*AC248,"")</f>
        <v/>
      </c>
      <c r="AG248" s="632"/>
      <c r="AH248" s="693"/>
      <c r="AI248" s="708"/>
      <c r="AJ248" s="703"/>
      <c r="AK248" s="704"/>
      <c r="AL248" s="637"/>
      <c r="AM248" s="638"/>
      <c r="AN248" s="639" t="str">
        <f aca="false">IF(AP248="","",IF(R248&lt;P248,"！加算の要件上は問題ありませんが、令和６年３月と比較して４・５月に加算率が下がる計画になっています。",""))</f>
        <v/>
      </c>
      <c r="AP248" s="640" t="str">
        <f aca="false">IF(K248&lt;&gt;"","P列・R列に色付け","")</f>
        <v/>
      </c>
      <c r="AQ248" s="641" t="e">
        <f aca="false">IFERROR(VLOOKUP(K248,【参考】数式用!$AJ$2:$AK$24,2,FALSE),"")))</f>
        <v>#N/A</v>
      </c>
      <c r="AR248" s="643" t="str">
        <f aca="false">Q248&amp;Q249&amp;Q250</f>
        <v/>
      </c>
      <c r="AS248" s="641" t="str">
        <f aca="false">IF(AG250&lt;&gt;0,IF(AH250="○","入力済","未入力"),"")</f>
        <v/>
      </c>
      <c r="AT248" s="642" t="str">
        <f aca="false">IF(OR(Q248="処遇加算Ⅰ",Q248="処遇加算Ⅱ"),IF(OR(AI248="○",AI248="令和６年度中に満たす"),"入力済","未入力"),"")</f>
        <v/>
      </c>
      <c r="AU248" s="643" t="str">
        <f aca="false">IF(Q248="処遇加算Ⅲ",IF(AJ248="○","入力済","未入力"),"")</f>
        <v/>
      </c>
      <c r="AV248" s="641" t="str">
        <f aca="false">IF(Q248="処遇加算Ⅰ",IF(OR(AK248="○",AK248="令和６年度中に満たす"),"入力済","未入力"),"")</f>
        <v/>
      </c>
      <c r="AW248" s="641" t="str">
        <f aca="false">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644" t="str">
        <f aca="false">IF(Q249="特定加算Ⅰ",IF(AM249="","未入力","入力済"),"")</f>
        <v/>
      </c>
      <c r="AY248" s="644" t="str">
        <f aca="false">G248</f>
        <v/>
      </c>
    </row>
    <row r="249" customFormat="false" ht="32.1" hidden="false" customHeight="true" outlineLevel="0" collapsed="false">
      <c r="A249" s="616"/>
      <c r="B249" s="617"/>
      <c r="C249" s="617"/>
      <c r="D249" s="617"/>
      <c r="E249" s="617"/>
      <c r="F249" s="617"/>
      <c r="G249" s="618"/>
      <c r="H249" s="618"/>
      <c r="I249" s="618"/>
      <c r="J249" s="618"/>
      <c r="K249" s="618"/>
      <c r="L249" s="706"/>
      <c r="M249" s="707"/>
      <c r="N249" s="645" t="s">
        <v>374</v>
      </c>
      <c r="O249" s="646"/>
      <c r="P249" s="647" t="e">
        <f aca="false">IFERROR(VLOOKUP(K248,【参考】数式用!$A$5:$J$27,MATCH(O249,【参考】数式用!$B$4:$J$4,0)+1,0),"")))</f>
        <v>#N/A</v>
      </c>
      <c r="Q249" s="646"/>
      <c r="R249" s="647" t="e">
        <f aca="false">IFERROR(VLOOKUP(K248,【参考】数式用!$A$5:$J$27,MATCH(Q249,【参考】数式用!$B$4:$J$4,0)+1,0),"")))</f>
        <v>#N/A</v>
      </c>
      <c r="S249" s="97" t="s">
        <v>88</v>
      </c>
      <c r="T249" s="648" t="n">
        <v>6</v>
      </c>
      <c r="U249" s="98" t="s">
        <v>89</v>
      </c>
      <c r="V249" s="649" t="n">
        <v>4</v>
      </c>
      <c r="W249" s="98" t="s">
        <v>372</v>
      </c>
      <c r="X249" s="648" t="n">
        <v>6</v>
      </c>
      <c r="Y249" s="98" t="s">
        <v>89</v>
      </c>
      <c r="Z249" s="649" t="n">
        <v>5</v>
      </c>
      <c r="AA249" s="98" t="s">
        <v>90</v>
      </c>
      <c r="AB249" s="650" t="s">
        <v>101</v>
      </c>
      <c r="AC249" s="651" t="n">
        <f aca="false">IF(V249&gt;=1,(X249*12+Z249)-(T249*12+V249)+1,"")</f>
        <v>2</v>
      </c>
      <c r="AD249" s="98" t="s">
        <v>373</v>
      </c>
      <c r="AE249" s="652" t="str">
        <f aca="false">IFERROR(ROUNDDOWN(ROUND(L248*R249,0)*M248,0)*AC249,"")</f>
        <v/>
      </c>
      <c r="AF249" s="653" t="str">
        <f aca="false">IFERROR(ROUNDDOWN(ROUND(L248*(R249-P249),0)*M248,0)*AC249,"")</f>
        <v/>
      </c>
      <c r="AG249" s="654"/>
      <c r="AH249" s="655"/>
      <c r="AI249" s="656"/>
      <c r="AJ249" s="657"/>
      <c r="AK249" s="658"/>
      <c r="AL249" s="659"/>
      <c r="AM249" s="660"/>
      <c r="AN249" s="661" t="str">
        <f aca="false">IF(AP248="","",IF(OR(Z248=4,Z249=4,Z250=4),"！加算の要件上は問題ありませんが、算定期間の終わりが令和６年５月になっていません。区分変更の場合は、「基本情報入力シート」で同じ事業所を２行に分けて記入してください。",""))</f>
        <v/>
      </c>
      <c r="AO249" s="662"/>
      <c r="AP249" s="640" t="str">
        <f aca="false">IF(K248&lt;&gt;"","P列・R列に色付け","")</f>
        <v/>
      </c>
      <c r="AY249" s="644" t="str">
        <f aca="false">G248</f>
        <v/>
      </c>
    </row>
    <row r="250" customFormat="false" ht="32.1" hidden="false" customHeight="true" outlineLevel="0" collapsed="false">
      <c r="A250" s="616"/>
      <c r="B250" s="617"/>
      <c r="C250" s="617"/>
      <c r="D250" s="617"/>
      <c r="E250" s="617"/>
      <c r="F250" s="617"/>
      <c r="G250" s="618"/>
      <c r="H250" s="618"/>
      <c r="I250" s="618"/>
      <c r="J250" s="618"/>
      <c r="K250" s="618"/>
      <c r="L250" s="706"/>
      <c r="M250" s="707"/>
      <c r="N250" s="663" t="s">
        <v>375</v>
      </c>
      <c r="O250" s="710"/>
      <c r="P250" s="711" t="e">
        <f aca="false">IFERROR(VLOOKUP(K248,【参考】数式用!$A$5:$J$27,MATCH(O250,【参考】数式用!$B$4:$J$4,0)+1,0),"")))</f>
        <v>#N/A</v>
      </c>
      <c r="Q250" s="664"/>
      <c r="R250" s="665" t="e">
        <f aca="false">IFERROR(VLOOKUP(K248,【参考】数式用!$A$5:$J$27,MATCH(Q250,【参考】数式用!$B$4:$J$4,0)+1,0),"")))</f>
        <v>#N/A</v>
      </c>
      <c r="S250" s="666" t="s">
        <v>88</v>
      </c>
      <c r="T250" s="667" t="n">
        <v>6</v>
      </c>
      <c r="U250" s="668" t="s">
        <v>89</v>
      </c>
      <c r="V250" s="669" t="n">
        <v>4</v>
      </c>
      <c r="W250" s="668" t="s">
        <v>372</v>
      </c>
      <c r="X250" s="667" t="n">
        <v>6</v>
      </c>
      <c r="Y250" s="668" t="s">
        <v>89</v>
      </c>
      <c r="Z250" s="669" t="n">
        <v>5</v>
      </c>
      <c r="AA250" s="668" t="s">
        <v>90</v>
      </c>
      <c r="AB250" s="670" t="s">
        <v>101</v>
      </c>
      <c r="AC250" s="671" t="n">
        <f aca="false">IF(V250&gt;=1,(X250*12+Z250)-(T250*12+V250)+1,"")</f>
        <v>2</v>
      </c>
      <c r="AD250" s="668" t="s">
        <v>373</v>
      </c>
      <c r="AE250" s="672" t="str">
        <f aca="false">IFERROR(ROUNDDOWN(ROUND(L248*R250,0)*M248,0)*AC250,"")</f>
        <v/>
      </c>
      <c r="AF250" s="673" t="str">
        <f aca="false">IFERROR(ROUNDDOWN(ROUND(L248*(R250-P250),0)*M248,0)*AC250,"")</f>
        <v/>
      </c>
      <c r="AG250" s="674" t="n">
        <f aca="false">IF(AND(O250="ベア加算なし",Q250="ベア加算"),AE250,0)</f>
        <v>0</v>
      </c>
      <c r="AH250" s="675"/>
      <c r="AI250" s="676"/>
      <c r="AJ250" s="677"/>
      <c r="AK250" s="678"/>
      <c r="AL250" s="679"/>
      <c r="AM250" s="680"/>
      <c r="AN250" s="681" t="str">
        <f aca="false">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682" t="str">
        <f aca="false">IF(K248&lt;&gt;"","P列・R列に色付け","")</f>
        <v/>
      </c>
      <c r="AQ250" s="683"/>
      <c r="AR250" s="683"/>
      <c r="AX250" s="684"/>
      <c r="AY250" s="644" t="str">
        <f aca="false">G248</f>
        <v/>
      </c>
    </row>
    <row r="251" customFormat="false" ht="32.1" hidden="false" customHeight="true" outlineLevel="0" collapsed="false">
      <c r="A251" s="616" t="n">
        <v>80</v>
      </c>
      <c r="B251" s="617" t="str">
        <f aca="false">IF(基本情報入力シート!C133="","",基本情報入力シート!C133)</f>
        <v/>
      </c>
      <c r="C251" s="617"/>
      <c r="D251" s="617"/>
      <c r="E251" s="617"/>
      <c r="F251" s="617"/>
      <c r="G251" s="618" t="str">
        <f aca="false">IF(基本情報入力シート!M133="","",基本情報入力シート!M133)</f>
        <v/>
      </c>
      <c r="H251" s="618" t="str">
        <f aca="false">IF(基本情報入力シート!R133="","",基本情報入力シート!R133)</f>
        <v/>
      </c>
      <c r="I251" s="618" t="str">
        <f aca="false">IF(基本情報入力シート!W133="","",基本情報入力シート!W133)</f>
        <v/>
      </c>
      <c r="J251" s="618" t="str">
        <f aca="false">IF(基本情報入力シート!X133="","",基本情報入力シート!X133)</f>
        <v/>
      </c>
      <c r="K251" s="618" t="str">
        <f aca="false">IF(基本情報入力シート!Y133="","",基本情報入力シート!Y133)</f>
        <v/>
      </c>
      <c r="L251" s="706" t="str">
        <f aca="false">IF(基本情報入力シート!AB133="","",基本情報入力シート!AB133)</f>
        <v/>
      </c>
      <c r="M251" s="707" t="e">
        <f aca="false">IF(基本情報入力シート!AC133="","",基本情報入力シート!AC133)</f>
        <v>#N/A</v>
      </c>
      <c r="N251" s="622" t="s">
        <v>371</v>
      </c>
      <c r="O251" s="623"/>
      <c r="P251" s="624" t="e">
        <f aca="false">IFERROR(VLOOKUP(K251,【参考】数式用!$A$5:$J$27,MATCH(O251,【参考】数式用!$B$4:$J$4,0)+1,0),"")))</f>
        <v>#N/A</v>
      </c>
      <c r="Q251" s="623"/>
      <c r="R251" s="624" t="e">
        <f aca="false">IFERROR(VLOOKUP(K251,【参考】数式用!$A$5:$J$27,MATCH(Q251,【参考】数式用!$B$4:$J$4,0)+1,0),"")))</f>
        <v>#N/A</v>
      </c>
      <c r="S251" s="625" t="s">
        <v>88</v>
      </c>
      <c r="T251" s="626" t="n">
        <v>6</v>
      </c>
      <c r="U251" s="155" t="s">
        <v>89</v>
      </c>
      <c r="V251" s="627" t="n">
        <v>4</v>
      </c>
      <c r="W251" s="155" t="s">
        <v>372</v>
      </c>
      <c r="X251" s="626" t="n">
        <v>6</v>
      </c>
      <c r="Y251" s="155" t="s">
        <v>89</v>
      </c>
      <c r="Z251" s="627" t="n">
        <v>5</v>
      </c>
      <c r="AA251" s="155" t="s">
        <v>90</v>
      </c>
      <c r="AB251" s="628" t="s">
        <v>101</v>
      </c>
      <c r="AC251" s="629" t="n">
        <f aca="false">IF(V251&gt;=1,(X251*12+Z251)-(T251*12+V251)+1,"")</f>
        <v>2</v>
      </c>
      <c r="AD251" s="155" t="s">
        <v>373</v>
      </c>
      <c r="AE251" s="630" t="str">
        <f aca="false">IFERROR(ROUNDDOWN(ROUND(L251*R251,0)*M251,0)*AC251,"")</f>
        <v/>
      </c>
      <c r="AF251" s="631" t="str">
        <f aca="false">IFERROR(ROUNDDOWN(ROUND(L251*(R251-P251),0)*M251,0)*AC251,"")</f>
        <v/>
      </c>
      <c r="AG251" s="632"/>
      <c r="AH251" s="693"/>
      <c r="AI251" s="708"/>
      <c r="AJ251" s="703"/>
      <c r="AK251" s="704"/>
      <c r="AL251" s="637"/>
      <c r="AM251" s="638"/>
      <c r="AN251" s="639" t="str">
        <f aca="false">IF(AP251="","",IF(R251&lt;P251,"！加算の要件上は問題ありませんが、令和６年３月と比較して４・５月に加算率が下がる計画になっています。",""))</f>
        <v/>
      </c>
      <c r="AP251" s="640" t="str">
        <f aca="false">IF(K251&lt;&gt;"","P列・R列に色付け","")</f>
        <v/>
      </c>
      <c r="AQ251" s="641" t="e">
        <f aca="false">IFERROR(VLOOKUP(K251,【参考】数式用!$AJ$2:$AK$24,2,FALSE),"")))</f>
        <v>#N/A</v>
      </c>
      <c r="AR251" s="643" t="str">
        <f aca="false">Q251&amp;Q252&amp;Q253</f>
        <v/>
      </c>
      <c r="AS251" s="641" t="str">
        <f aca="false">IF(AG253&lt;&gt;0,IF(AH253="○","入力済","未入力"),"")</f>
        <v/>
      </c>
      <c r="AT251" s="642" t="str">
        <f aca="false">IF(OR(Q251="処遇加算Ⅰ",Q251="処遇加算Ⅱ"),IF(OR(AI251="○",AI251="令和６年度中に満たす"),"入力済","未入力"),"")</f>
        <v/>
      </c>
      <c r="AU251" s="643" t="str">
        <f aca="false">IF(Q251="処遇加算Ⅲ",IF(AJ251="○","入力済","未入力"),"")</f>
        <v/>
      </c>
      <c r="AV251" s="641" t="str">
        <f aca="false">IF(Q251="処遇加算Ⅰ",IF(OR(AK251="○",AK251="令和６年度中に満たす"),"入力済","未入力"),"")</f>
        <v/>
      </c>
      <c r="AW251" s="641" t="str">
        <f aca="false">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644" t="str">
        <f aca="false">IF(Q252="特定加算Ⅰ",IF(AM252="","未入力","入力済"),"")</f>
        <v/>
      </c>
      <c r="AY251" s="644" t="str">
        <f aca="false">G251</f>
        <v/>
      </c>
    </row>
    <row r="252" customFormat="false" ht="32.1" hidden="false" customHeight="true" outlineLevel="0" collapsed="false">
      <c r="A252" s="616"/>
      <c r="B252" s="617"/>
      <c r="C252" s="617"/>
      <c r="D252" s="617"/>
      <c r="E252" s="617"/>
      <c r="F252" s="617"/>
      <c r="G252" s="618"/>
      <c r="H252" s="618"/>
      <c r="I252" s="618"/>
      <c r="J252" s="618"/>
      <c r="K252" s="618"/>
      <c r="L252" s="706"/>
      <c r="M252" s="707"/>
      <c r="N252" s="645" t="s">
        <v>374</v>
      </c>
      <c r="O252" s="646"/>
      <c r="P252" s="647" t="e">
        <f aca="false">IFERROR(VLOOKUP(K251,【参考】数式用!$A$5:$J$27,MATCH(O252,【参考】数式用!$B$4:$J$4,0)+1,0),"")))</f>
        <v>#N/A</v>
      </c>
      <c r="Q252" s="646"/>
      <c r="R252" s="647" t="e">
        <f aca="false">IFERROR(VLOOKUP(K251,【参考】数式用!$A$5:$J$27,MATCH(Q252,【参考】数式用!$B$4:$J$4,0)+1,0),"")))</f>
        <v>#N/A</v>
      </c>
      <c r="S252" s="97" t="s">
        <v>88</v>
      </c>
      <c r="T252" s="648" t="n">
        <v>6</v>
      </c>
      <c r="U252" s="98" t="s">
        <v>89</v>
      </c>
      <c r="V252" s="649" t="n">
        <v>4</v>
      </c>
      <c r="W252" s="98" t="s">
        <v>372</v>
      </c>
      <c r="X252" s="648" t="n">
        <v>6</v>
      </c>
      <c r="Y252" s="98" t="s">
        <v>89</v>
      </c>
      <c r="Z252" s="649" t="n">
        <v>5</v>
      </c>
      <c r="AA252" s="98" t="s">
        <v>90</v>
      </c>
      <c r="AB252" s="650" t="s">
        <v>101</v>
      </c>
      <c r="AC252" s="651" t="n">
        <f aca="false">IF(V252&gt;=1,(X252*12+Z252)-(T252*12+V252)+1,"")</f>
        <v>2</v>
      </c>
      <c r="AD252" s="98" t="s">
        <v>373</v>
      </c>
      <c r="AE252" s="652" t="str">
        <f aca="false">IFERROR(ROUNDDOWN(ROUND(L251*R252,0)*M251,0)*AC252,"")</f>
        <v/>
      </c>
      <c r="AF252" s="653" t="str">
        <f aca="false">IFERROR(ROUNDDOWN(ROUND(L251*(R252-P252),0)*M251,0)*AC252,"")</f>
        <v/>
      </c>
      <c r="AG252" s="654"/>
      <c r="AH252" s="655"/>
      <c r="AI252" s="656"/>
      <c r="AJ252" s="657"/>
      <c r="AK252" s="658"/>
      <c r="AL252" s="659"/>
      <c r="AM252" s="660"/>
      <c r="AN252" s="661" t="str">
        <f aca="false">IF(AP251="","",IF(OR(Z251=4,Z252=4,Z253=4),"！加算の要件上は問題ありませんが、算定期間の終わりが令和６年５月になっていません。区分変更の場合は、「基本情報入力シート」で同じ事業所を２行に分けて記入してください。",""))</f>
        <v/>
      </c>
      <c r="AO252" s="662"/>
      <c r="AP252" s="640" t="str">
        <f aca="false">IF(K251&lt;&gt;"","P列・R列に色付け","")</f>
        <v/>
      </c>
      <c r="AY252" s="644" t="str">
        <f aca="false">G251</f>
        <v/>
      </c>
    </row>
    <row r="253" customFormat="false" ht="32.1" hidden="false" customHeight="true" outlineLevel="0" collapsed="false">
      <c r="A253" s="616"/>
      <c r="B253" s="617"/>
      <c r="C253" s="617"/>
      <c r="D253" s="617"/>
      <c r="E253" s="617"/>
      <c r="F253" s="617"/>
      <c r="G253" s="618"/>
      <c r="H253" s="618"/>
      <c r="I253" s="618"/>
      <c r="J253" s="618"/>
      <c r="K253" s="618"/>
      <c r="L253" s="706"/>
      <c r="M253" s="707"/>
      <c r="N253" s="663" t="s">
        <v>375</v>
      </c>
      <c r="O253" s="710"/>
      <c r="P253" s="711" t="e">
        <f aca="false">IFERROR(VLOOKUP(K251,【参考】数式用!$A$5:$J$27,MATCH(O253,【参考】数式用!$B$4:$J$4,0)+1,0),"")))</f>
        <v>#N/A</v>
      </c>
      <c r="Q253" s="664"/>
      <c r="R253" s="665" t="e">
        <f aca="false">IFERROR(VLOOKUP(K251,【参考】数式用!$A$5:$J$27,MATCH(Q253,【参考】数式用!$B$4:$J$4,0)+1,0),"")))</f>
        <v>#N/A</v>
      </c>
      <c r="S253" s="666" t="s">
        <v>88</v>
      </c>
      <c r="T253" s="667" t="n">
        <v>6</v>
      </c>
      <c r="U253" s="668" t="s">
        <v>89</v>
      </c>
      <c r="V253" s="669" t="n">
        <v>4</v>
      </c>
      <c r="W253" s="668" t="s">
        <v>372</v>
      </c>
      <c r="X253" s="667" t="n">
        <v>6</v>
      </c>
      <c r="Y253" s="668" t="s">
        <v>89</v>
      </c>
      <c r="Z253" s="669" t="n">
        <v>5</v>
      </c>
      <c r="AA253" s="668" t="s">
        <v>90</v>
      </c>
      <c r="AB253" s="670" t="s">
        <v>101</v>
      </c>
      <c r="AC253" s="671" t="n">
        <f aca="false">IF(V253&gt;=1,(X253*12+Z253)-(T253*12+V253)+1,"")</f>
        <v>2</v>
      </c>
      <c r="AD253" s="668" t="s">
        <v>373</v>
      </c>
      <c r="AE253" s="672" t="str">
        <f aca="false">IFERROR(ROUNDDOWN(ROUND(L251*R253,0)*M251,0)*AC253,"")</f>
        <v/>
      </c>
      <c r="AF253" s="673" t="str">
        <f aca="false">IFERROR(ROUNDDOWN(ROUND(L251*(R253-P253),0)*M251,0)*AC253,"")</f>
        <v/>
      </c>
      <c r="AG253" s="674" t="n">
        <f aca="false">IF(AND(O253="ベア加算なし",Q253="ベア加算"),AE253,0)</f>
        <v>0</v>
      </c>
      <c r="AH253" s="675"/>
      <c r="AI253" s="676"/>
      <c r="AJ253" s="677"/>
      <c r="AK253" s="678"/>
      <c r="AL253" s="679"/>
      <c r="AM253" s="680"/>
      <c r="AN253" s="681" t="str">
        <f aca="false">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682" t="str">
        <f aca="false">IF(K251&lt;&gt;"","P列・R列に色付け","")</f>
        <v/>
      </c>
      <c r="AQ253" s="683"/>
      <c r="AR253" s="683"/>
      <c r="AX253" s="684"/>
      <c r="AY253" s="644" t="str">
        <f aca="false">G251</f>
        <v/>
      </c>
    </row>
    <row r="254" customFormat="false" ht="32.1" hidden="false" customHeight="true" outlineLevel="0" collapsed="false">
      <c r="A254" s="616" t="n">
        <v>81</v>
      </c>
      <c r="B254" s="617" t="str">
        <f aca="false">IF(基本情報入力シート!C134="","",基本情報入力シート!C134)</f>
        <v/>
      </c>
      <c r="C254" s="617"/>
      <c r="D254" s="617"/>
      <c r="E254" s="617"/>
      <c r="F254" s="617"/>
      <c r="G254" s="618" t="str">
        <f aca="false">IF(基本情報入力シート!M134="","",基本情報入力シート!M134)</f>
        <v/>
      </c>
      <c r="H254" s="618" t="str">
        <f aca="false">IF(基本情報入力シート!R134="","",基本情報入力シート!R134)</f>
        <v/>
      </c>
      <c r="I254" s="618" t="str">
        <f aca="false">IF(基本情報入力シート!W134="","",基本情報入力シート!W134)</f>
        <v/>
      </c>
      <c r="J254" s="618" t="str">
        <f aca="false">IF(基本情報入力シート!X134="","",基本情報入力シート!X134)</f>
        <v/>
      </c>
      <c r="K254" s="618" t="str">
        <f aca="false">IF(基本情報入力シート!Y134="","",基本情報入力シート!Y134)</f>
        <v/>
      </c>
      <c r="L254" s="706" t="str">
        <f aca="false">IF(基本情報入力シート!AB134="","",基本情報入力シート!AB134)</f>
        <v/>
      </c>
      <c r="M254" s="707" t="e">
        <f aca="false">IF(基本情報入力シート!AC134="","",基本情報入力シート!AC134)</f>
        <v>#N/A</v>
      </c>
      <c r="N254" s="622" t="s">
        <v>371</v>
      </c>
      <c r="O254" s="623"/>
      <c r="P254" s="624" t="e">
        <f aca="false">IFERROR(VLOOKUP(K254,【参考】数式用!$A$5:$J$27,MATCH(O254,【参考】数式用!$B$4:$J$4,0)+1,0),"")))</f>
        <v>#N/A</v>
      </c>
      <c r="Q254" s="623"/>
      <c r="R254" s="624" t="e">
        <f aca="false">IFERROR(VLOOKUP(K254,【参考】数式用!$A$5:$J$27,MATCH(Q254,【参考】数式用!$B$4:$J$4,0)+1,0),"")))</f>
        <v>#N/A</v>
      </c>
      <c r="S254" s="625" t="s">
        <v>88</v>
      </c>
      <c r="T254" s="626" t="n">
        <v>6</v>
      </c>
      <c r="U254" s="155" t="s">
        <v>89</v>
      </c>
      <c r="V254" s="627" t="n">
        <v>4</v>
      </c>
      <c r="W254" s="155" t="s">
        <v>372</v>
      </c>
      <c r="X254" s="626" t="n">
        <v>6</v>
      </c>
      <c r="Y254" s="155" t="s">
        <v>89</v>
      </c>
      <c r="Z254" s="627" t="n">
        <v>5</v>
      </c>
      <c r="AA254" s="155" t="s">
        <v>90</v>
      </c>
      <c r="AB254" s="628" t="s">
        <v>101</v>
      </c>
      <c r="AC254" s="629" t="n">
        <f aca="false">IF(V254&gt;=1,(X254*12+Z254)-(T254*12+V254)+1,"")</f>
        <v>2</v>
      </c>
      <c r="AD254" s="155" t="s">
        <v>373</v>
      </c>
      <c r="AE254" s="630" t="str">
        <f aca="false">IFERROR(ROUNDDOWN(ROUND(L254*R254,0)*M254,0)*AC254,"")</f>
        <v/>
      </c>
      <c r="AF254" s="631" t="str">
        <f aca="false">IFERROR(ROUNDDOWN(ROUND(L254*(R254-P254),0)*M254,0)*AC254,"")</f>
        <v/>
      </c>
      <c r="AG254" s="632"/>
      <c r="AH254" s="693"/>
      <c r="AI254" s="708"/>
      <c r="AJ254" s="703"/>
      <c r="AK254" s="704"/>
      <c r="AL254" s="637"/>
      <c r="AM254" s="638"/>
      <c r="AN254" s="639" t="str">
        <f aca="false">IF(AP254="","",IF(R254&lt;P254,"！加算の要件上は問題ありませんが、令和６年３月と比較して４・５月に加算率が下がる計画になっています。",""))</f>
        <v/>
      </c>
      <c r="AP254" s="640" t="str">
        <f aca="false">IF(K254&lt;&gt;"","P列・R列に色付け","")</f>
        <v/>
      </c>
      <c r="AQ254" s="641" t="e">
        <f aca="false">IFERROR(VLOOKUP(K254,【参考】数式用!$AJ$2:$AK$24,2,FALSE),"")))</f>
        <v>#N/A</v>
      </c>
      <c r="AR254" s="643" t="str">
        <f aca="false">Q254&amp;Q255&amp;Q256</f>
        <v/>
      </c>
      <c r="AS254" s="641" t="str">
        <f aca="false">IF(AG256&lt;&gt;0,IF(AH256="○","入力済","未入力"),"")</f>
        <v/>
      </c>
      <c r="AT254" s="642" t="str">
        <f aca="false">IF(OR(Q254="処遇加算Ⅰ",Q254="処遇加算Ⅱ"),IF(OR(AI254="○",AI254="令和６年度中に満たす"),"入力済","未入力"),"")</f>
        <v/>
      </c>
      <c r="AU254" s="643" t="str">
        <f aca="false">IF(Q254="処遇加算Ⅲ",IF(AJ254="○","入力済","未入力"),"")</f>
        <v/>
      </c>
      <c r="AV254" s="641" t="str">
        <f aca="false">IF(Q254="処遇加算Ⅰ",IF(OR(AK254="○",AK254="令和６年度中に満たす"),"入力済","未入力"),"")</f>
        <v/>
      </c>
      <c r="AW254" s="641" t="str">
        <f aca="false">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644" t="str">
        <f aca="false">IF(Q255="特定加算Ⅰ",IF(AM255="","未入力","入力済"),"")</f>
        <v/>
      </c>
      <c r="AY254" s="644" t="str">
        <f aca="false">G254</f>
        <v/>
      </c>
    </row>
    <row r="255" customFormat="false" ht="32.1" hidden="false" customHeight="true" outlineLevel="0" collapsed="false">
      <c r="A255" s="616"/>
      <c r="B255" s="617"/>
      <c r="C255" s="617"/>
      <c r="D255" s="617"/>
      <c r="E255" s="617"/>
      <c r="F255" s="617"/>
      <c r="G255" s="618"/>
      <c r="H255" s="618"/>
      <c r="I255" s="618"/>
      <c r="J255" s="618"/>
      <c r="K255" s="618"/>
      <c r="L255" s="706"/>
      <c r="M255" s="707"/>
      <c r="N255" s="645" t="s">
        <v>374</v>
      </c>
      <c r="O255" s="646"/>
      <c r="P255" s="647" t="e">
        <f aca="false">IFERROR(VLOOKUP(K254,【参考】数式用!$A$5:$J$27,MATCH(O255,【参考】数式用!$B$4:$J$4,0)+1,0),"")))</f>
        <v>#N/A</v>
      </c>
      <c r="Q255" s="646"/>
      <c r="R255" s="647" t="e">
        <f aca="false">IFERROR(VLOOKUP(K254,【参考】数式用!$A$5:$J$27,MATCH(Q255,【参考】数式用!$B$4:$J$4,0)+1,0),"")))</f>
        <v>#N/A</v>
      </c>
      <c r="S255" s="97" t="s">
        <v>88</v>
      </c>
      <c r="T255" s="648" t="n">
        <v>6</v>
      </c>
      <c r="U255" s="98" t="s">
        <v>89</v>
      </c>
      <c r="V255" s="649" t="n">
        <v>4</v>
      </c>
      <c r="W255" s="98" t="s">
        <v>372</v>
      </c>
      <c r="X255" s="648" t="n">
        <v>6</v>
      </c>
      <c r="Y255" s="98" t="s">
        <v>89</v>
      </c>
      <c r="Z255" s="649" t="n">
        <v>5</v>
      </c>
      <c r="AA255" s="98" t="s">
        <v>90</v>
      </c>
      <c r="AB255" s="650" t="s">
        <v>101</v>
      </c>
      <c r="AC255" s="651" t="n">
        <f aca="false">IF(V255&gt;=1,(X255*12+Z255)-(T255*12+V255)+1,"")</f>
        <v>2</v>
      </c>
      <c r="AD255" s="98" t="s">
        <v>373</v>
      </c>
      <c r="AE255" s="652" t="str">
        <f aca="false">IFERROR(ROUNDDOWN(ROUND(L254*R255,0)*M254,0)*AC255,"")</f>
        <v/>
      </c>
      <c r="AF255" s="653" t="str">
        <f aca="false">IFERROR(ROUNDDOWN(ROUND(L254*(R255-P255),0)*M254,0)*AC255,"")</f>
        <v/>
      </c>
      <c r="AG255" s="654"/>
      <c r="AH255" s="655"/>
      <c r="AI255" s="656"/>
      <c r="AJ255" s="657"/>
      <c r="AK255" s="658"/>
      <c r="AL255" s="659"/>
      <c r="AM255" s="660"/>
      <c r="AN255" s="661" t="str">
        <f aca="false">IF(AP254="","",IF(OR(Z254=4,Z255=4,Z256=4),"！加算の要件上は問題ありませんが、算定期間の終わりが令和６年５月になっていません。区分変更の場合は、「基本情報入力シート」で同じ事業所を２行に分けて記入してください。",""))</f>
        <v/>
      </c>
      <c r="AO255" s="662"/>
      <c r="AP255" s="640" t="str">
        <f aca="false">IF(K254&lt;&gt;"","P列・R列に色付け","")</f>
        <v/>
      </c>
      <c r="AY255" s="644" t="str">
        <f aca="false">G254</f>
        <v/>
      </c>
    </row>
    <row r="256" customFormat="false" ht="32.1" hidden="false" customHeight="true" outlineLevel="0" collapsed="false">
      <c r="A256" s="616"/>
      <c r="B256" s="617"/>
      <c r="C256" s="617"/>
      <c r="D256" s="617"/>
      <c r="E256" s="617"/>
      <c r="F256" s="617"/>
      <c r="G256" s="618"/>
      <c r="H256" s="618"/>
      <c r="I256" s="618"/>
      <c r="J256" s="618"/>
      <c r="K256" s="618"/>
      <c r="L256" s="706"/>
      <c r="M256" s="707"/>
      <c r="N256" s="663" t="s">
        <v>375</v>
      </c>
      <c r="O256" s="710"/>
      <c r="P256" s="711" t="e">
        <f aca="false">IFERROR(VLOOKUP(K254,【参考】数式用!$A$5:$J$27,MATCH(O256,【参考】数式用!$B$4:$J$4,0)+1,0),"")))</f>
        <v>#N/A</v>
      </c>
      <c r="Q256" s="664"/>
      <c r="R256" s="665" t="e">
        <f aca="false">IFERROR(VLOOKUP(K254,【参考】数式用!$A$5:$J$27,MATCH(Q256,【参考】数式用!$B$4:$J$4,0)+1,0),"")))</f>
        <v>#N/A</v>
      </c>
      <c r="S256" s="666" t="s">
        <v>88</v>
      </c>
      <c r="T256" s="667" t="n">
        <v>6</v>
      </c>
      <c r="U256" s="668" t="s">
        <v>89</v>
      </c>
      <c r="V256" s="669" t="n">
        <v>4</v>
      </c>
      <c r="W256" s="668" t="s">
        <v>372</v>
      </c>
      <c r="X256" s="667" t="n">
        <v>6</v>
      </c>
      <c r="Y256" s="668" t="s">
        <v>89</v>
      </c>
      <c r="Z256" s="669" t="n">
        <v>5</v>
      </c>
      <c r="AA256" s="668" t="s">
        <v>90</v>
      </c>
      <c r="AB256" s="670" t="s">
        <v>101</v>
      </c>
      <c r="AC256" s="671" t="n">
        <f aca="false">IF(V256&gt;=1,(X256*12+Z256)-(T256*12+V256)+1,"")</f>
        <v>2</v>
      </c>
      <c r="AD256" s="668" t="s">
        <v>373</v>
      </c>
      <c r="AE256" s="672" t="str">
        <f aca="false">IFERROR(ROUNDDOWN(ROUND(L254*R256,0)*M254,0)*AC256,"")</f>
        <v/>
      </c>
      <c r="AF256" s="673" t="str">
        <f aca="false">IFERROR(ROUNDDOWN(ROUND(L254*(R256-P256),0)*M254,0)*AC256,"")</f>
        <v/>
      </c>
      <c r="AG256" s="674" t="n">
        <f aca="false">IF(AND(O256="ベア加算なし",Q256="ベア加算"),AE256,0)</f>
        <v>0</v>
      </c>
      <c r="AH256" s="675"/>
      <c r="AI256" s="676"/>
      <c r="AJ256" s="677"/>
      <c r="AK256" s="678"/>
      <c r="AL256" s="679"/>
      <c r="AM256" s="680"/>
      <c r="AN256" s="681" t="str">
        <f aca="false">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682" t="str">
        <f aca="false">IF(K254&lt;&gt;"","P列・R列に色付け","")</f>
        <v/>
      </c>
      <c r="AQ256" s="683"/>
      <c r="AR256" s="683"/>
      <c r="AX256" s="684"/>
      <c r="AY256" s="644" t="str">
        <f aca="false">G254</f>
        <v/>
      </c>
    </row>
    <row r="257" customFormat="false" ht="32.1" hidden="false" customHeight="true" outlineLevel="0" collapsed="false">
      <c r="A257" s="616" t="n">
        <v>82</v>
      </c>
      <c r="B257" s="617" t="str">
        <f aca="false">IF(基本情報入力シート!C135="","",基本情報入力シート!C135)</f>
        <v/>
      </c>
      <c r="C257" s="617"/>
      <c r="D257" s="617"/>
      <c r="E257" s="617"/>
      <c r="F257" s="617"/>
      <c r="G257" s="618" t="str">
        <f aca="false">IF(基本情報入力シート!M135="","",基本情報入力シート!M135)</f>
        <v/>
      </c>
      <c r="H257" s="618" t="str">
        <f aca="false">IF(基本情報入力シート!R135="","",基本情報入力シート!R135)</f>
        <v/>
      </c>
      <c r="I257" s="618" t="str">
        <f aca="false">IF(基本情報入力シート!W135="","",基本情報入力シート!W135)</f>
        <v/>
      </c>
      <c r="J257" s="618" t="str">
        <f aca="false">IF(基本情報入力シート!X135="","",基本情報入力シート!X135)</f>
        <v/>
      </c>
      <c r="K257" s="618" t="str">
        <f aca="false">IF(基本情報入力シート!Y135="","",基本情報入力シート!Y135)</f>
        <v/>
      </c>
      <c r="L257" s="706" t="str">
        <f aca="false">IF(基本情報入力シート!AB135="","",基本情報入力シート!AB135)</f>
        <v/>
      </c>
      <c r="M257" s="707" t="e">
        <f aca="false">IF(基本情報入力シート!AC135="","",基本情報入力シート!AC135)</f>
        <v>#N/A</v>
      </c>
      <c r="N257" s="622" t="s">
        <v>371</v>
      </c>
      <c r="O257" s="623"/>
      <c r="P257" s="624" t="e">
        <f aca="false">IFERROR(VLOOKUP(K257,【参考】数式用!$A$5:$J$27,MATCH(O257,【参考】数式用!$B$4:$J$4,0)+1,0),"")))</f>
        <v>#N/A</v>
      </c>
      <c r="Q257" s="623"/>
      <c r="R257" s="624" t="e">
        <f aca="false">IFERROR(VLOOKUP(K257,【参考】数式用!$A$5:$J$27,MATCH(Q257,【参考】数式用!$B$4:$J$4,0)+1,0),"")))</f>
        <v>#N/A</v>
      </c>
      <c r="S257" s="625" t="s">
        <v>88</v>
      </c>
      <c r="T257" s="626" t="n">
        <v>6</v>
      </c>
      <c r="U257" s="155" t="s">
        <v>89</v>
      </c>
      <c r="V257" s="627" t="n">
        <v>4</v>
      </c>
      <c r="W257" s="155" t="s">
        <v>372</v>
      </c>
      <c r="X257" s="626" t="n">
        <v>6</v>
      </c>
      <c r="Y257" s="155" t="s">
        <v>89</v>
      </c>
      <c r="Z257" s="627" t="n">
        <v>5</v>
      </c>
      <c r="AA257" s="155" t="s">
        <v>90</v>
      </c>
      <c r="AB257" s="628" t="s">
        <v>101</v>
      </c>
      <c r="AC257" s="629" t="n">
        <f aca="false">IF(V257&gt;=1,(X257*12+Z257)-(T257*12+V257)+1,"")</f>
        <v>2</v>
      </c>
      <c r="AD257" s="155" t="s">
        <v>373</v>
      </c>
      <c r="AE257" s="630" t="str">
        <f aca="false">IFERROR(ROUNDDOWN(ROUND(L257*R257,0)*M257,0)*AC257,"")</f>
        <v/>
      </c>
      <c r="AF257" s="631" t="str">
        <f aca="false">IFERROR(ROUNDDOWN(ROUND(L257*(R257-P257),0)*M257,0)*AC257,"")</f>
        <v/>
      </c>
      <c r="AG257" s="632"/>
      <c r="AH257" s="693"/>
      <c r="AI257" s="708"/>
      <c r="AJ257" s="703"/>
      <c r="AK257" s="704"/>
      <c r="AL257" s="637"/>
      <c r="AM257" s="638"/>
      <c r="AN257" s="639" t="str">
        <f aca="false">IF(AP257="","",IF(R257&lt;P257,"！加算の要件上は問題ありませんが、令和６年３月と比較して４・５月に加算率が下がる計画になっています。",""))</f>
        <v/>
      </c>
      <c r="AP257" s="640" t="str">
        <f aca="false">IF(K257&lt;&gt;"","P列・R列に色付け","")</f>
        <v/>
      </c>
      <c r="AQ257" s="641" t="e">
        <f aca="false">IFERROR(VLOOKUP(K257,【参考】数式用!$AJ$2:$AK$24,2,FALSE),"")))</f>
        <v>#N/A</v>
      </c>
      <c r="AR257" s="643" t="str">
        <f aca="false">Q257&amp;Q258&amp;Q259</f>
        <v/>
      </c>
      <c r="AS257" s="641" t="str">
        <f aca="false">IF(AG259&lt;&gt;0,IF(AH259="○","入力済","未入力"),"")</f>
        <v/>
      </c>
      <c r="AT257" s="642" t="str">
        <f aca="false">IF(OR(Q257="処遇加算Ⅰ",Q257="処遇加算Ⅱ"),IF(OR(AI257="○",AI257="令和６年度中に満たす"),"入力済","未入力"),"")</f>
        <v/>
      </c>
      <c r="AU257" s="643" t="str">
        <f aca="false">IF(Q257="処遇加算Ⅲ",IF(AJ257="○","入力済","未入力"),"")</f>
        <v/>
      </c>
      <c r="AV257" s="641" t="str">
        <f aca="false">IF(Q257="処遇加算Ⅰ",IF(OR(AK257="○",AK257="令和６年度中に満たす"),"入力済","未入力"),"")</f>
        <v/>
      </c>
      <c r="AW257" s="641" t="str">
        <f aca="false">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644" t="str">
        <f aca="false">IF(Q258="特定加算Ⅰ",IF(AM258="","未入力","入力済"),"")</f>
        <v/>
      </c>
      <c r="AY257" s="644" t="str">
        <f aca="false">G257</f>
        <v/>
      </c>
    </row>
    <row r="258" customFormat="false" ht="32.1" hidden="false" customHeight="true" outlineLevel="0" collapsed="false">
      <c r="A258" s="616"/>
      <c r="B258" s="617"/>
      <c r="C258" s="617"/>
      <c r="D258" s="617"/>
      <c r="E258" s="617"/>
      <c r="F258" s="617"/>
      <c r="G258" s="618"/>
      <c r="H258" s="618"/>
      <c r="I258" s="618"/>
      <c r="J258" s="618"/>
      <c r="K258" s="618"/>
      <c r="L258" s="706"/>
      <c r="M258" s="707"/>
      <c r="N258" s="645" t="s">
        <v>374</v>
      </c>
      <c r="O258" s="646"/>
      <c r="P258" s="647" t="e">
        <f aca="false">IFERROR(VLOOKUP(K257,【参考】数式用!$A$5:$J$27,MATCH(O258,【参考】数式用!$B$4:$J$4,0)+1,0),"")))</f>
        <v>#N/A</v>
      </c>
      <c r="Q258" s="646"/>
      <c r="R258" s="647" t="e">
        <f aca="false">IFERROR(VLOOKUP(K257,【参考】数式用!$A$5:$J$27,MATCH(Q258,【参考】数式用!$B$4:$J$4,0)+1,0),"")))</f>
        <v>#N/A</v>
      </c>
      <c r="S258" s="97" t="s">
        <v>88</v>
      </c>
      <c r="T258" s="648" t="n">
        <v>6</v>
      </c>
      <c r="U258" s="98" t="s">
        <v>89</v>
      </c>
      <c r="V258" s="649" t="n">
        <v>4</v>
      </c>
      <c r="W258" s="98" t="s">
        <v>372</v>
      </c>
      <c r="X258" s="648" t="n">
        <v>6</v>
      </c>
      <c r="Y258" s="98" t="s">
        <v>89</v>
      </c>
      <c r="Z258" s="649" t="n">
        <v>5</v>
      </c>
      <c r="AA258" s="98" t="s">
        <v>90</v>
      </c>
      <c r="AB258" s="650" t="s">
        <v>101</v>
      </c>
      <c r="AC258" s="651" t="n">
        <f aca="false">IF(V258&gt;=1,(X258*12+Z258)-(T258*12+V258)+1,"")</f>
        <v>2</v>
      </c>
      <c r="AD258" s="98" t="s">
        <v>373</v>
      </c>
      <c r="AE258" s="652" t="str">
        <f aca="false">IFERROR(ROUNDDOWN(ROUND(L257*R258,0)*M257,0)*AC258,"")</f>
        <v/>
      </c>
      <c r="AF258" s="653" t="str">
        <f aca="false">IFERROR(ROUNDDOWN(ROUND(L257*(R258-P258),0)*M257,0)*AC258,"")</f>
        <v/>
      </c>
      <c r="AG258" s="654"/>
      <c r="AH258" s="655"/>
      <c r="AI258" s="656"/>
      <c r="AJ258" s="657"/>
      <c r="AK258" s="658"/>
      <c r="AL258" s="659"/>
      <c r="AM258" s="660"/>
      <c r="AN258" s="661" t="str">
        <f aca="false">IF(AP257="","",IF(OR(Z257=4,Z258=4,Z259=4),"！加算の要件上は問題ありませんが、算定期間の終わりが令和６年５月になっていません。区分変更の場合は、「基本情報入力シート」で同じ事業所を２行に分けて記入してください。",""))</f>
        <v/>
      </c>
      <c r="AO258" s="662"/>
      <c r="AP258" s="640" t="str">
        <f aca="false">IF(K257&lt;&gt;"","P列・R列に色付け","")</f>
        <v/>
      </c>
      <c r="AY258" s="644" t="str">
        <f aca="false">G257</f>
        <v/>
      </c>
    </row>
    <row r="259" customFormat="false" ht="32.1" hidden="false" customHeight="true" outlineLevel="0" collapsed="false">
      <c r="A259" s="616"/>
      <c r="B259" s="617"/>
      <c r="C259" s="617"/>
      <c r="D259" s="617"/>
      <c r="E259" s="617"/>
      <c r="F259" s="617"/>
      <c r="G259" s="618"/>
      <c r="H259" s="618"/>
      <c r="I259" s="618"/>
      <c r="J259" s="618"/>
      <c r="K259" s="618"/>
      <c r="L259" s="706"/>
      <c r="M259" s="707"/>
      <c r="N259" s="663" t="s">
        <v>375</v>
      </c>
      <c r="O259" s="710"/>
      <c r="P259" s="711" t="e">
        <f aca="false">IFERROR(VLOOKUP(K257,【参考】数式用!$A$5:$J$27,MATCH(O259,【参考】数式用!$B$4:$J$4,0)+1,0),"")))</f>
        <v>#N/A</v>
      </c>
      <c r="Q259" s="664"/>
      <c r="R259" s="665" t="e">
        <f aca="false">IFERROR(VLOOKUP(K257,【参考】数式用!$A$5:$J$27,MATCH(Q259,【参考】数式用!$B$4:$J$4,0)+1,0),"")))</f>
        <v>#N/A</v>
      </c>
      <c r="S259" s="666" t="s">
        <v>88</v>
      </c>
      <c r="T259" s="667" t="n">
        <v>6</v>
      </c>
      <c r="U259" s="668" t="s">
        <v>89</v>
      </c>
      <c r="V259" s="669" t="n">
        <v>4</v>
      </c>
      <c r="W259" s="668" t="s">
        <v>372</v>
      </c>
      <c r="X259" s="667" t="n">
        <v>6</v>
      </c>
      <c r="Y259" s="668" t="s">
        <v>89</v>
      </c>
      <c r="Z259" s="669" t="n">
        <v>5</v>
      </c>
      <c r="AA259" s="668" t="s">
        <v>90</v>
      </c>
      <c r="AB259" s="670" t="s">
        <v>101</v>
      </c>
      <c r="AC259" s="671" t="n">
        <f aca="false">IF(V259&gt;=1,(X259*12+Z259)-(T259*12+V259)+1,"")</f>
        <v>2</v>
      </c>
      <c r="AD259" s="668" t="s">
        <v>373</v>
      </c>
      <c r="AE259" s="672" t="str">
        <f aca="false">IFERROR(ROUNDDOWN(ROUND(L257*R259,0)*M257,0)*AC259,"")</f>
        <v/>
      </c>
      <c r="AF259" s="673" t="str">
        <f aca="false">IFERROR(ROUNDDOWN(ROUND(L257*(R259-P259),0)*M257,0)*AC259,"")</f>
        <v/>
      </c>
      <c r="AG259" s="674" t="n">
        <f aca="false">IF(AND(O259="ベア加算なし",Q259="ベア加算"),AE259,0)</f>
        <v>0</v>
      </c>
      <c r="AH259" s="675"/>
      <c r="AI259" s="676"/>
      <c r="AJ259" s="677"/>
      <c r="AK259" s="678"/>
      <c r="AL259" s="679"/>
      <c r="AM259" s="680"/>
      <c r="AN259" s="681" t="str">
        <f aca="false">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682" t="str">
        <f aca="false">IF(K257&lt;&gt;"","P列・R列に色付け","")</f>
        <v/>
      </c>
      <c r="AQ259" s="683"/>
      <c r="AR259" s="683"/>
      <c r="AX259" s="684"/>
      <c r="AY259" s="644" t="str">
        <f aca="false">G257</f>
        <v/>
      </c>
    </row>
    <row r="260" customFormat="false" ht="32.1" hidden="false" customHeight="true" outlineLevel="0" collapsed="false">
      <c r="A260" s="616" t="n">
        <v>83</v>
      </c>
      <c r="B260" s="617" t="str">
        <f aca="false">IF(基本情報入力シート!C136="","",基本情報入力シート!C136)</f>
        <v/>
      </c>
      <c r="C260" s="617"/>
      <c r="D260" s="617"/>
      <c r="E260" s="617"/>
      <c r="F260" s="617"/>
      <c r="G260" s="618" t="str">
        <f aca="false">IF(基本情報入力シート!M136="","",基本情報入力シート!M136)</f>
        <v/>
      </c>
      <c r="H260" s="618" t="str">
        <f aca="false">IF(基本情報入力シート!R136="","",基本情報入力シート!R136)</f>
        <v/>
      </c>
      <c r="I260" s="618" t="str">
        <f aca="false">IF(基本情報入力シート!W136="","",基本情報入力シート!W136)</f>
        <v/>
      </c>
      <c r="J260" s="618" t="str">
        <f aca="false">IF(基本情報入力シート!X136="","",基本情報入力シート!X136)</f>
        <v/>
      </c>
      <c r="K260" s="618" t="str">
        <f aca="false">IF(基本情報入力シート!Y136="","",基本情報入力シート!Y136)</f>
        <v/>
      </c>
      <c r="L260" s="706" t="str">
        <f aca="false">IF(基本情報入力シート!AB136="","",基本情報入力シート!AB136)</f>
        <v/>
      </c>
      <c r="M260" s="707" t="e">
        <f aca="false">IF(基本情報入力シート!AC136="","",基本情報入力シート!AC136)</f>
        <v>#N/A</v>
      </c>
      <c r="N260" s="622" t="s">
        <v>371</v>
      </c>
      <c r="O260" s="623"/>
      <c r="P260" s="624" t="e">
        <f aca="false">IFERROR(VLOOKUP(K260,【参考】数式用!$A$5:$J$27,MATCH(O260,【参考】数式用!$B$4:$J$4,0)+1,0),"")))</f>
        <v>#N/A</v>
      </c>
      <c r="Q260" s="623"/>
      <c r="R260" s="624" t="e">
        <f aca="false">IFERROR(VLOOKUP(K260,【参考】数式用!$A$5:$J$27,MATCH(Q260,【参考】数式用!$B$4:$J$4,0)+1,0),"")))</f>
        <v>#N/A</v>
      </c>
      <c r="S260" s="625" t="s">
        <v>88</v>
      </c>
      <c r="T260" s="626" t="n">
        <v>6</v>
      </c>
      <c r="U260" s="155" t="s">
        <v>89</v>
      </c>
      <c r="V260" s="627" t="n">
        <v>4</v>
      </c>
      <c r="W260" s="155" t="s">
        <v>372</v>
      </c>
      <c r="X260" s="626" t="n">
        <v>6</v>
      </c>
      <c r="Y260" s="155" t="s">
        <v>89</v>
      </c>
      <c r="Z260" s="627" t="n">
        <v>5</v>
      </c>
      <c r="AA260" s="155" t="s">
        <v>90</v>
      </c>
      <c r="AB260" s="628" t="s">
        <v>101</v>
      </c>
      <c r="AC260" s="629" t="n">
        <f aca="false">IF(V260&gt;=1,(X260*12+Z260)-(T260*12+V260)+1,"")</f>
        <v>2</v>
      </c>
      <c r="AD260" s="155" t="s">
        <v>373</v>
      </c>
      <c r="AE260" s="630" t="str">
        <f aca="false">IFERROR(ROUNDDOWN(ROUND(L260*R260,0)*M260,0)*AC260,"")</f>
        <v/>
      </c>
      <c r="AF260" s="631" t="str">
        <f aca="false">IFERROR(ROUNDDOWN(ROUND(L260*(R260-P260),0)*M260,0)*AC260,"")</f>
        <v/>
      </c>
      <c r="AG260" s="632"/>
      <c r="AH260" s="693"/>
      <c r="AI260" s="708"/>
      <c r="AJ260" s="703"/>
      <c r="AK260" s="704"/>
      <c r="AL260" s="637"/>
      <c r="AM260" s="638"/>
      <c r="AN260" s="639" t="str">
        <f aca="false">IF(AP260="","",IF(R260&lt;P260,"！加算の要件上は問題ありませんが、令和６年３月と比較して４・５月に加算率が下がる計画になっています。",""))</f>
        <v/>
      </c>
      <c r="AP260" s="640" t="str">
        <f aca="false">IF(K260&lt;&gt;"","P列・R列に色付け","")</f>
        <v/>
      </c>
      <c r="AQ260" s="641" t="e">
        <f aca="false">IFERROR(VLOOKUP(K260,【参考】数式用!$AJ$2:$AK$24,2,FALSE),"")))</f>
        <v>#N/A</v>
      </c>
      <c r="AR260" s="643" t="str">
        <f aca="false">Q260&amp;Q261&amp;Q262</f>
        <v/>
      </c>
      <c r="AS260" s="641" t="str">
        <f aca="false">IF(AG262&lt;&gt;0,IF(AH262="○","入力済","未入力"),"")</f>
        <v/>
      </c>
      <c r="AT260" s="642" t="str">
        <f aca="false">IF(OR(Q260="処遇加算Ⅰ",Q260="処遇加算Ⅱ"),IF(OR(AI260="○",AI260="令和６年度中に満たす"),"入力済","未入力"),"")</f>
        <v/>
      </c>
      <c r="AU260" s="643" t="str">
        <f aca="false">IF(Q260="処遇加算Ⅲ",IF(AJ260="○","入力済","未入力"),"")</f>
        <v/>
      </c>
      <c r="AV260" s="641" t="str">
        <f aca="false">IF(Q260="処遇加算Ⅰ",IF(OR(AK260="○",AK260="令和６年度中に満たす"),"入力済","未入力"),"")</f>
        <v/>
      </c>
      <c r="AW260" s="641" t="str">
        <f aca="false">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644" t="str">
        <f aca="false">IF(Q261="特定加算Ⅰ",IF(AM261="","未入力","入力済"),"")</f>
        <v/>
      </c>
      <c r="AY260" s="644" t="str">
        <f aca="false">G260</f>
        <v/>
      </c>
    </row>
    <row r="261" customFormat="false" ht="32.1" hidden="false" customHeight="true" outlineLevel="0" collapsed="false">
      <c r="A261" s="616"/>
      <c r="B261" s="617"/>
      <c r="C261" s="617"/>
      <c r="D261" s="617"/>
      <c r="E261" s="617"/>
      <c r="F261" s="617"/>
      <c r="G261" s="618"/>
      <c r="H261" s="618"/>
      <c r="I261" s="618"/>
      <c r="J261" s="618"/>
      <c r="K261" s="618"/>
      <c r="L261" s="706"/>
      <c r="M261" s="707"/>
      <c r="N261" s="645" t="s">
        <v>374</v>
      </c>
      <c r="O261" s="646"/>
      <c r="P261" s="647" t="e">
        <f aca="false">IFERROR(VLOOKUP(K260,【参考】数式用!$A$5:$J$27,MATCH(O261,【参考】数式用!$B$4:$J$4,0)+1,0),"")))</f>
        <v>#N/A</v>
      </c>
      <c r="Q261" s="646"/>
      <c r="R261" s="647" t="e">
        <f aca="false">IFERROR(VLOOKUP(K260,【参考】数式用!$A$5:$J$27,MATCH(Q261,【参考】数式用!$B$4:$J$4,0)+1,0),"")))</f>
        <v>#N/A</v>
      </c>
      <c r="S261" s="97" t="s">
        <v>88</v>
      </c>
      <c r="T261" s="648" t="n">
        <v>6</v>
      </c>
      <c r="U261" s="98" t="s">
        <v>89</v>
      </c>
      <c r="V261" s="649" t="n">
        <v>4</v>
      </c>
      <c r="W261" s="98" t="s">
        <v>372</v>
      </c>
      <c r="X261" s="648" t="n">
        <v>6</v>
      </c>
      <c r="Y261" s="98" t="s">
        <v>89</v>
      </c>
      <c r="Z261" s="649" t="n">
        <v>5</v>
      </c>
      <c r="AA261" s="98" t="s">
        <v>90</v>
      </c>
      <c r="AB261" s="650" t="s">
        <v>101</v>
      </c>
      <c r="AC261" s="651" t="n">
        <f aca="false">IF(V261&gt;=1,(X261*12+Z261)-(T261*12+V261)+1,"")</f>
        <v>2</v>
      </c>
      <c r="AD261" s="98" t="s">
        <v>373</v>
      </c>
      <c r="AE261" s="652" t="str">
        <f aca="false">IFERROR(ROUNDDOWN(ROUND(L260*R261,0)*M260,0)*AC261,"")</f>
        <v/>
      </c>
      <c r="AF261" s="653" t="str">
        <f aca="false">IFERROR(ROUNDDOWN(ROUND(L260*(R261-P261),0)*M260,0)*AC261,"")</f>
        <v/>
      </c>
      <c r="AG261" s="654"/>
      <c r="AH261" s="655"/>
      <c r="AI261" s="656"/>
      <c r="AJ261" s="657"/>
      <c r="AK261" s="658"/>
      <c r="AL261" s="659"/>
      <c r="AM261" s="660"/>
      <c r="AN261" s="661" t="str">
        <f aca="false">IF(AP260="","",IF(OR(Z260=4,Z261=4,Z262=4),"！加算の要件上は問題ありませんが、算定期間の終わりが令和６年５月になっていません。区分変更の場合は、「基本情報入力シート」で同じ事業所を２行に分けて記入してください。",""))</f>
        <v/>
      </c>
      <c r="AO261" s="662"/>
      <c r="AP261" s="640" t="str">
        <f aca="false">IF(K260&lt;&gt;"","P列・R列に色付け","")</f>
        <v/>
      </c>
      <c r="AY261" s="644" t="str">
        <f aca="false">G260</f>
        <v/>
      </c>
    </row>
    <row r="262" customFormat="false" ht="32.1" hidden="false" customHeight="true" outlineLevel="0" collapsed="false">
      <c r="A262" s="616"/>
      <c r="B262" s="617"/>
      <c r="C262" s="617"/>
      <c r="D262" s="617"/>
      <c r="E262" s="617"/>
      <c r="F262" s="617"/>
      <c r="G262" s="618"/>
      <c r="H262" s="618"/>
      <c r="I262" s="618"/>
      <c r="J262" s="618"/>
      <c r="K262" s="618"/>
      <c r="L262" s="706"/>
      <c r="M262" s="707"/>
      <c r="N262" s="663" t="s">
        <v>375</v>
      </c>
      <c r="O262" s="710"/>
      <c r="P262" s="711" t="e">
        <f aca="false">IFERROR(VLOOKUP(K260,【参考】数式用!$A$5:$J$27,MATCH(O262,【参考】数式用!$B$4:$J$4,0)+1,0),"")))</f>
        <v>#N/A</v>
      </c>
      <c r="Q262" s="664"/>
      <c r="R262" s="665" t="e">
        <f aca="false">IFERROR(VLOOKUP(K260,【参考】数式用!$A$5:$J$27,MATCH(Q262,【参考】数式用!$B$4:$J$4,0)+1,0),"")))</f>
        <v>#N/A</v>
      </c>
      <c r="S262" s="666" t="s">
        <v>88</v>
      </c>
      <c r="T262" s="667" t="n">
        <v>6</v>
      </c>
      <c r="U262" s="668" t="s">
        <v>89</v>
      </c>
      <c r="V262" s="669" t="n">
        <v>4</v>
      </c>
      <c r="W262" s="668" t="s">
        <v>372</v>
      </c>
      <c r="X262" s="667" t="n">
        <v>6</v>
      </c>
      <c r="Y262" s="668" t="s">
        <v>89</v>
      </c>
      <c r="Z262" s="669" t="n">
        <v>5</v>
      </c>
      <c r="AA262" s="668" t="s">
        <v>90</v>
      </c>
      <c r="AB262" s="670" t="s">
        <v>101</v>
      </c>
      <c r="AC262" s="671" t="n">
        <f aca="false">IF(V262&gt;=1,(X262*12+Z262)-(T262*12+V262)+1,"")</f>
        <v>2</v>
      </c>
      <c r="AD262" s="668" t="s">
        <v>373</v>
      </c>
      <c r="AE262" s="672" t="str">
        <f aca="false">IFERROR(ROUNDDOWN(ROUND(L260*R262,0)*M260,0)*AC262,"")</f>
        <v/>
      </c>
      <c r="AF262" s="673" t="str">
        <f aca="false">IFERROR(ROUNDDOWN(ROUND(L260*(R262-P262),0)*M260,0)*AC262,"")</f>
        <v/>
      </c>
      <c r="AG262" s="674" t="n">
        <f aca="false">IF(AND(O262="ベア加算なし",Q262="ベア加算"),AE262,0)</f>
        <v>0</v>
      </c>
      <c r="AH262" s="675"/>
      <c r="AI262" s="676"/>
      <c r="AJ262" s="677"/>
      <c r="AK262" s="678"/>
      <c r="AL262" s="679"/>
      <c r="AM262" s="680"/>
      <c r="AN262" s="681" t="str">
        <f aca="false">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682" t="str">
        <f aca="false">IF(K260&lt;&gt;"","P列・R列に色付け","")</f>
        <v/>
      </c>
      <c r="AQ262" s="683"/>
      <c r="AR262" s="683"/>
      <c r="AX262" s="684"/>
      <c r="AY262" s="644" t="str">
        <f aca="false">G260</f>
        <v/>
      </c>
    </row>
    <row r="263" customFormat="false" ht="32.1" hidden="false" customHeight="true" outlineLevel="0" collapsed="false">
      <c r="A263" s="616" t="n">
        <v>84</v>
      </c>
      <c r="B263" s="617" t="str">
        <f aca="false">IF(基本情報入力シート!C137="","",基本情報入力シート!C137)</f>
        <v/>
      </c>
      <c r="C263" s="617"/>
      <c r="D263" s="617"/>
      <c r="E263" s="617"/>
      <c r="F263" s="617"/>
      <c r="G263" s="618" t="str">
        <f aca="false">IF(基本情報入力シート!M137="","",基本情報入力シート!M137)</f>
        <v/>
      </c>
      <c r="H263" s="618" t="str">
        <f aca="false">IF(基本情報入力シート!R137="","",基本情報入力シート!R137)</f>
        <v/>
      </c>
      <c r="I263" s="618" t="str">
        <f aca="false">IF(基本情報入力シート!W137="","",基本情報入力シート!W137)</f>
        <v/>
      </c>
      <c r="J263" s="618" t="str">
        <f aca="false">IF(基本情報入力シート!X137="","",基本情報入力シート!X137)</f>
        <v/>
      </c>
      <c r="K263" s="618" t="str">
        <f aca="false">IF(基本情報入力シート!Y137="","",基本情報入力シート!Y137)</f>
        <v/>
      </c>
      <c r="L263" s="706" t="str">
        <f aca="false">IF(基本情報入力シート!AB137="","",基本情報入力シート!AB137)</f>
        <v/>
      </c>
      <c r="M263" s="707" t="e">
        <f aca="false">IF(基本情報入力シート!AC137="","",基本情報入力シート!AC137)</f>
        <v>#N/A</v>
      </c>
      <c r="N263" s="622" t="s">
        <v>371</v>
      </c>
      <c r="O263" s="623"/>
      <c r="P263" s="624" t="e">
        <f aca="false">IFERROR(VLOOKUP(K263,【参考】数式用!$A$5:$J$27,MATCH(O263,【参考】数式用!$B$4:$J$4,0)+1,0),"")))</f>
        <v>#N/A</v>
      </c>
      <c r="Q263" s="623"/>
      <c r="R263" s="624" t="e">
        <f aca="false">IFERROR(VLOOKUP(K263,【参考】数式用!$A$5:$J$27,MATCH(Q263,【参考】数式用!$B$4:$J$4,0)+1,0),"")))</f>
        <v>#N/A</v>
      </c>
      <c r="S263" s="625" t="s">
        <v>88</v>
      </c>
      <c r="T263" s="626" t="n">
        <v>6</v>
      </c>
      <c r="U263" s="155" t="s">
        <v>89</v>
      </c>
      <c r="V263" s="627" t="n">
        <v>4</v>
      </c>
      <c r="W263" s="155" t="s">
        <v>372</v>
      </c>
      <c r="X263" s="626" t="n">
        <v>6</v>
      </c>
      <c r="Y263" s="155" t="s">
        <v>89</v>
      </c>
      <c r="Z263" s="627" t="n">
        <v>5</v>
      </c>
      <c r="AA263" s="155" t="s">
        <v>90</v>
      </c>
      <c r="AB263" s="628" t="s">
        <v>101</v>
      </c>
      <c r="AC263" s="629" t="n">
        <f aca="false">IF(V263&gt;=1,(X263*12+Z263)-(T263*12+V263)+1,"")</f>
        <v>2</v>
      </c>
      <c r="AD263" s="155" t="s">
        <v>373</v>
      </c>
      <c r="AE263" s="630" t="str">
        <f aca="false">IFERROR(ROUNDDOWN(ROUND(L263*R263,0)*M263,0)*AC263,"")</f>
        <v/>
      </c>
      <c r="AF263" s="631" t="str">
        <f aca="false">IFERROR(ROUNDDOWN(ROUND(L263*(R263-P263),0)*M263,0)*AC263,"")</f>
        <v/>
      </c>
      <c r="AG263" s="632"/>
      <c r="AH263" s="693"/>
      <c r="AI263" s="708"/>
      <c r="AJ263" s="703"/>
      <c r="AK263" s="704"/>
      <c r="AL263" s="637"/>
      <c r="AM263" s="638"/>
      <c r="AN263" s="639" t="str">
        <f aca="false">IF(AP263="","",IF(R263&lt;P263,"！加算の要件上は問題ありませんが、令和６年３月と比較して４・５月に加算率が下がる計画になっています。",""))</f>
        <v/>
      </c>
      <c r="AP263" s="640" t="str">
        <f aca="false">IF(K263&lt;&gt;"","P列・R列に色付け","")</f>
        <v/>
      </c>
      <c r="AQ263" s="641" t="e">
        <f aca="false">IFERROR(VLOOKUP(K263,【参考】数式用!$AJ$2:$AK$24,2,FALSE),"")))</f>
        <v>#N/A</v>
      </c>
      <c r="AR263" s="643" t="str">
        <f aca="false">Q263&amp;Q264&amp;Q265</f>
        <v/>
      </c>
      <c r="AS263" s="641" t="str">
        <f aca="false">IF(AG265&lt;&gt;0,IF(AH265="○","入力済","未入力"),"")</f>
        <v/>
      </c>
      <c r="AT263" s="642" t="str">
        <f aca="false">IF(OR(Q263="処遇加算Ⅰ",Q263="処遇加算Ⅱ"),IF(OR(AI263="○",AI263="令和６年度中に満たす"),"入力済","未入力"),"")</f>
        <v/>
      </c>
      <c r="AU263" s="643" t="str">
        <f aca="false">IF(Q263="処遇加算Ⅲ",IF(AJ263="○","入力済","未入力"),"")</f>
        <v/>
      </c>
      <c r="AV263" s="641" t="str">
        <f aca="false">IF(Q263="処遇加算Ⅰ",IF(OR(AK263="○",AK263="令和６年度中に満たす"),"入力済","未入力"),"")</f>
        <v/>
      </c>
      <c r="AW263" s="641" t="str">
        <f aca="false">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644" t="str">
        <f aca="false">IF(Q264="特定加算Ⅰ",IF(AM264="","未入力","入力済"),"")</f>
        <v/>
      </c>
      <c r="AY263" s="644" t="str">
        <f aca="false">G263</f>
        <v/>
      </c>
    </row>
    <row r="264" customFormat="false" ht="32.1" hidden="false" customHeight="true" outlineLevel="0" collapsed="false">
      <c r="A264" s="616"/>
      <c r="B264" s="617"/>
      <c r="C264" s="617"/>
      <c r="D264" s="617"/>
      <c r="E264" s="617"/>
      <c r="F264" s="617"/>
      <c r="G264" s="618"/>
      <c r="H264" s="618"/>
      <c r="I264" s="618"/>
      <c r="J264" s="618"/>
      <c r="K264" s="618"/>
      <c r="L264" s="706"/>
      <c r="M264" s="707"/>
      <c r="N264" s="645" t="s">
        <v>374</v>
      </c>
      <c r="O264" s="646"/>
      <c r="P264" s="647" t="e">
        <f aca="false">IFERROR(VLOOKUP(K263,【参考】数式用!$A$5:$J$27,MATCH(O264,【参考】数式用!$B$4:$J$4,0)+1,0),"")))</f>
        <v>#N/A</v>
      </c>
      <c r="Q264" s="646"/>
      <c r="R264" s="647" t="e">
        <f aca="false">IFERROR(VLOOKUP(K263,【参考】数式用!$A$5:$J$27,MATCH(Q264,【参考】数式用!$B$4:$J$4,0)+1,0),"")))</f>
        <v>#N/A</v>
      </c>
      <c r="S264" s="97" t="s">
        <v>88</v>
      </c>
      <c r="T264" s="648" t="n">
        <v>6</v>
      </c>
      <c r="U264" s="98" t="s">
        <v>89</v>
      </c>
      <c r="V264" s="649" t="n">
        <v>4</v>
      </c>
      <c r="W264" s="98" t="s">
        <v>372</v>
      </c>
      <c r="X264" s="648" t="n">
        <v>6</v>
      </c>
      <c r="Y264" s="98" t="s">
        <v>89</v>
      </c>
      <c r="Z264" s="649" t="n">
        <v>5</v>
      </c>
      <c r="AA264" s="98" t="s">
        <v>90</v>
      </c>
      <c r="AB264" s="650" t="s">
        <v>101</v>
      </c>
      <c r="AC264" s="651" t="n">
        <f aca="false">IF(V264&gt;=1,(X264*12+Z264)-(T264*12+V264)+1,"")</f>
        <v>2</v>
      </c>
      <c r="AD264" s="98" t="s">
        <v>373</v>
      </c>
      <c r="AE264" s="652" t="str">
        <f aca="false">IFERROR(ROUNDDOWN(ROUND(L263*R264,0)*M263,0)*AC264,"")</f>
        <v/>
      </c>
      <c r="AF264" s="653" t="str">
        <f aca="false">IFERROR(ROUNDDOWN(ROUND(L263*(R264-P264),0)*M263,0)*AC264,"")</f>
        <v/>
      </c>
      <c r="AG264" s="654"/>
      <c r="AH264" s="655"/>
      <c r="AI264" s="656"/>
      <c r="AJ264" s="657"/>
      <c r="AK264" s="658"/>
      <c r="AL264" s="659"/>
      <c r="AM264" s="660"/>
      <c r="AN264" s="661" t="str">
        <f aca="false">IF(AP263="","",IF(OR(Z263=4,Z264=4,Z265=4),"！加算の要件上は問題ありませんが、算定期間の終わりが令和６年５月になっていません。区分変更の場合は、「基本情報入力シート」で同じ事業所を２行に分けて記入してください。",""))</f>
        <v/>
      </c>
      <c r="AO264" s="662"/>
      <c r="AP264" s="640" t="str">
        <f aca="false">IF(K263&lt;&gt;"","P列・R列に色付け","")</f>
        <v/>
      </c>
      <c r="AY264" s="644" t="str">
        <f aca="false">G263</f>
        <v/>
      </c>
    </row>
    <row r="265" customFormat="false" ht="32.1" hidden="false" customHeight="true" outlineLevel="0" collapsed="false">
      <c r="A265" s="616"/>
      <c r="B265" s="617"/>
      <c r="C265" s="617"/>
      <c r="D265" s="617"/>
      <c r="E265" s="617"/>
      <c r="F265" s="617"/>
      <c r="G265" s="618"/>
      <c r="H265" s="618"/>
      <c r="I265" s="618"/>
      <c r="J265" s="618"/>
      <c r="K265" s="618"/>
      <c r="L265" s="706"/>
      <c r="M265" s="707"/>
      <c r="N265" s="663" t="s">
        <v>375</v>
      </c>
      <c r="O265" s="710"/>
      <c r="P265" s="711" t="e">
        <f aca="false">IFERROR(VLOOKUP(K263,【参考】数式用!$A$5:$J$27,MATCH(O265,【参考】数式用!$B$4:$J$4,0)+1,0),"")))</f>
        <v>#N/A</v>
      </c>
      <c r="Q265" s="664"/>
      <c r="R265" s="665" t="e">
        <f aca="false">IFERROR(VLOOKUP(K263,【参考】数式用!$A$5:$J$27,MATCH(Q265,【参考】数式用!$B$4:$J$4,0)+1,0),"")))</f>
        <v>#N/A</v>
      </c>
      <c r="S265" s="666" t="s">
        <v>88</v>
      </c>
      <c r="T265" s="667" t="n">
        <v>6</v>
      </c>
      <c r="U265" s="668" t="s">
        <v>89</v>
      </c>
      <c r="V265" s="669" t="n">
        <v>4</v>
      </c>
      <c r="W265" s="668" t="s">
        <v>372</v>
      </c>
      <c r="X265" s="667" t="n">
        <v>6</v>
      </c>
      <c r="Y265" s="668" t="s">
        <v>89</v>
      </c>
      <c r="Z265" s="669" t="n">
        <v>5</v>
      </c>
      <c r="AA265" s="668" t="s">
        <v>90</v>
      </c>
      <c r="AB265" s="670" t="s">
        <v>101</v>
      </c>
      <c r="AC265" s="671" t="n">
        <f aca="false">IF(V265&gt;=1,(X265*12+Z265)-(T265*12+V265)+1,"")</f>
        <v>2</v>
      </c>
      <c r="AD265" s="668" t="s">
        <v>373</v>
      </c>
      <c r="AE265" s="672" t="str">
        <f aca="false">IFERROR(ROUNDDOWN(ROUND(L263*R265,0)*M263,0)*AC265,"")</f>
        <v/>
      </c>
      <c r="AF265" s="673" t="str">
        <f aca="false">IFERROR(ROUNDDOWN(ROUND(L263*(R265-P265),0)*M263,0)*AC265,"")</f>
        <v/>
      </c>
      <c r="AG265" s="674" t="n">
        <f aca="false">IF(AND(O265="ベア加算なし",Q265="ベア加算"),AE265,0)</f>
        <v>0</v>
      </c>
      <c r="AH265" s="675"/>
      <c r="AI265" s="676"/>
      <c r="AJ265" s="677"/>
      <c r="AK265" s="678"/>
      <c r="AL265" s="679"/>
      <c r="AM265" s="680"/>
      <c r="AN265" s="681" t="str">
        <f aca="false">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682" t="str">
        <f aca="false">IF(K263&lt;&gt;"","P列・R列に色付け","")</f>
        <v/>
      </c>
      <c r="AQ265" s="683"/>
      <c r="AR265" s="683"/>
      <c r="AX265" s="684"/>
      <c r="AY265" s="644" t="str">
        <f aca="false">G263</f>
        <v/>
      </c>
    </row>
    <row r="266" customFormat="false" ht="32.1" hidden="false" customHeight="true" outlineLevel="0" collapsed="false">
      <c r="A266" s="616" t="n">
        <v>85</v>
      </c>
      <c r="B266" s="617" t="str">
        <f aca="false">IF(基本情報入力シート!C138="","",基本情報入力シート!C138)</f>
        <v/>
      </c>
      <c r="C266" s="617"/>
      <c r="D266" s="617"/>
      <c r="E266" s="617"/>
      <c r="F266" s="617"/>
      <c r="G266" s="618" t="str">
        <f aca="false">IF(基本情報入力シート!M138="","",基本情報入力シート!M138)</f>
        <v/>
      </c>
      <c r="H266" s="618" t="str">
        <f aca="false">IF(基本情報入力シート!R138="","",基本情報入力シート!R138)</f>
        <v/>
      </c>
      <c r="I266" s="618" t="str">
        <f aca="false">IF(基本情報入力シート!W138="","",基本情報入力シート!W138)</f>
        <v/>
      </c>
      <c r="J266" s="618" t="str">
        <f aca="false">IF(基本情報入力シート!X138="","",基本情報入力シート!X138)</f>
        <v/>
      </c>
      <c r="K266" s="618" t="str">
        <f aca="false">IF(基本情報入力シート!Y138="","",基本情報入力シート!Y138)</f>
        <v/>
      </c>
      <c r="L266" s="706" t="str">
        <f aca="false">IF(基本情報入力シート!AB138="","",基本情報入力シート!AB138)</f>
        <v/>
      </c>
      <c r="M266" s="707" t="e">
        <f aca="false">IF(基本情報入力シート!AC138="","",基本情報入力シート!AC138)</f>
        <v>#N/A</v>
      </c>
      <c r="N266" s="622" t="s">
        <v>371</v>
      </c>
      <c r="O266" s="623"/>
      <c r="P266" s="624" t="e">
        <f aca="false">IFERROR(VLOOKUP(K266,【参考】数式用!$A$5:$J$27,MATCH(O266,【参考】数式用!$B$4:$J$4,0)+1,0),"")))</f>
        <v>#N/A</v>
      </c>
      <c r="Q266" s="623"/>
      <c r="R266" s="624" t="e">
        <f aca="false">IFERROR(VLOOKUP(K266,【参考】数式用!$A$5:$J$27,MATCH(Q266,【参考】数式用!$B$4:$J$4,0)+1,0),"")))</f>
        <v>#N/A</v>
      </c>
      <c r="S266" s="625" t="s">
        <v>88</v>
      </c>
      <c r="T266" s="626" t="n">
        <v>6</v>
      </c>
      <c r="U266" s="155" t="s">
        <v>89</v>
      </c>
      <c r="V266" s="627" t="n">
        <v>4</v>
      </c>
      <c r="W266" s="155" t="s">
        <v>372</v>
      </c>
      <c r="X266" s="626" t="n">
        <v>6</v>
      </c>
      <c r="Y266" s="155" t="s">
        <v>89</v>
      </c>
      <c r="Z266" s="627" t="n">
        <v>5</v>
      </c>
      <c r="AA266" s="155" t="s">
        <v>90</v>
      </c>
      <c r="AB266" s="628" t="s">
        <v>101</v>
      </c>
      <c r="AC266" s="629" t="n">
        <f aca="false">IF(V266&gt;=1,(X266*12+Z266)-(T266*12+V266)+1,"")</f>
        <v>2</v>
      </c>
      <c r="AD266" s="155" t="s">
        <v>373</v>
      </c>
      <c r="AE266" s="630" t="str">
        <f aca="false">IFERROR(ROUNDDOWN(ROUND(L266*R266,0)*M266,0)*AC266,"")</f>
        <v/>
      </c>
      <c r="AF266" s="631" t="str">
        <f aca="false">IFERROR(ROUNDDOWN(ROUND(L266*(R266-P266),0)*M266,0)*AC266,"")</f>
        <v/>
      </c>
      <c r="AG266" s="632"/>
      <c r="AH266" s="693"/>
      <c r="AI266" s="708"/>
      <c r="AJ266" s="703"/>
      <c r="AK266" s="704"/>
      <c r="AL266" s="637"/>
      <c r="AM266" s="638"/>
      <c r="AN266" s="639" t="str">
        <f aca="false">IF(AP266="","",IF(R266&lt;P266,"！加算の要件上は問題ありませんが、令和６年３月と比較して４・５月に加算率が下がる計画になっています。",""))</f>
        <v/>
      </c>
      <c r="AP266" s="640" t="str">
        <f aca="false">IF(K266&lt;&gt;"","P列・R列に色付け","")</f>
        <v/>
      </c>
      <c r="AQ266" s="641" t="e">
        <f aca="false">IFERROR(VLOOKUP(K266,【参考】数式用!$AJ$2:$AK$24,2,FALSE),"")))</f>
        <v>#N/A</v>
      </c>
      <c r="AR266" s="643" t="str">
        <f aca="false">Q266&amp;Q267&amp;Q268</f>
        <v/>
      </c>
      <c r="AS266" s="641" t="str">
        <f aca="false">IF(AG268&lt;&gt;0,IF(AH268="○","入力済","未入力"),"")</f>
        <v/>
      </c>
      <c r="AT266" s="642" t="str">
        <f aca="false">IF(OR(Q266="処遇加算Ⅰ",Q266="処遇加算Ⅱ"),IF(OR(AI266="○",AI266="令和６年度中に満たす"),"入力済","未入力"),"")</f>
        <v/>
      </c>
      <c r="AU266" s="643" t="str">
        <f aca="false">IF(Q266="処遇加算Ⅲ",IF(AJ266="○","入力済","未入力"),"")</f>
        <v/>
      </c>
      <c r="AV266" s="641" t="str">
        <f aca="false">IF(Q266="処遇加算Ⅰ",IF(OR(AK266="○",AK266="令和６年度中に満たす"),"入力済","未入力"),"")</f>
        <v/>
      </c>
      <c r="AW266" s="641" t="str">
        <f aca="false">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644" t="str">
        <f aca="false">IF(Q267="特定加算Ⅰ",IF(AM267="","未入力","入力済"),"")</f>
        <v/>
      </c>
      <c r="AY266" s="644" t="str">
        <f aca="false">G266</f>
        <v/>
      </c>
    </row>
    <row r="267" customFormat="false" ht="32.1" hidden="false" customHeight="true" outlineLevel="0" collapsed="false">
      <c r="A267" s="616"/>
      <c r="B267" s="617"/>
      <c r="C267" s="617"/>
      <c r="D267" s="617"/>
      <c r="E267" s="617"/>
      <c r="F267" s="617"/>
      <c r="G267" s="618"/>
      <c r="H267" s="618"/>
      <c r="I267" s="618"/>
      <c r="J267" s="618"/>
      <c r="K267" s="618"/>
      <c r="L267" s="706"/>
      <c r="M267" s="707"/>
      <c r="N267" s="645" t="s">
        <v>374</v>
      </c>
      <c r="O267" s="646"/>
      <c r="P267" s="647" t="e">
        <f aca="false">IFERROR(VLOOKUP(K266,【参考】数式用!$A$5:$J$27,MATCH(O267,【参考】数式用!$B$4:$J$4,0)+1,0),"")))</f>
        <v>#N/A</v>
      </c>
      <c r="Q267" s="646"/>
      <c r="R267" s="647" t="e">
        <f aca="false">IFERROR(VLOOKUP(K266,【参考】数式用!$A$5:$J$27,MATCH(Q267,【参考】数式用!$B$4:$J$4,0)+1,0),"")))</f>
        <v>#N/A</v>
      </c>
      <c r="S267" s="97" t="s">
        <v>88</v>
      </c>
      <c r="T267" s="648" t="n">
        <v>6</v>
      </c>
      <c r="U267" s="98" t="s">
        <v>89</v>
      </c>
      <c r="V267" s="649" t="n">
        <v>4</v>
      </c>
      <c r="W267" s="98" t="s">
        <v>372</v>
      </c>
      <c r="X267" s="648" t="n">
        <v>6</v>
      </c>
      <c r="Y267" s="98" t="s">
        <v>89</v>
      </c>
      <c r="Z267" s="649" t="n">
        <v>5</v>
      </c>
      <c r="AA267" s="98" t="s">
        <v>90</v>
      </c>
      <c r="AB267" s="650" t="s">
        <v>101</v>
      </c>
      <c r="AC267" s="651" t="n">
        <f aca="false">IF(V267&gt;=1,(X267*12+Z267)-(T267*12+V267)+1,"")</f>
        <v>2</v>
      </c>
      <c r="AD267" s="98" t="s">
        <v>373</v>
      </c>
      <c r="AE267" s="652" t="str">
        <f aca="false">IFERROR(ROUNDDOWN(ROUND(L266*R267,0)*M266,0)*AC267,"")</f>
        <v/>
      </c>
      <c r="AF267" s="653" t="str">
        <f aca="false">IFERROR(ROUNDDOWN(ROUND(L266*(R267-P267),0)*M266,0)*AC267,"")</f>
        <v/>
      </c>
      <c r="AG267" s="654"/>
      <c r="AH267" s="655"/>
      <c r="AI267" s="656"/>
      <c r="AJ267" s="657"/>
      <c r="AK267" s="658"/>
      <c r="AL267" s="659"/>
      <c r="AM267" s="660"/>
      <c r="AN267" s="661" t="str">
        <f aca="false">IF(AP266="","",IF(OR(Z266=4,Z267=4,Z268=4),"！加算の要件上は問題ありませんが、算定期間の終わりが令和６年５月になっていません。区分変更の場合は、「基本情報入力シート」で同じ事業所を２行に分けて記入してください。",""))</f>
        <v/>
      </c>
      <c r="AO267" s="662"/>
      <c r="AP267" s="640" t="str">
        <f aca="false">IF(K266&lt;&gt;"","P列・R列に色付け","")</f>
        <v/>
      </c>
      <c r="AY267" s="644" t="str">
        <f aca="false">G266</f>
        <v/>
      </c>
    </row>
    <row r="268" customFormat="false" ht="32.1" hidden="false" customHeight="true" outlineLevel="0" collapsed="false">
      <c r="A268" s="616"/>
      <c r="B268" s="617"/>
      <c r="C268" s="617"/>
      <c r="D268" s="617"/>
      <c r="E268" s="617"/>
      <c r="F268" s="617"/>
      <c r="G268" s="618"/>
      <c r="H268" s="618"/>
      <c r="I268" s="618"/>
      <c r="J268" s="618"/>
      <c r="K268" s="618"/>
      <c r="L268" s="706"/>
      <c r="M268" s="707"/>
      <c r="N268" s="663" t="s">
        <v>375</v>
      </c>
      <c r="O268" s="710"/>
      <c r="P268" s="711" t="e">
        <f aca="false">IFERROR(VLOOKUP(K266,【参考】数式用!$A$5:$J$27,MATCH(O268,【参考】数式用!$B$4:$J$4,0)+1,0),"")))</f>
        <v>#N/A</v>
      </c>
      <c r="Q268" s="664"/>
      <c r="R268" s="665" t="e">
        <f aca="false">IFERROR(VLOOKUP(K266,【参考】数式用!$A$5:$J$27,MATCH(Q268,【参考】数式用!$B$4:$J$4,0)+1,0),"")))</f>
        <v>#N/A</v>
      </c>
      <c r="S268" s="666" t="s">
        <v>88</v>
      </c>
      <c r="T268" s="667" t="n">
        <v>6</v>
      </c>
      <c r="U268" s="668" t="s">
        <v>89</v>
      </c>
      <c r="V268" s="669" t="n">
        <v>4</v>
      </c>
      <c r="W268" s="668" t="s">
        <v>372</v>
      </c>
      <c r="X268" s="667" t="n">
        <v>6</v>
      </c>
      <c r="Y268" s="668" t="s">
        <v>89</v>
      </c>
      <c r="Z268" s="669" t="n">
        <v>5</v>
      </c>
      <c r="AA268" s="668" t="s">
        <v>90</v>
      </c>
      <c r="AB268" s="670" t="s">
        <v>101</v>
      </c>
      <c r="AC268" s="671" t="n">
        <f aca="false">IF(V268&gt;=1,(X268*12+Z268)-(T268*12+V268)+1,"")</f>
        <v>2</v>
      </c>
      <c r="AD268" s="668" t="s">
        <v>373</v>
      </c>
      <c r="AE268" s="672" t="str">
        <f aca="false">IFERROR(ROUNDDOWN(ROUND(L266*R268,0)*M266,0)*AC268,"")</f>
        <v/>
      </c>
      <c r="AF268" s="673" t="str">
        <f aca="false">IFERROR(ROUNDDOWN(ROUND(L266*(R268-P268),0)*M266,0)*AC268,"")</f>
        <v/>
      </c>
      <c r="AG268" s="674" t="n">
        <f aca="false">IF(AND(O268="ベア加算なし",Q268="ベア加算"),AE268,0)</f>
        <v>0</v>
      </c>
      <c r="AH268" s="675"/>
      <c r="AI268" s="676"/>
      <c r="AJ268" s="677"/>
      <c r="AK268" s="678"/>
      <c r="AL268" s="679"/>
      <c r="AM268" s="680"/>
      <c r="AN268" s="681" t="str">
        <f aca="false">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682" t="str">
        <f aca="false">IF(K266&lt;&gt;"","P列・R列に色付け","")</f>
        <v/>
      </c>
      <c r="AQ268" s="683"/>
      <c r="AR268" s="683"/>
      <c r="AX268" s="684"/>
      <c r="AY268" s="644" t="str">
        <f aca="false">G266</f>
        <v/>
      </c>
    </row>
    <row r="269" customFormat="false" ht="32.1" hidden="false" customHeight="true" outlineLevel="0" collapsed="false">
      <c r="A269" s="616" t="n">
        <v>86</v>
      </c>
      <c r="B269" s="617" t="str">
        <f aca="false">IF(基本情報入力シート!C139="","",基本情報入力シート!C139)</f>
        <v/>
      </c>
      <c r="C269" s="617"/>
      <c r="D269" s="617"/>
      <c r="E269" s="617"/>
      <c r="F269" s="617"/>
      <c r="G269" s="618" t="str">
        <f aca="false">IF(基本情報入力シート!M139="","",基本情報入力シート!M139)</f>
        <v/>
      </c>
      <c r="H269" s="618" t="str">
        <f aca="false">IF(基本情報入力シート!R139="","",基本情報入力シート!R139)</f>
        <v/>
      </c>
      <c r="I269" s="618" t="str">
        <f aca="false">IF(基本情報入力シート!W139="","",基本情報入力シート!W139)</f>
        <v/>
      </c>
      <c r="J269" s="618" t="str">
        <f aca="false">IF(基本情報入力シート!X139="","",基本情報入力シート!X139)</f>
        <v/>
      </c>
      <c r="K269" s="618" t="str">
        <f aca="false">IF(基本情報入力シート!Y139="","",基本情報入力シート!Y139)</f>
        <v/>
      </c>
      <c r="L269" s="706" t="str">
        <f aca="false">IF(基本情報入力シート!AB139="","",基本情報入力シート!AB139)</f>
        <v/>
      </c>
      <c r="M269" s="707" t="e">
        <f aca="false">IF(基本情報入力シート!AC139="","",基本情報入力シート!AC139)</f>
        <v>#N/A</v>
      </c>
      <c r="N269" s="622" t="s">
        <v>371</v>
      </c>
      <c r="O269" s="623"/>
      <c r="P269" s="624" t="e">
        <f aca="false">IFERROR(VLOOKUP(K269,【参考】数式用!$A$5:$J$27,MATCH(O269,【参考】数式用!$B$4:$J$4,0)+1,0),"")))</f>
        <v>#N/A</v>
      </c>
      <c r="Q269" s="623"/>
      <c r="R269" s="624" t="e">
        <f aca="false">IFERROR(VLOOKUP(K269,【参考】数式用!$A$5:$J$27,MATCH(Q269,【参考】数式用!$B$4:$J$4,0)+1,0),"")))</f>
        <v>#N/A</v>
      </c>
      <c r="S269" s="625" t="s">
        <v>88</v>
      </c>
      <c r="T269" s="626" t="n">
        <v>6</v>
      </c>
      <c r="U269" s="155" t="s">
        <v>89</v>
      </c>
      <c r="V269" s="627" t="n">
        <v>4</v>
      </c>
      <c r="W269" s="155" t="s">
        <v>372</v>
      </c>
      <c r="X269" s="626" t="n">
        <v>6</v>
      </c>
      <c r="Y269" s="155" t="s">
        <v>89</v>
      </c>
      <c r="Z269" s="627" t="n">
        <v>5</v>
      </c>
      <c r="AA269" s="155" t="s">
        <v>90</v>
      </c>
      <c r="AB269" s="628" t="s">
        <v>101</v>
      </c>
      <c r="AC269" s="629" t="n">
        <f aca="false">IF(V269&gt;=1,(X269*12+Z269)-(T269*12+V269)+1,"")</f>
        <v>2</v>
      </c>
      <c r="AD269" s="155" t="s">
        <v>373</v>
      </c>
      <c r="AE269" s="630" t="str">
        <f aca="false">IFERROR(ROUNDDOWN(ROUND(L269*R269,0)*M269,0)*AC269,"")</f>
        <v/>
      </c>
      <c r="AF269" s="631" t="str">
        <f aca="false">IFERROR(ROUNDDOWN(ROUND(L269*(R269-P269),0)*M269,0)*AC269,"")</f>
        <v/>
      </c>
      <c r="AG269" s="632"/>
      <c r="AH269" s="693"/>
      <c r="AI269" s="708"/>
      <c r="AJ269" s="703"/>
      <c r="AK269" s="704"/>
      <c r="AL269" s="637"/>
      <c r="AM269" s="638"/>
      <c r="AN269" s="639" t="str">
        <f aca="false">IF(AP269="","",IF(R269&lt;P269,"！加算の要件上は問題ありませんが、令和６年３月と比較して４・５月に加算率が下がる計画になっています。",""))</f>
        <v/>
      </c>
      <c r="AP269" s="640" t="str">
        <f aca="false">IF(K269&lt;&gt;"","P列・R列に色付け","")</f>
        <v/>
      </c>
      <c r="AQ269" s="641" t="e">
        <f aca="false">IFERROR(VLOOKUP(K269,【参考】数式用!$AJ$2:$AK$24,2,FALSE),"")))</f>
        <v>#N/A</v>
      </c>
      <c r="AR269" s="643" t="str">
        <f aca="false">Q269&amp;Q270&amp;Q271</f>
        <v/>
      </c>
      <c r="AS269" s="641" t="str">
        <f aca="false">IF(AG271&lt;&gt;0,IF(AH271="○","入力済","未入力"),"")</f>
        <v/>
      </c>
      <c r="AT269" s="642" t="str">
        <f aca="false">IF(OR(Q269="処遇加算Ⅰ",Q269="処遇加算Ⅱ"),IF(OR(AI269="○",AI269="令和６年度中に満たす"),"入力済","未入力"),"")</f>
        <v/>
      </c>
      <c r="AU269" s="643" t="str">
        <f aca="false">IF(Q269="処遇加算Ⅲ",IF(AJ269="○","入力済","未入力"),"")</f>
        <v/>
      </c>
      <c r="AV269" s="641" t="str">
        <f aca="false">IF(Q269="処遇加算Ⅰ",IF(OR(AK269="○",AK269="令和６年度中に満たす"),"入力済","未入力"),"")</f>
        <v/>
      </c>
      <c r="AW269" s="641" t="str">
        <f aca="false">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644" t="str">
        <f aca="false">IF(Q270="特定加算Ⅰ",IF(AM270="","未入力","入力済"),"")</f>
        <v/>
      </c>
      <c r="AY269" s="644" t="str">
        <f aca="false">G269</f>
        <v/>
      </c>
    </row>
    <row r="270" customFormat="false" ht="32.1" hidden="false" customHeight="true" outlineLevel="0" collapsed="false">
      <c r="A270" s="616"/>
      <c r="B270" s="617"/>
      <c r="C270" s="617"/>
      <c r="D270" s="617"/>
      <c r="E270" s="617"/>
      <c r="F270" s="617"/>
      <c r="G270" s="618"/>
      <c r="H270" s="618"/>
      <c r="I270" s="618"/>
      <c r="J270" s="618"/>
      <c r="K270" s="618"/>
      <c r="L270" s="706"/>
      <c r="M270" s="707"/>
      <c r="N270" s="645" t="s">
        <v>374</v>
      </c>
      <c r="O270" s="646"/>
      <c r="P270" s="647" t="e">
        <f aca="false">IFERROR(VLOOKUP(K269,【参考】数式用!$A$5:$J$27,MATCH(O270,【参考】数式用!$B$4:$J$4,0)+1,0),"")))</f>
        <v>#N/A</v>
      </c>
      <c r="Q270" s="646"/>
      <c r="R270" s="647" t="e">
        <f aca="false">IFERROR(VLOOKUP(K269,【参考】数式用!$A$5:$J$27,MATCH(Q270,【参考】数式用!$B$4:$J$4,0)+1,0),"")))</f>
        <v>#N/A</v>
      </c>
      <c r="S270" s="97" t="s">
        <v>88</v>
      </c>
      <c r="T270" s="648" t="n">
        <v>6</v>
      </c>
      <c r="U270" s="98" t="s">
        <v>89</v>
      </c>
      <c r="V270" s="649" t="n">
        <v>4</v>
      </c>
      <c r="W270" s="98" t="s">
        <v>372</v>
      </c>
      <c r="X270" s="648" t="n">
        <v>6</v>
      </c>
      <c r="Y270" s="98" t="s">
        <v>89</v>
      </c>
      <c r="Z270" s="649" t="n">
        <v>5</v>
      </c>
      <c r="AA270" s="98" t="s">
        <v>90</v>
      </c>
      <c r="AB270" s="650" t="s">
        <v>101</v>
      </c>
      <c r="AC270" s="651" t="n">
        <f aca="false">IF(V270&gt;=1,(X270*12+Z270)-(T270*12+V270)+1,"")</f>
        <v>2</v>
      </c>
      <c r="AD270" s="98" t="s">
        <v>373</v>
      </c>
      <c r="AE270" s="652" t="str">
        <f aca="false">IFERROR(ROUNDDOWN(ROUND(L269*R270,0)*M269,0)*AC270,"")</f>
        <v/>
      </c>
      <c r="AF270" s="653" t="str">
        <f aca="false">IFERROR(ROUNDDOWN(ROUND(L269*(R270-P270),0)*M269,0)*AC270,"")</f>
        <v/>
      </c>
      <c r="AG270" s="654"/>
      <c r="AH270" s="655"/>
      <c r="AI270" s="656"/>
      <c r="AJ270" s="657"/>
      <c r="AK270" s="658"/>
      <c r="AL270" s="659"/>
      <c r="AM270" s="660"/>
      <c r="AN270" s="661" t="str">
        <f aca="false">IF(AP269="","",IF(OR(Z269=4,Z270=4,Z271=4),"！加算の要件上は問題ありませんが、算定期間の終わりが令和６年５月になっていません。区分変更の場合は、「基本情報入力シート」で同じ事業所を２行に分けて記入してください。",""))</f>
        <v/>
      </c>
      <c r="AO270" s="662"/>
      <c r="AP270" s="640" t="str">
        <f aca="false">IF(K269&lt;&gt;"","P列・R列に色付け","")</f>
        <v/>
      </c>
      <c r="AY270" s="644" t="str">
        <f aca="false">G269</f>
        <v/>
      </c>
    </row>
    <row r="271" customFormat="false" ht="32.1" hidden="false" customHeight="true" outlineLevel="0" collapsed="false">
      <c r="A271" s="616"/>
      <c r="B271" s="617"/>
      <c r="C271" s="617"/>
      <c r="D271" s="617"/>
      <c r="E271" s="617"/>
      <c r="F271" s="617"/>
      <c r="G271" s="618"/>
      <c r="H271" s="618"/>
      <c r="I271" s="618"/>
      <c r="J271" s="618"/>
      <c r="K271" s="618"/>
      <c r="L271" s="706"/>
      <c r="M271" s="707"/>
      <c r="N271" s="663" t="s">
        <v>375</v>
      </c>
      <c r="O271" s="710"/>
      <c r="P271" s="711" t="e">
        <f aca="false">IFERROR(VLOOKUP(K269,【参考】数式用!$A$5:$J$27,MATCH(O271,【参考】数式用!$B$4:$J$4,0)+1,0),"")))</f>
        <v>#N/A</v>
      </c>
      <c r="Q271" s="664"/>
      <c r="R271" s="665" t="e">
        <f aca="false">IFERROR(VLOOKUP(K269,【参考】数式用!$A$5:$J$27,MATCH(Q271,【参考】数式用!$B$4:$J$4,0)+1,0),"")))</f>
        <v>#N/A</v>
      </c>
      <c r="S271" s="666" t="s">
        <v>88</v>
      </c>
      <c r="T271" s="667" t="n">
        <v>6</v>
      </c>
      <c r="U271" s="668" t="s">
        <v>89</v>
      </c>
      <c r="V271" s="669" t="n">
        <v>4</v>
      </c>
      <c r="W271" s="668" t="s">
        <v>372</v>
      </c>
      <c r="X271" s="667" t="n">
        <v>6</v>
      </c>
      <c r="Y271" s="668" t="s">
        <v>89</v>
      </c>
      <c r="Z271" s="669" t="n">
        <v>5</v>
      </c>
      <c r="AA271" s="668" t="s">
        <v>90</v>
      </c>
      <c r="AB271" s="670" t="s">
        <v>101</v>
      </c>
      <c r="AC271" s="671" t="n">
        <f aca="false">IF(V271&gt;=1,(X271*12+Z271)-(T271*12+V271)+1,"")</f>
        <v>2</v>
      </c>
      <c r="AD271" s="668" t="s">
        <v>373</v>
      </c>
      <c r="AE271" s="672" t="str">
        <f aca="false">IFERROR(ROUNDDOWN(ROUND(L269*R271,0)*M269,0)*AC271,"")</f>
        <v/>
      </c>
      <c r="AF271" s="673" t="str">
        <f aca="false">IFERROR(ROUNDDOWN(ROUND(L269*(R271-P271),0)*M269,0)*AC271,"")</f>
        <v/>
      </c>
      <c r="AG271" s="674" t="n">
        <f aca="false">IF(AND(O271="ベア加算なし",Q271="ベア加算"),AE271,0)</f>
        <v>0</v>
      </c>
      <c r="AH271" s="675"/>
      <c r="AI271" s="676"/>
      <c r="AJ271" s="677"/>
      <c r="AK271" s="678"/>
      <c r="AL271" s="679"/>
      <c r="AM271" s="680"/>
      <c r="AN271" s="681" t="str">
        <f aca="false">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682" t="str">
        <f aca="false">IF(K269&lt;&gt;"","P列・R列に色付け","")</f>
        <v/>
      </c>
      <c r="AQ271" s="683"/>
      <c r="AR271" s="683"/>
      <c r="AX271" s="684"/>
      <c r="AY271" s="644" t="str">
        <f aca="false">G269</f>
        <v/>
      </c>
    </row>
    <row r="272" customFormat="false" ht="32.1" hidden="false" customHeight="true" outlineLevel="0" collapsed="false">
      <c r="A272" s="616" t="n">
        <v>87</v>
      </c>
      <c r="B272" s="617" t="str">
        <f aca="false">IF(基本情報入力シート!C140="","",基本情報入力シート!C140)</f>
        <v/>
      </c>
      <c r="C272" s="617"/>
      <c r="D272" s="617"/>
      <c r="E272" s="617"/>
      <c r="F272" s="617"/>
      <c r="G272" s="618" t="str">
        <f aca="false">IF(基本情報入力シート!M140="","",基本情報入力シート!M140)</f>
        <v/>
      </c>
      <c r="H272" s="618" t="str">
        <f aca="false">IF(基本情報入力シート!R140="","",基本情報入力シート!R140)</f>
        <v/>
      </c>
      <c r="I272" s="618" t="str">
        <f aca="false">IF(基本情報入力シート!W140="","",基本情報入力シート!W140)</f>
        <v/>
      </c>
      <c r="J272" s="618" t="str">
        <f aca="false">IF(基本情報入力シート!X140="","",基本情報入力シート!X140)</f>
        <v/>
      </c>
      <c r="K272" s="618" t="str">
        <f aca="false">IF(基本情報入力シート!Y140="","",基本情報入力シート!Y140)</f>
        <v/>
      </c>
      <c r="L272" s="706" t="str">
        <f aca="false">IF(基本情報入力シート!AB140="","",基本情報入力シート!AB140)</f>
        <v/>
      </c>
      <c r="M272" s="707" t="e">
        <f aca="false">IF(基本情報入力シート!AC140="","",基本情報入力シート!AC140)</f>
        <v>#N/A</v>
      </c>
      <c r="N272" s="622" t="s">
        <v>371</v>
      </c>
      <c r="O272" s="623"/>
      <c r="P272" s="624" t="e">
        <f aca="false">IFERROR(VLOOKUP(K272,【参考】数式用!$A$5:$J$27,MATCH(O272,【参考】数式用!$B$4:$J$4,0)+1,0),"")))</f>
        <v>#N/A</v>
      </c>
      <c r="Q272" s="623"/>
      <c r="R272" s="624" t="e">
        <f aca="false">IFERROR(VLOOKUP(K272,【参考】数式用!$A$5:$J$27,MATCH(Q272,【参考】数式用!$B$4:$J$4,0)+1,0),"")))</f>
        <v>#N/A</v>
      </c>
      <c r="S272" s="625" t="s">
        <v>88</v>
      </c>
      <c r="T272" s="626" t="n">
        <v>6</v>
      </c>
      <c r="U272" s="155" t="s">
        <v>89</v>
      </c>
      <c r="V272" s="627" t="n">
        <v>4</v>
      </c>
      <c r="W272" s="155" t="s">
        <v>372</v>
      </c>
      <c r="X272" s="626" t="n">
        <v>6</v>
      </c>
      <c r="Y272" s="155" t="s">
        <v>89</v>
      </c>
      <c r="Z272" s="627" t="n">
        <v>5</v>
      </c>
      <c r="AA272" s="155" t="s">
        <v>90</v>
      </c>
      <c r="AB272" s="628" t="s">
        <v>101</v>
      </c>
      <c r="AC272" s="629" t="n">
        <f aca="false">IF(V272&gt;=1,(X272*12+Z272)-(T272*12+V272)+1,"")</f>
        <v>2</v>
      </c>
      <c r="AD272" s="155" t="s">
        <v>373</v>
      </c>
      <c r="AE272" s="630" t="str">
        <f aca="false">IFERROR(ROUNDDOWN(ROUND(L272*R272,0)*M272,0)*AC272,"")</f>
        <v/>
      </c>
      <c r="AF272" s="631" t="str">
        <f aca="false">IFERROR(ROUNDDOWN(ROUND(L272*(R272-P272),0)*M272,0)*AC272,"")</f>
        <v/>
      </c>
      <c r="AG272" s="632"/>
      <c r="AH272" s="693"/>
      <c r="AI272" s="708"/>
      <c r="AJ272" s="703"/>
      <c r="AK272" s="704"/>
      <c r="AL272" s="637"/>
      <c r="AM272" s="638"/>
      <c r="AN272" s="639" t="str">
        <f aca="false">IF(AP272="","",IF(R272&lt;P272,"！加算の要件上は問題ありませんが、令和６年３月と比較して４・５月に加算率が下がる計画になっています。",""))</f>
        <v/>
      </c>
      <c r="AP272" s="640" t="str">
        <f aca="false">IF(K272&lt;&gt;"","P列・R列に色付け","")</f>
        <v/>
      </c>
      <c r="AQ272" s="641" t="e">
        <f aca="false">IFERROR(VLOOKUP(K272,【参考】数式用!$AJ$2:$AK$24,2,FALSE),"")))</f>
        <v>#N/A</v>
      </c>
      <c r="AR272" s="643" t="str">
        <f aca="false">Q272&amp;Q273&amp;Q274</f>
        <v/>
      </c>
      <c r="AS272" s="641" t="str">
        <f aca="false">IF(AG274&lt;&gt;0,IF(AH274="○","入力済","未入力"),"")</f>
        <v/>
      </c>
      <c r="AT272" s="642" t="str">
        <f aca="false">IF(OR(Q272="処遇加算Ⅰ",Q272="処遇加算Ⅱ"),IF(OR(AI272="○",AI272="令和６年度中に満たす"),"入力済","未入力"),"")</f>
        <v/>
      </c>
      <c r="AU272" s="643" t="str">
        <f aca="false">IF(Q272="処遇加算Ⅲ",IF(AJ272="○","入力済","未入力"),"")</f>
        <v/>
      </c>
      <c r="AV272" s="641" t="str">
        <f aca="false">IF(Q272="処遇加算Ⅰ",IF(OR(AK272="○",AK272="令和６年度中に満たす"),"入力済","未入力"),"")</f>
        <v/>
      </c>
      <c r="AW272" s="641" t="str">
        <f aca="false">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644" t="str">
        <f aca="false">IF(Q273="特定加算Ⅰ",IF(AM273="","未入力","入力済"),"")</f>
        <v/>
      </c>
      <c r="AY272" s="644" t="str">
        <f aca="false">G272</f>
        <v/>
      </c>
    </row>
    <row r="273" customFormat="false" ht="32.1" hidden="false" customHeight="true" outlineLevel="0" collapsed="false">
      <c r="A273" s="616"/>
      <c r="B273" s="617"/>
      <c r="C273" s="617"/>
      <c r="D273" s="617"/>
      <c r="E273" s="617"/>
      <c r="F273" s="617"/>
      <c r="G273" s="618"/>
      <c r="H273" s="618"/>
      <c r="I273" s="618"/>
      <c r="J273" s="618"/>
      <c r="K273" s="618"/>
      <c r="L273" s="706"/>
      <c r="M273" s="707"/>
      <c r="N273" s="645" t="s">
        <v>374</v>
      </c>
      <c r="O273" s="646"/>
      <c r="P273" s="647" t="e">
        <f aca="false">IFERROR(VLOOKUP(K272,【参考】数式用!$A$5:$J$27,MATCH(O273,【参考】数式用!$B$4:$J$4,0)+1,0),"")))</f>
        <v>#N/A</v>
      </c>
      <c r="Q273" s="646"/>
      <c r="R273" s="647" t="e">
        <f aca="false">IFERROR(VLOOKUP(K272,【参考】数式用!$A$5:$J$27,MATCH(Q273,【参考】数式用!$B$4:$J$4,0)+1,0),"")))</f>
        <v>#N/A</v>
      </c>
      <c r="S273" s="97" t="s">
        <v>88</v>
      </c>
      <c r="T273" s="648" t="n">
        <v>6</v>
      </c>
      <c r="U273" s="98" t="s">
        <v>89</v>
      </c>
      <c r="V273" s="649" t="n">
        <v>4</v>
      </c>
      <c r="W273" s="98" t="s">
        <v>372</v>
      </c>
      <c r="X273" s="648" t="n">
        <v>6</v>
      </c>
      <c r="Y273" s="98" t="s">
        <v>89</v>
      </c>
      <c r="Z273" s="649" t="n">
        <v>5</v>
      </c>
      <c r="AA273" s="98" t="s">
        <v>90</v>
      </c>
      <c r="AB273" s="650" t="s">
        <v>101</v>
      </c>
      <c r="AC273" s="651" t="n">
        <f aca="false">IF(V273&gt;=1,(X273*12+Z273)-(T273*12+V273)+1,"")</f>
        <v>2</v>
      </c>
      <c r="AD273" s="98" t="s">
        <v>373</v>
      </c>
      <c r="AE273" s="652" t="str">
        <f aca="false">IFERROR(ROUNDDOWN(ROUND(L272*R273,0)*M272,0)*AC273,"")</f>
        <v/>
      </c>
      <c r="AF273" s="653" t="str">
        <f aca="false">IFERROR(ROUNDDOWN(ROUND(L272*(R273-P273),0)*M272,0)*AC273,"")</f>
        <v/>
      </c>
      <c r="AG273" s="654"/>
      <c r="AH273" s="655"/>
      <c r="AI273" s="656"/>
      <c r="AJ273" s="657"/>
      <c r="AK273" s="658"/>
      <c r="AL273" s="659"/>
      <c r="AM273" s="660"/>
      <c r="AN273" s="661" t="str">
        <f aca="false">IF(AP272="","",IF(OR(Z272=4,Z273=4,Z274=4),"！加算の要件上は問題ありませんが、算定期間の終わりが令和６年５月になっていません。区分変更の場合は、「基本情報入力シート」で同じ事業所を２行に分けて記入してください。",""))</f>
        <v/>
      </c>
      <c r="AO273" s="662"/>
      <c r="AP273" s="640" t="str">
        <f aca="false">IF(K272&lt;&gt;"","P列・R列に色付け","")</f>
        <v/>
      </c>
      <c r="AY273" s="644" t="str">
        <f aca="false">G272</f>
        <v/>
      </c>
    </row>
    <row r="274" customFormat="false" ht="32.1" hidden="false" customHeight="true" outlineLevel="0" collapsed="false">
      <c r="A274" s="616"/>
      <c r="B274" s="617"/>
      <c r="C274" s="617"/>
      <c r="D274" s="617"/>
      <c r="E274" s="617"/>
      <c r="F274" s="617"/>
      <c r="G274" s="618"/>
      <c r="H274" s="618"/>
      <c r="I274" s="618"/>
      <c r="J274" s="618"/>
      <c r="K274" s="618"/>
      <c r="L274" s="706"/>
      <c r="M274" s="707"/>
      <c r="N274" s="663" t="s">
        <v>375</v>
      </c>
      <c r="O274" s="710"/>
      <c r="P274" s="711" t="e">
        <f aca="false">IFERROR(VLOOKUP(K272,【参考】数式用!$A$5:$J$27,MATCH(O274,【参考】数式用!$B$4:$J$4,0)+1,0),"")))</f>
        <v>#N/A</v>
      </c>
      <c r="Q274" s="664"/>
      <c r="R274" s="665" t="e">
        <f aca="false">IFERROR(VLOOKUP(K272,【参考】数式用!$A$5:$J$27,MATCH(Q274,【参考】数式用!$B$4:$J$4,0)+1,0),"")))</f>
        <v>#N/A</v>
      </c>
      <c r="S274" s="666" t="s">
        <v>88</v>
      </c>
      <c r="T274" s="667" t="n">
        <v>6</v>
      </c>
      <c r="U274" s="668" t="s">
        <v>89</v>
      </c>
      <c r="V274" s="669" t="n">
        <v>4</v>
      </c>
      <c r="W274" s="668" t="s">
        <v>372</v>
      </c>
      <c r="X274" s="667" t="n">
        <v>6</v>
      </c>
      <c r="Y274" s="668" t="s">
        <v>89</v>
      </c>
      <c r="Z274" s="669" t="n">
        <v>5</v>
      </c>
      <c r="AA274" s="668" t="s">
        <v>90</v>
      </c>
      <c r="AB274" s="670" t="s">
        <v>101</v>
      </c>
      <c r="AC274" s="671" t="n">
        <f aca="false">IF(V274&gt;=1,(X274*12+Z274)-(T274*12+V274)+1,"")</f>
        <v>2</v>
      </c>
      <c r="AD274" s="668" t="s">
        <v>373</v>
      </c>
      <c r="AE274" s="672" t="str">
        <f aca="false">IFERROR(ROUNDDOWN(ROUND(L272*R274,0)*M272,0)*AC274,"")</f>
        <v/>
      </c>
      <c r="AF274" s="673" t="str">
        <f aca="false">IFERROR(ROUNDDOWN(ROUND(L272*(R274-P274),0)*M272,0)*AC274,"")</f>
        <v/>
      </c>
      <c r="AG274" s="674" t="n">
        <f aca="false">IF(AND(O274="ベア加算なし",Q274="ベア加算"),AE274,0)</f>
        <v>0</v>
      </c>
      <c r="AH274" s="675"/>
      <c r="AI274" s="676"/>
      <c r="AJ274" s="677"/>
      <c r="AK274" s="678"/>
      <c r="AL274" s="679"/>
      <c r="AM274" s="680"/>
      <c r="AN274" s="681" t="str">
        <f aca="false">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682" t="str">
        <f aca="false">IF(K272&lt;&gt;"","P列・R列に色付け","")</f>
        <v/>
      </c>
      <c r="AQ274" s="683"/>
      <c r="AR274" s="683"/>
      <c r="AX274" s="684"/>
      <c r="AY274" s="644" t="str">
        <f aca="false">G272</f>
        <v/>
      </c>
    </row>
    <row r="275" customFormat="false" ht="32.1" hidden="false" customHeight="true" outlineLevel="0" collapsed="false">
      <c r="A275" s="616" t="n">
        <v>88</v>
      </c>
      <c r="B275" s="617" t="str">
        <f aca="false">IF(基本情報入力シート!C141="","",基本情報入力シート!C141)</f>
        <v/>
      </c>
      <c r="C275" s="617"/>
      <c r="D275" s="617"/>
      <c r="E275" s="617"/>
      <c r="F275" s="617"/>
      <c r="G275" s="618" t="str">
        <f aca="false">IF(基本情報入力シート!M141="","",基本情報入力シート!M141)</f>
        <v/>
      </c>
      <c r="H275" s="618" t="str">
        <f aca="false">IF(基本情報入力シート!R141="","",基本情報入力シート!R141)</f>
        <v/>
      </c>
      <c r="I275" s="618" t="str">
        <f aca="false">IF(基本情報入力シート!W141="","",基本情報入力シート!W141)</f>
        <v/>
      </c>
      <c r="J275" s="618" t="str">
        <f aca="false">IF(基本情報入力シート!X141="","",基本情報入力シート!X141)</f>
        <v/>
      </c>
      <c r="K275" s="618" t="str">
        <f aca="false">IF(基本情報入力シート!Y141="","",基本情報入力シート!Y141)</f>
        <v/>
      </c>
      <c r="L275" s="706" t="str">
        <f aca="false">IF(基本情報入力シート!AB141="","",基本情報入力シート!AB141)</f>
        <v/>
      </c>
      <c r="M275" s="707" t="e">
        <f aca="false">IF(基本情報入力シート!AC141="","",基本情報入力シート!AC141)</f>
        <v>#N/A</v>
      </c>
      <c r="N275" s="622" t="s">
        <v>371</v>
      </c>
      <c r="O275" s="623"/>
      <c r="P275" s="624" t="e">
        <f aca="false">IFERROR(VLOOKUP(K275,【参考】数式用!$A$5:$J$27,MATCH(O275,【参考】数式用!$B$4:$J$4,0)+1,0),"")))</f>
        <v>#N/A</v>
      </c>
      <c r="Q275" s="623"/>
      <c r="R275" s="624" t="e">
        <f aca="false">IFERROR(VLOOKUP(K275,【参考】数式用!$A$5:$J$27,MATCH(Q275,【参考】数式用!$B$4:$J$4,0)+1,0),"")))</f>
        <v>#N/A</v>
      </c>
      <c r="S275" s="625" t="s">
        <v>88</v>
      </c>
      <c r="T275" s="626" t="n">
        <v>6</v>
      </c>
      <c r="U275" s="155" t="s">
        <v>89</v>
      </c>
      <c r="V275" s="627" t="n">
        <v>4</v>
      </c>
      <c r="W275" s="155" t="s">
        <v>372</v>
      </c>
      <c r="X275" s="626" t="n">
        <v>6</v>
      </c>
      <c r="Y275" s="155" t="s">
        <v>89</v>
      </c>
      <c r="Z275" s="627" t="n">
        <v>5</v>
      </c>
      <c r="AA275" s="155" t="s">
        <v>90</v>
      </c>
      <c r="AB275" s="628" t="s">
        <v>101</v>
      </c>
      <c r="AC275" s="629" t="n">
        <f aca="false">IF(V275&gt;=1,(X275*12+Z275)-(T275*12+V275)+1,"")</f>
        <v>2</v>
      </c>
      <c r="AD275" s="155" t="s">
        <v>373</v>
      </c>
      <c r="AE275" s="630" t="str">
        <f aca="false">IFERROR(ROUNDDOWN(ROUND(L275*R275,0)*M275,0)*AC275,"")</f>
        <v/>
      </c>
      <c r="AF275" s="631" t="str">
        <f aca="false">IFERROR(ROUNDDOWN(ROUND(L275*(R275-P275),0)*M275,0)*AC275,"")</f>
        <v/>
      </c>
      <c r="AG275" s="632"/>
      <c r="AH275" s="693"/>
      <c r="AI275" s="708"/>
      <c r="AJ275" s="703"/>
      <c r="AK275" s="704"/>
      <c r="AL275" s="637"/>
      <c r="AM275" s="638"/>
      <c r="AN275" s="639" t="str">
        <f aca="false">IF(AP275="","",IF(R275&lt;P275,"！加算の要件上は問題ありませんが、令和６年３月と比較して４・５月に加算率が下がる計画になっています。",""))</f>
        <v/>
      </c>
      <c r="AP275" s="640" t="str">
        <f aca="false">IF(K275&lt;&gt;"","P列・R列に色付け","")</f>
        <v/>
      </c>
      <c r="AQ275" s="641" t="e">
        <f aca="false">IFERROR(VLOOKUP(K275,【参考】数式用!$AJ$2:$AK$24,2,FALSE),"")))</f>
        <v>#N/A</v>
      </c>
      <c r="AR275" s="643" t="str">
        <f aca="false">Q275&amp;Q276&amp;Q277</f>
        <v/>
      </c>
      <c r="AS275" s="641" t="str">
        <f aca="false">IF(AG277&lt;&gt;0,IF(AH277="○","入力済","未入力"),"")</f>
        <v/>
      </c>
      <c r="AT275" s="642" t="str">
        <f aca="false">IF(OR(Q275="処遇加算Ⅰ",Q275="処遇加算Ⅱ"),IF(OR(AI275="○",AI275="令和６年度中に満たす"),"入力済","未入力"),"")</f>
        <v/>
      </c>
      <c r="AU275" s="643" t="str">
        <f aca="false">IF(Q275="処遇加算Ⅲ",IF(AJ275="○","入力済","未入力"),"")</f>
        <v/>
      </c>
      <c r="AV275" s="641" t="str">
        <f aca="false">IF(Q275="処遇加算Ⅰ",IF(OR(AK275="○",AK275="令和６年度中に満たす"),"入力済","未入力"),"")</f>
        <v/>
      </c>
      <c r="AW275" s="641" t="str">
        <f aca="false">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644" t="str">
        <f aca="false">IF(Q276="特定加算Ⅰ",IF(AM276="","未入力","入力済"),"")</f>
        <v/>
      </c>
      <c r="AY275" s="644" t="str">
        <f aca="false">G275</f>
        <v/>
      </c>
    </row>
    <row r="276" customFormat="false" ht="32.1" hidden="false" customHeight="true" outlineLevel="0" collapsed="false">
      <c r="A276" s="616"/>
      <c r="B276" s="617"/>
      <c r="C276" s="617"/>
      <c r="D276" s="617"/>
      <c r="E276" s="617"/>
      <c r="F276" s="617"/>
      <c r="G276" s="618"/>
      <c r="H276" s="618"/>
      <c r="I276" s="618"/>
      <c r="J276" s="618"/>
      <c r="K276" s="618"/>
      <c r="L276" s="706"/>
      <c r="M276" s="707"/>
      <c r="N276" s="645" t="s">
        <v>374</v>
      </c>
      <c r="O276" s="646"/>
      <c r="P276" s="647" t="e">
        <f aca="false">IFERROR(VLOOKUP(K275,【参考】数式用!$A$5:$J$27,MATCH(O276,【参考】数式用!$B$4:$J$4,0)+1,0),"")))</f>
        <v>#N/A</v>
      </c>
      <c r="Q276" s="646"/>
      <c r="R276" s="647" t="e">
        <f aca="false">IFERROR(VLOOKUP(K275,【参考】数式用!$A$5:$J$27,MATCH(Q276,【参考】数式用!$B$4:$J$4,0)+1,0),"")))</f>
        <v>#N/A</v>
      </c>
      <c r="S276" s="97" t="s">
        <v>88</v>
      </c>
      <c r="T276" s="648" t="n">
        <v>6</v>
      </c>
      <c r="U276" s="98" t="s">
        <v>89</v>
      </c>
      <c r="V276" s="649" t="n">
        <v>4</v>
      </c>
      <c r="W276" s="98" t="s">
        <v>372</v>
      </c>
      <c r="X276" s="648" t="n">
        <v>6</v>
      </c>
      <c r="Y276" s="98" t="s">
        <v>89</v>
      </c>
      <c r="Z276" s="649" t="n">
        <v>5</v>
      </c>
      <c r="AA276" s="98" t="s">
        <v>90</v>
      </c>
      <c r="AB276" s="650" t="s">
        <v>101</v>
      </c>
      <c r="AC276" s="651" t="n">
        <f aca="false">IF(V276&gt;=1,(X276*12+Z276)-(T276*12+V276)+1,"")</f>
        <v>2</v>
      </c>
      <c r="AD276" s="98" t="s">
        <v>373</v>
      </c>
      <c r="AE276" s="652" t="str">
        <f aca="false">IFERROR(ROUNDDOWN(ROUND(L275*R276,0)*M275,0)*AC276,"")</f>
        <v/>
      </c>
      <c r="AF276" s="653" t="str">
        <f aca="false">IFERROR(ROUNDDOWN(ROUND(L275*(R276-P276),0)*M275,0)*AC276,"")</f>
        <v/>
      </c>
      <c r="AG276" s="654"/>
      <c r="AH276" s="655"/>
      <c r="AI276" s="656"/>
      <c r="AJ276" s="657"/>
      <c r="AK276" s="658"/>
      <c r="AL276" s="659"/>
      <c r="AM276" s="660"/>
      <c r="AN276" s="661" t="str">
        <f aca="false">IF(AP275="","",IF(OR(Z275=4,Z276=4,Z277=4),"！加算の要件上は問題ありませんが、算定期間の終わりが令和６年５月になっていません。区分変更の場合は、「基本情報入力シート」で同じ事業所を２行に分けて記入してください。",""))</f>
        <v/>
      </c>
      <c r="AO276" s="662"/>
      <c r="AP276" s="640" t="str">
        <f aca="false">IF(K275&lt;&gt;"","P列・R列に色付け","")</f>
        <v/>
      </c>
      <c r="AY276" s="644" t="str">
        <f aca="false">G275</f>
        <v/>
      </c>
    </row>
    <row r="277" customFormat="false" ht="32.1" hidden="false" customHeight="true" outlineLevel="0" collapsed="false">
      <c r="A277" s="616"/>
      <c r="B277" s="617"/>
      <c r="C277" s="617"/>
      <c r="D277" s="617"/>
      <c r="E277" s="617"/>
      <c r="F277" s="617"/>
      <c r="G277" s="618"/>
      <c r="H277" s="618"/>
      <c r="I277" s="618"/>
      <c r="J277" s="618"/>
      <c r="K277" s="618"/>
      <c r="L277" s="706"/>
      <c r="M277" s="707"/>
      <c r="N277" s="663" t="s">
        <v>375</v>
      </c>
      <c r="O277" s="710"/>
      <c r="P277" s="711" t="e">
        <f aca="false">IFERROR(VLOOKUP(K275,【参考】数式用!$A$5:$J$27,MATCH(O277,【参考】数式用!$B$4:$J$4,0)+1,0),"")))</f>
        <v>#N/A</v>
      </c>
      <c r="Q277" s="664"/>
      <c r="R277" s="665" t="e">
        <f aca="false">IFERROR(VLOOKUP(K275,【参考】数式用!$A$5:$J$27,MATCH(Q277,【参考】数式用!$B$4:$J$4,0)+1,0),"")))</f>
        <v>#N/A</v>
      </c>
      <c r="S277" s="666" t="s">
        <v>88</v>
      </c>
      <c r="T277" s="667" t="n">
        <v>6</v>
      </c>
      <c r="U277" s="668" t="s">
        <v>89</v>
      </c>
      <c r="V277" s="669" t="n">
        <v>4</v>
      </c>
      <c r="W277" s="668" t="s">
        <v>372</v>
      </c>
      <c r="X277" s="667" t="n">
        <v>6</v>
      </c>
      <c r="Y277" s="668" t="s">
        <v>89</v>
      </c>
      <c r="Z277" s="669" t="n">
        <v>5</v>
      </c>
      <c r="AA277" s="668" t="s">
        <v>90</v>
      </c>
      <c r="AB277" s="670" t="s">
        <v>101</v>
      </c>
      <c r="AC277" s="671" t="n">
        <f aca="false">IF(V277&gt;=1,(X277*12+Z277)-(T277*12+V277)+1,"")</f>
        <v>2</v>
      </c>
      <c r="AD277" s="668" t="s">
        <v>373</v>
      </c>
      <c r="AE277" s="672" t="str">
        <f aca="false">IFERROR(ROUNDDOWN(ROUND(L275*R277,0)*M275,0)*AC277,"")</f>
        <v/>
      </c>
      <c r="AF277" s="673" t="str">
        <f aca="false">IFERROR(ROUNDDOWN(ROUND(L275*(R277-P277),0)*M275,0)*AC277,"")</f>
        <v/>
      </c>
      <c r="AG277" s="674" t="n">
        <f aca="false">IF(AND(O277="ベア加算なし",Q277="ベア加算"),AE277,0)</f>
        <v>0</v>
      </c>
      <c r="AH277" s="675"/>
      <c r="AI277" s="676"/>
      <c r="AJ277" s="677"/>
      <c r="AK277" s="678"/>
      <c r="AL277" s="679"/>
      <c r="AM277" s="680"/>
      <c r="AN277" s="681" t="str">
        <f aca="false">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682" t="str">
        <f aca="false">IF(K275&lt;&gt;"","P列・R列に色付け","")</f>
        <v/>
      </c>
      <c r="AQ277" s="683"/>
      <c r="AR277" s="683"/>
      <c r="AX277" s="684"/>
      <c r="AY277" s="644" t="str">
        <f aca="false">G275</f>
        <v/>
      </c>
    </row>
    <row r="278" customFormat="false" ht="32.1" hidden="false" customHeight="true" outlineLevel="0" collapsed="false">
      <c r="A278" s="616" t="n">
        <v>89</v>
      </c>
      <c r="B278" s="617" t="str">
        <f aca="false">IF(基本情報入力シート!C142="","",基本情報入力シート!C142)</f>
        <v/>
      </c>
      <c r="C278" s="617"/>
      <c r="D278" s="617"/>
      <c r="E278" s="617"/>
      <c r="F278" s="617"/>
      <c r="G278" s="618" t="str">
        <f aca="false">IF(基本情報入力シート!M142="","",基本情報入力シート!M142)</f>
        <v/>
      </c>
      <c r="H278" s="618" t="str">
        <f aca="false">IF(基本情報入力シート!R142="","",基本情報入力シート!R142)</f>
        <v/>
      </c>
      <c r="I278" s="618" t="str">
        <f aca="false">IF(基本情報入力シート!W142="","",基本情報入力シート!W142)</f>
        <v/>
      </c>
      <c r="J278" s="618" t="str">
        <f aca="false">IF(基本情報入力シート!X142="","",基本情報入力シート!X142)</f>
        <v/>
      </c>
      <c r="K278" s="618" t="str">
        <f aca="false">IF(基本情報入力シート!Y142="","",基本情報入力シート!Y142)</f>
        <v/>
      </c>
      <c r="L278" s="706" t="str">
        <f aca="false">IF(基本情報入力シート!AB142="","",基本情報入力シート!AB142)</f>
        <v/>
      </c>
      <c r="M278" s="707" t="e">
        <f aca="false">IF(基本情報入力シート!AC142="","",基本情報入力シート!AC142)</f>
        <v>#N/A</v>
      </c>
      <c r="N278" s="622" t="s">
        <v>371</v>
      </c>
      <c r="O278" s="623"/>
      <c r="P278" s="624" t="e">
        <f aca="false">IFERROR(VLOOKUP(K278,【参考】数式用!$A$5:$J$27,MATCH(O278,【参考】数式用!$B$4:$J$4,0)+1,0),"")))</f>
        <v>#N/A</v>
      </c>
      <c r="Q278" s="623"/>
      <c r="R278" s="624" t="e">
        <f aca="false">IFERROR(VLOOKUP(K278,【参考】数式用!$A$5:$J$27,MATCH(Q278,【参考】数式用!$B$4:$J$4,0)+1,0),"")))</f>
        <v>#N/A</v>
      </c>
      <c r="S278" s="625" t="s">
        <v>88</v>
      </c>
      <c r="T278" s="626" t="n">
        <v>6</v>
      </c>
      <c r="U278" s="155" t="s">
        <v>89</v>
      </c>
      <c r="V278" s="627" t="n">
        <v>4</v>
      </c>
      <c r="W278" s="155" t="s">
        <v>372</v>
      </c>
      <c r="X278" s="626" t="n">
        <v>6</v>
      </c>
      <c r="Y278" s="155" t="s">
        <v>89</v>
      </c>
      <c r="Z278" s="627" t="n">
        <v>5</v>
      </c>
      <c r="AA278" s="155" t="s">
        <v>90</v>
      </c>
      <c r="AB278" s="628" t="s">
        <v>101</v>
      </c>
      <c r="AC278" s="629" t="n">
        <f aca="false">IF(V278&gt;=1,(X278*12+Z278)-(T278*12+V278)+1,"")</f>
        <v>2</v>
      </c>
      <c r="AD278" s="155" t="s">
        <v>373</v>
      </c>
      <c r="AE278" s="630" t="str">
        <f aca="false">IFERROR(ROUNDDOWN(ROUND(L278*R278,0)*M278,0)*AC278,"")</f>
        <v/>
      </c>
      <c r="AF278" s="631" t="str">
        <f aca="false">IFERROR(ROUNDDOWN(ROUND(L278*(R278-P278),0)*M278,0)*AC278,"")</f>
        <v/>
      </c>
      <c r="AG278" s="632"/>
      <c r="AH278" s="693"/>
      <c r="AI278" s="708"/>
      <c r="AJ278" s="703"/>
      <c r="AK278" s="704"/>
      <c r="AL278" s="637"/>
      <c r="AM278" s="638"/>
      <c r="AN278" s="639" t="str">
        <f aca="false">IF(AP278="","",IF(R278&lt;P278,"！加算の要件上は問題ありませんが、令和６年３月と比較して４・５月に加算率が下がる計画になっています。",""))</f>
        <v/>
      </c>
      <c r="AP278" s="640" t="str">
        <f aca="false">IF(K278&lt;&gt;"","P列・R列に色付け","")</f>
        <v/>
      </c>
      <c r="AQ278" s="641" t="e">
        <f aca="false">IFERROR(VLOOKUP(K278,【参考】数式用!$AJ$2:$AK$24,2,FALSE),"")))</f>
        <v>#N/A</v>
      </c>
      <c r="AR278" s="643" t="str">
        <f aca="false">Q278&amp;Q279&amp;Q280</f>
        <v/>
      </c>
      <c r="AS278" s="641" t="str">
        <f aca="false">IF(AG280&lt;&gt;0,IF(AH280="○","入力済","未入力"),"")</f>
        <v/>
      </c>
      <c r="AT278" s="642" t="str">
        <f aca="false">IF(OR(Q278="処遇加算Ⅰ",Q278="処遇加算Ⅱ"),IF(OR(AI278="○",AI278="令和６年度中に満たす"),"入力済","未入力"),"")</f>
        <v/>
      </c>
      <c r="AU278" s="643" t="str">
        <f aca="false">IF(Q278="処遇加算Ⅲ",IF(AJ278="○","入力済","未入力"),"")</f>
        <v/>
      </c>
      <c r="AV278" s="641" t="str">
        <f aca="false">IF(Q278="処遇加算Ⅰ",IF(OR(AK278="○",AK278="令和６年度中に満たす"),"入力済","未入力"),"")</f>
        <v/>
      </c>
      <c r="AW278" s="641" t="str">
        <f aca="false">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644" t="str">
        <f aca="false">IF(Q279="特定加算Ⅰ",IF(AM279="","未入力","入力済"),"")</f>
        <v/>
      </c>
      <c r="AY278" s="644" t="str">
        <f aca="false">G278</f>
        <v/>
      </c>
    </row>
    <row r="279" customFormat="false" ht="32.1" hidden="false" customHeight="true" outlineLevel="0" collapsed="false">
      <c r="A279" s="616"/>
      <c r="B279" s="617"/>
      <c r="C279" s="617"/>
      <c r="D279" s="617"/>
      <c r="E279" s="617"/>
      <c r="F279" s="617"/>
      <c r="G279" s="618"/>
      <c r="H279" s="618"/>
      <c r="I279" s="618"/>
      <c r="J279" s="618"/>
      <c r="K279" s="618"/>
      <c r="L279" s="706"/>
      <c r="M279" s="707"/>
      <c r="N279" s="645" t="s">
        <v>374</v>
      </c>
      <c r="O279" s="646"/>
      <c r="P279" s="647" t="e">
        <f aca="false">IFERROR(VLOOKUP(K278,【参考】数式用!$A$5:$J$27,MATCH(O279,【参考】数式用!$B$4:$J$4,0)+1,0),"")))</f>
        <v>#N/A</v>
      </c>
      <c r="Q279" s="646"/>
      <c r="R279" s="647" t="e">
        <f aca="false">IFERROR(VLOOKUP(K278,【参考】数式用!$A$5:$J$27,MATCH(Q279,【参考】数式用!$B$4:$J$4,0)+1,0),"")))</f>
        <v>#N/A</v>
      </c>
      <c r="S279" s="97" t="s">
        <v>88</v>
      </c>
      <c r="T279" s="648" t="n">
        <v>6</v>
      </c>
      <c r="U279" s="98" t="s">
        <v>89</v>
      </c>
      <c r="V279" s="649" t="n">
        <v>4</v>
      </c>
      <c r="W279" s="98" t="s">
        <v>372</v>
      </c>
      <c r="X279" s="648" t="n">
        <v>6</v>
      </c>
      <c r="Y279" s="98" t="s">
        <v>89</v>
      </c>
      <c r="Z279" s="649" t="n">
        <v>5</v>
      </c>
      <c r="AA279" s="98" t="s">
        <v>90</v>
      </c>
      <c r="AB279" s="650" t="s">
        <v>101</v>
      </c>
      <c r="AC279" s="651" t="n">
        <f aca="false">IF(V279&gt;=1,(X279*12+Z279)-(T279*12+V279)+1,"")</f>
        <v>2</v>
      </c>
      <c r="AD279" s="98" t="s">
        <v>373</v>
      </c>
      <c r="AE279" s="652" t="str">
        <f aca="false">IFERROR(ROUNDDOWN(ROUND(L278*R279,0)*M278,0)*AC279,"")</f>
        <v/>
      </c>
      <c r="AF279" s="653" t="str">
        <f aca="false">IFERROR(ROUNDDOWN(ROUND(L278*(R279-P279),0)*M278,0)*AC279,"")</f>
        <v/>
      </c>
      <c r="AG279" s="654"/>
      <c r="AH279" s="655"/>
      <c r="AI279" s="656"/>
      <c r="AJ279" s="657"/>
      <c r="AK279" s="658"/>
      <c r="AL279" s="659"/>
      <c r="AM279" s="660"/>
      <c r="AN279" s="661" t="str">
        <f aca="false">IF(AP278="","",IF(OR(Z278=4,Z279=4,Z280=4),"！加算の要件上は問題ありませんが、算定期間の終わりが令和６年５月になっていません。区分変更の場合は、「基本情報入力シート」で同じ事業所を２行に分けて記入してください。",""))</f>
        <v/>
      </c>
      <c r="AO279" s="662"/>
      <c r="AP279" s="640" t="str">
        <f aca="false">IF(K278&lt;&gt;"","P列・R列に色付け","")</f>
        <v/>
      </c>
      <c r="AY279" s="644" t="str">
        <f aca="false">G278</f>
        <v/>
      </c>
    </row>
    <row r="280" customFormat="false" ht="32.1" hidden="false" customHeight="true" outlineLevel="0" collapsed="false">
      <c r="A280" s="616"/>
      <c r="B280" s="617"/>
      <c r="C280" s="617"/>
      <c r="D280" s="617"/>
      <c r="E280" s="617"/>
      <c r="F280" s="617"/>
      <c r="G280" s="618"/>
      <c r="H280" s="618"/>
      <c r="I280" s="618"/>
      <c r="J280" s="618"/>
      <c r="K280" s="618"/>
      <c r="L280" s="706"/>
      <c r="M280" s="707"/>
      <c r="N280" s="663" t="s">
        <v>375</v>
      </c>
      <c r="O280" s="710"/>
      <c r="P280" s="711" t="e">
        <f aca="false">IFERROR(VLOOKUP(K278,【参考】数式用!$A$5:$J$27,MATCH(O280,【参考】数式用!$B$4:$J$4,0)+1,0),"")))</f>
        <v>#N/A</v>
      </c>
      <c r="Q280" s="664"/>
      <c r="R280" s="665" t="e">
        <f aca="false">IFERROR(VLOOKUP(K278,【参考】数式用!$A$5:$J$27,MATCH(Q280,【参考】数式用!$B$4:$J$4,0)+1,0),"")))</f>
        <v>#N/A</v>
      </c>
      <c r="S280" s="666" t="s">
        <v>88</v>
      </c>
      <c r="T280" s="667" t="n">
        <v>6</v>
      </c>
      <c r="U280" s="668" t="s">
        <v>89</v>
      </c>
      <c r="V280" s="669" t="n">
        <v>4</v>
      </c>
      <c r="W280" s="668" t="s">
        <v>372</v>
      </c>
      <c r="X280" s="667" t="n">
        <v>6</v>
      </c>
      <c r="Y280" s="668" t="s">
        <v>89</v>
      </c>
      <c r="Z280" s="669" t="n">
        <v>5</v>
      </c>
      <c r="AA280" s="668" t="s">
        <v>90</v>
      </c>
      <c r="AB280" s="670" t="s">
        <v>101</v>
      </c>
      <c r="AC280" s="671" t="n">
        <f aca="false">IF(V280&gt;=1,(X280*12+Z280)-(T280*12+V280)+1,"")</f>
        <v>2</v>
      </c>
      <c r="AD280" s="668" t="s">
        <v>373</v>
      </c>
      <c r="AE280" s="672" t="str">
        <f aca="false">IFERROR(ROUNDDOWN(ROUND(L278*R280,0)*M278,0)*AC280,"")</f>
        <v/>
      </c>
      <c r="AF280" s="673" t="str">
        <f aca="false">IFERROR(ROUNDDOWN(ROUND(L278*(R280-P280),0)*M278,0)*AC280,"")</f>
        <v/>
      </c>
      <c r="AG280" s="674" t="n">
        <f aca="false">IF(AND(O280="ベア加算なし",Q280="ベア加算"),AE280,0)</f>
        <v>0</v>
      </c>
      <c r="AH280" s="675"/>
      <c r="AI280" s="676"/>
      <c r="AJ280" s="677"/>
      <c r="AK280" s="678"/>
      <c r="AL280" s="679"/>
      <c r="AM280" s="680"/>
      <c r="AN280" s="681" t="str">
        <f aca="false">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682" t="str">
        <f aca="false">IF(K278&lt;&gt;"","P列・R列に色付け","")</f>
        <v/>
      </c>
      <c r="AQ280" s="683"/>
      <c r="AR280" s="683"/>
      <c r="AX280" s="684"/>
      <c r="AY280" s="644" t="str">
        <f aca="false">G278</f>
        <v/>
      </c>
    </row>
    <row r="281" customFormat="false" ht="32.1" hidden="false" customHeight="true" outlineLevel="0" collapsed="false">
      <c r="A281" s="616" t="n">
        <v>90</v>
      </c>
      <c r="B281" s="617" t="str">
        <f aca="false">IF(基本情報入力シート!C143="","",基本情報入力シート!C143)</f>
        <v/>
      </c>
      <c r="C281" s="617"/>
      <c r="D281" s="617"/>
      <c r="E281" s="617"/>
      <c r="F281" s="617"/>
      <c r="G281" s="618" t="str">
        <f aca="false">IF(基本情報入力シート!M143="","",基本情報入力シート!M143)</f>
        <v/>
      </c>
      <c r="H281" s="618" t="str">
        <f aca="false">IF(基本情報入力シート!R143="","",基本情報入力シート!R143)</f>
        <v/>
      </c>
      <c r="I281" s="618" t="str">
        <f aca="false">IF(基本情報入力シート!W143="","",基本情報入力シート!W143)</f>
        <v/>
      </c>
      <c r="J281" s="618" t="str">
        <f aca="false">IF(基本情報入力シート!X143="","",基本情報入力シート!X143)</f>
        <v/>
      </c>
      <c r="K281" s="618" t="str">
        <f aca="false">IF(基本情報入力シート!Y143="","",基本情報入力シート!Y143)</f>
        <v/>
      </c>
      <c r="L281" s="706" t="str">
        <f aca="false">IF(基本情報入力シート!AB143="","",基本情報入力シート!AB143)</f>
        <v/>
      </c>
      <c r="M281" s="707" t="e">
        <f aca="false">IF(基本情報入力シート!AC143="","",基本情報入力シート!AC143)</f>
        <v>#N/A</v>
      </c>
      <c r="N281" s="622" t="s">
        <v>371</v>
      </c>
      <c r="O281" s="623"/>
      <c r="P281" s="624" t="e">
        <f aca="false">IFERROR(VLOOKUP(K281,【参考】数式用!$A$5:$J$27,MATCH(O281,【参考】数式用!$B$4:$J$4,0)+1,0),"")))</f>
        <v>#N/A</v>
      </c>
      <c r="Q281" s="623"/>
      <c r="R281" s="624" t="e">
        <f aca="false">IFERROR(VLOOKUP(K281,【参考】数式用!$A$5:$J$27,MATCH(Q281,【参考】数式用!$B$4:$J$4,0)+1,0),"")))</f>
        <v>#N/A</v>
      </c>
      <c r="S281" s="625" t="s">
        <v>88</v>
      </c>
      <c r="T281" s="626" t="n">
        <v>6</v>
      </c>
      <c r="U281" s="155" t="s">
        <v>89</v>
      </c>
      <c r="V281" s="627" t="n">
        <v>4</v>
      </c>
      <c r="W281" s="155" t="s">
        <v>372</v>
      </c>
      <c r="X281" s="626" t="n">
        <v>6</v>
      </c>
      <c r="Y281" s="155" t="s">
        <v>89</v>
      </c>
      <c r="Z281" s="627" t="n">
        <v>5</v>
      </c>
      <c r="AA281" s="155" t="s">
        <v>90</v>
      </c>
      <c r="AB281" s="628" t="s">
        <v>101</v>
      </c>
      <c r="AC281" s="629" t="n">
        <f aca="false">IF(V281&gt;=1,(X281*12+Z281)-(T281*12+V281)+1,"")</f>
        <v>2</v>
      </c>
      <c r="AD281" s="155" t="s">
        <v>373</v>
      </c>
      <c r="AE281" s="630" t="str">
        <f aca="false">IFERROR(ROUNDDOWN(ROUND(L281*R281,0)*M281,0)*AC281,"")</f>
        <v/>
      </c>
      <c r="AF281" s="631" t="str">
        <f aca="false">IFERROR(ROUNDDOWN(ROUND(L281*(R281-P281),0)*M281,0)*AC281,"")</f>
        <v/>
      </c>
      <c r="AG281" s="632"/>
      <c r="AH281" s="693"/>
      <c r="AI281" s="708"/>
      <c r="AJ281" s="703"/>
      <c r="AK281" s="704"/>
      <c r="AL281" s="637"/>
      <c r="AM281" s="638"/>
      <c r="AN281" s="639" t="str">
        <f aca="false">IF(AP281="","",IF(R281&lt;P281,"！加算の要件上は問題ありませんが、令和６年３月と比較して４・５月に加算率が下がる計画になっています。",""))</f>
        <v/>
      </c>
      <c r="AP281" s="640" t="str">
        <f aca="false">IF(K281&lt;&gt;"","P列・R列に色付け","")</f>
        <v/>
      </c>
      <c r="AQ281" s="641" t="e">
        <f aca="false">IFERROR(VLOOKUP(K281,【参考】数式用!$AJ$2:$AK$24,2,FALSE),"")))</f>
        <v>#N/A</v>
      </c>
      <c r="AR281" s="643" t="str">
        <f aca="false">Q281&amp;Q282&amp;Q283</f>
        <v/>
      </c>
      <c r="AS281" s="641" t="str">
        <f aca="false">IF(AG283&lt;&gt;0,IF(AH283="○","入力済","未入力"),"")</f>
        <v/>
      </c>
      <c r="AT281" s="642" t="str">
        <f aca="false">IF(OR(Q281="処遇加算Ⅰ",Q281="処遇加算Ⅱ"),IF(OR(AI281="○",AI281="令和６年度中に満たす"),"入力済","未入力"),"")</f>
        <v/>
      </c>
      <c r="AU281" s="643" t="str">
        <f aca="false">IF(Q281="処遇加算Ⅲ",IF(AJ281="○","入力済","未入力"),"")</f>
        <v/>
      </c>
      <c r="AV281" s="641" t="str">
        <f aca="false">IF(Q281="処遇加算Ⅰ",IF(OR(AK281="○",AK281="令和６年度中に満たす"),"入力済","未入力"),"")</f>
        <v/>
      </c>
      <c r="AW281" s="641" t="str">
        <f aca="false">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644" t="str">
        <f aca="false">IF(Q282="特定加算Ⅰ",IF(AM282="","未入力","入力済"),"")</f>
        <v/>
      </c>
      <c r="AY281" s="644" t="str">
        <f aca="false">G281</f>
        <v/>
      </c>
    </row>
    <row r="282" customFormat="false" ht="32.1" hidden="false" customHeight="true" outlineLevel="0" collapsed="false">
      <c r="A282" s="616"/>
      <c r="B282" s="617"/>
      <c r="C282" s="617"/>
      <c r="D282" s="617"/>
      <c r="E282" s="617"/>
      <c r="F282" s="617"/>
      <c r="G282" s="618"/>
      <c r="H282" s="618"/>
      <c r="I282" s="618"/>
      <c r="J282" s="618"/>
      <c r="K282" s="618"/>
      <c r="L282" s="706"/>
      <c r="M282" s="707"/>
      <c r="N282" s="645" t="s">
        <v>374</v>
      </c>
      <c r="O282" s="646"/>
      <c r="P282" s="647" t="e">
        <f aca="false">IFERROR(VLOOKUP(K281,【参考】数式用!$A$5:$J$27,MATCH(O282,【参考】数式用!$B$4:$J$4,0)+1,0),"")))</f>
        <v>#N/A</v>
      </c>
      <c r="Q282" s="646"/>
      <c r="R282" s="647" t="e">
        <f aca="false">IFERROR(VLOOKUP(K281,【参考】数式用!$A$5:$J$27,MATCH(Q282,【参考】数式用!$B$4:$J$4,0)+1,0),"")))</f>
        <v>#N/A</v>
      </c>
      <c r="S282" s="97" t="s">
        <v>88</v>
      </c>
      <c r="T282" s="648" t="n">
        <v>6</v>
      </c>
      <c r="U282" s="98" t="s">
        <v>89</v>
      </c>
      <c r="V282" s="649" t="n">
        <v>4</v>
      </c>
      <c r="W282" s="98" t="s">
        <v>372</v>
      </c>
      <c r="X282" s="648" t="n">
        <v>6</v>
      </c>
      <c r="Y282" s="98" t="s">
        <v>89</v>
      </c>
      <c r="Z282" s="649" t="n">
        <v>5</v>
      </c>
      <c r="AA282" s="98" t="s">
        <v>90</v>
      </c>
      <c r="AB282" s="650" t="s">
        <v>101</v>
      </c>
      <c r="AC282" s="651" t="n">
        <f aca="false">IF(V282&gt;=1,(X282*12+Z282)-(T282*12+V282)+1,"")</f>
        <v>2</v>
      </c>
      <c r="AD282" s="98" t="s">
        <v>373</v>
      </c>
      <c r="AE282" s="652" t="str">
        <f aca="false">IFERROR(ROUNDDOWN(ROUND(L281*R282,0)*M281,0)*AC282,"")</f>
        <v/>
      </c>
      <c r="AF282" s="653" t="str">
        <f aca="false">IFERROR(ROUNDDOWN(ROUND(L281*(R282-P282),0)*M281,0)*AC282,"")</f>
        <v/>
      </c>
      <c r="AG282" s="654"/>
      <c r="AH282" s="655"/>
      <c r="AI282" s="656"/>
      <c r="AJ282" s="657"/>
      <c r="AK282" s="658"/>
      <c r="AL282" s="659"/>
      <c r="AM282" s="660"/>
      <c r="AN282" s="661" t="str">
        <f aca="false">IF(AP281="","",IF(OR(Z281=4,Z282=4,Z283=4),"！加算の要件上は問題ありませんが、算定期間の終わりが令和６年５月になっていません。区分変更の場合は、「基本情報入力シート」で同じ事業所を２行に分けて記入してください。",""))</f>
        <v/>
      </c>
      <c r="AO282" s="662"/>
      <c r="AP282" s="640" t="str">
        <f aca="false">IF(K281&lt;&gt;"","P列・R列に色付け","")</f>
        <v/>
      </c>
      <c r="AY282" s="644" t="str">
        <f aca="false">G281</f>
        <v/>
      </c>
    </row>
    <row r="283" customFormat="false" ht="32.1" hidden="false" customHeight="true" outlineLevel="0" collapsed="false">
      <c r="A283" s="616"/>
      <c r="B283" s="617"/>
      <c r="C283" s="617"/>
      <c r="D283" s="617"/>
      <c r="E283" s="617"/>
      <c r="F283" s="617"/>
      <c r="G283" s="618"/>
      <c r="H283" s="618"/>
      <c r="I283" s="618"/>
      <c r="J283" s="618"/>
      <c r="K283" s="618"/>
      <c r="L283" s="706"/>
      <c r="M283" s="707"/>
      <c r="N283" s="663" t="s">
        <v>375</v>
      </c>
      <c r="O283" s="710"/>
      <c r="P283" s="711" t="e">
        <f aca="false">IFERROR(VLOOKUP(K281,【参考】数式用!$A$5:$J$27,MATCH(O283,【参考】数式用!$B$4:$J$4,0)+1,0),"")))</f>
        <v>#N/A</v>
      </c>
      <c r="Q283" s="664"/>
      <c r="R283" s="665" t="e">
        <f aca="false">IFERROR(VLOOKUP(K281,【参考】数式用!$A$5:$J$27,MATCH(Q283,【参考】数式用!$B$4:$J$4,0)+1,0),"")))</f>
        <v>#N/A</v>
      </c>
      <c r="S283" s="666" t="s">
        <v>88</v>
      </c>
      <c r="T283" s="667" t="n">
        <v>6</v>
      </c>
      <c r="U283" s="668" t="s">
        <v>89</v>
      </c>
      <c r="V283" s="669" t="n">
        <v>4</v>
      </c>
      <c r="W283" s="668" t="s">
        <v>372</v>
      </c>
      <c r="X283" s="667" t="n">
        <v>6</v>
      </c>
      <c r="Y283" s="668" t="s">
        <v>89</v>
      </c>
      <c r="Z283" s="669" t="n">
        <v>5</v>
      </c>
      <c r="AA283" s="668" t="s">
        <v>90</v>
      </c>
      <c r="AB283" s="670" t="s">
        <v>101</v>
      </c>
      <c r="AC283" s="671" t="n">
        <f aca="false">IF(V283&gt;=1,(X283*12+Z283)-(T283*12+V283)+1,"")</f>
        <v>2</v>
      </c>
      <c r="AD283" s="668" t="s">
        <v>373</v>
      </c>
      <c r="AE283" s="672" t="str">
        <f aca="false">IFERROR(ROUNDDOWN(ROUND(L281*R283,0)*M281,0)*AC283,"")</f>
        <v/>
      </c>
      <c r="AF283" s="673" t="str">
        <f aca="false">IFERROR(ROUNDDOWN(ROUND(L281*(R283-P283),0)*M281,0)*AC283,"")</f>
        <v/>
      </c>
      <c r="AG283" s="674" t="n">
        <f aca="false">IF(AND(O283="ベア加算なし",Q283="ベア加算"),AE283,0)</f>
        <v>0</v>
      </c>
      <c r="AH283" s="675"/>
      <c r="AI283" s="676"/>
      <c r="AJ283" s="677"/>
      <c r="AK283" s="678"/>
      <c r="AL283" s="679"/>
      <c r="AM283" s="680"/>
      <c r="AN283" s="681" t="str">
        <f aca="false">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682" t="str">
        <f aca="false">IF(K281&lt;&gt;"","P列・R列に色付け","")</f>
        <v/>
      </c>
      <c r="AQ283" s="683"/>
      <c r="AR283" s="683"/>
      <c r="AX283" s="684"/>
      <c r="AY283" s="644" t="str">
        <f aca="false">G281</f>
        <v/>
      </c>
    </row>
    <row r="284" customFormat="false" ht="32.1" hidden="false" customHeight="true" outlineLevel="0" collapsed="false">
      <c r="A284" s="616" t="n">
        <v>91</v>
      </c>
      <c r="B284" s="617" t="str">
        <f aca="false">IF(基本情報入力シート!C144="","",基本情報入力シート!C144)</f>
        <v/>
      </c>
      <c r="C284" s="617"/>
      <c r="D284" s="617"/>
      <c r="E284" s="617"/>
      <c r="F284" s="617"/>
      <c r="G284" s="618" t="str">
        <f aca="false">IF(基本情報入力シート!M144="","",基本情報入力シート!M144)</f>
        <v/>
      </c>
      <c r="H284" s="618" t="str">
        <f aca="false">IF(基本情報入力シート!R144="","",基本情報入力シート!R144)</f>
        <v/>
      </c>
      <c r="I284" s="618" t="str">
        <f aca="false">IF(基本情報入力シート!W144="","",基本情報入力シート!W144)</f>
        <v/>
      </c>
      <c r="J284" s="618" t="str">
        <f aca="false">IF(基本情報入力シート!X144="","",基本情報入力シート!X144)</f>
        <v/>
      </c>
      <c r="K284" s="618" t="str">
        <f aca="false">IF(基本情報入力シート!Y144="","",基本情報入力シート!Y144)</f>
        <v/>
      </c>
      <c r="L284" s="706" t="str">
        <f aca="false">IF(基本情報入力シート!AB144="","",基本情報入力シート!AB144)</f>
        <v/>
      </c>
      <c r="M284" s="707" t="e">
        <f aca="false">IF(基本情報入力シート!AC144="","",基本情報入力シート!AC144)</f>
        <v>#N/A</v>
      </c>
      <c r="N284" s="622" t="s">
        <v>371</v>
      </c>
      <c r="O284" s="623"/>
      <c r="P284" s="624" t="e">
        <f aca="false">IFERROR(VLOOKUP(K284,【参考】数式用!$A$5:$J$27,MATCH(O284,【参考】数式用!$B$4:$J$4,0)+1,0),"")))</f>
        <v>#N/A</v>
      </c>
      <c r="Q284" s="623"/>
      <c r="R284" s="624" t="e">
        <f aca="false">IFERROR(VLOOKUP(K284,【参考】数式用!$A$5:$J$27,MATCH(Q284,【参考】数式用!$B$4:$J$4,0)+1,0),"")))</f>
        <v>#N/A</v>
      </c>
      <c r="S284" s="625" t="s">
        <v>88</v>
      </c>
      <c r="T284" s="626" t="n">
        <v>6</v>
      </c>
      <c r="U284" s="155" t="s">
        <v>89</v>
      </c>
      <c r="V284" s="627" t="n">
        <v>4</v>
      </c>
      <c r="W284" s="155" t="s">
        <v>372</v>
      </c>
      <c r="X284" s="626" t="n">
        <v>6</v>
      </c>
      <c r="Y284" s="155" t="s">
        <v>89</v>
      </c>
      <c r="Z284" s="627" t="n">
        <v>5</v>
      </c>
      <c r="AA284" s="155" t="s">
        <v>90</v>
      </c>
      <c r="AB284" s="628" t="s">
        <v>101</v>
      </c>
      <c r="AC284" s="629" t="n">
        <f aca="false">IF(V284&gt;=1,(X284*12+Z284)-(T284*12+V284)+1,"")</f>
        <v>2</v>
      </c>
      <c r="AD284" s="155" t="s">
        <v>373</v>
      </c>
      <c r="AE284" s="630" t="str">
        <f aca="false">IFERROR(ROUNDDOWN(ROUND(L284*R284,0)*M284,0)*AC284,"")</f>
        <v/>
      </c>
      <c r="AF284" s="631" t="str">
        <f aca="false">IFERROR(ROUNDDOWN(ROUND(L284*(R284-P284),0)*M284,0)*AC284,"")</f>
        <v/>
      </c>
      <c r="AG284" s="632"/>
      <c r="AH284" s="693"/>
      <c r="AI284" s="708"/>
      <c r="AJ284" s="703"/>
      <c r="AK284" s="704"/>
      <c r="AL284" s="637"/>
      <c r="AM284" s="638"/>
      <c r="AN284" s="639" t="str">
        <f aca="false">IF(AP284="","",IF(R284&lt;P284,"！加算の要件上は問題ありませんが、令和６年３月と比較して４・５月に加算率が下がる計画になっています。",""))</f>
        <v/>
      </c>
      <c r="AP284" s="640" t="str">
        <f aca="false">IF(K284&lt;&gt;"","P列・R列に色付け","")</f>
        <v/>
      </c>
      <c r="AQ284" s="641" t="e">
        <f aca="false">IFERROR(VLOOKUP(K284,【参考】数式用!$AJ$2:$AK$24,2,FALSE),"")))</f>
        <v>#N/A</v>
      </c>
      <c r="AR284" s="643" t="str">
        <f aca="false">Q284&amp;Q285&amp;Q286</f>
        <v/>
      </c>
      <c r="AS284" s="641" t="str">
        <f aca="false">IF(AG286&lt;&gt;0,IF(AH286="○","入力済","未入力"),"")</f>
        <v/>
      </c>
      <c r="AT284" s="642" t="str">
        <f aca="false">IF(OR(Q284="処遇加算Ⅰ",Q284="処遇加算Ⅱ"),IF(OR(AI284="○",AI284="令和６年度中に満たす"),"入力済","未入力"),"")</f>
        <v/>
      </c>
      <c r="AU284" s="643" t="str">
        <f aca="false">IF(Q284="処遇加算Ⅲ",IF(AJ284="○","入力済","未入力"),"")</f>
        <v/>
      </c>
      <c r="AV284" s="641" t="str">
        <f aca="false">IF(Q284="処遇加算Ⅰ",IF(OR(AK284="○",AK284="令和６年度中に満たす"),"入力済","未入力"),"")</f>
        <v/>
      </c>
      <c r="AW284" s="641" t="str">
        <f aca="false">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644" t="str">
        <f aca="false">IF(Q285="特定加算Ⅰ",IF(AM285="","未入力","入力済"),"")</f>
        <v/>
      </c>
      <c r="AY284" s="644" t="str">
        <f aca="false">G284</f>
        <v/>
      </c>
    </row>
    <row r="285" customFormat="false" ht="32.1" hidden="false" customHeight="true" outlineLevel="0" collapsed="false">
      <c r="A285" s="616"/>
      <c r="B285" s="617"/>
      <c r="C285" s="617"/>
      <c r="D285" s="617"/>
      <c r="E285" s="617"/>
      <c r="F285" s="617"/>
      <c r="G285" s="618"/>
      <c r="H285" s="618"/>
      <c r="I285" s="618"/>
      <c r="J285" s="618"/>
      <c r="K285" s="618"/>
      <c r="L285" s="706"/>
      <c r="M285" s="707"/>
      <c r="N285" s="645" t="s">
        <v>374</v>
      </c>
      <c r="O285" s="646"/>
      <c r="P285" s="647" t="e">
        <f aca="false">IFERROR(VLOOKUP(K284,【参考】数式用!$A$5:$J$27,MATCH(O285,【参考】数式用!$B$4:$J$4,0)+1,0),"")))</f>
        <v>#N/A</v>
      </c>
      <c r="Q285" s="646"/>
      <c r="R285" s="647" t="e">
        <f aca="false">IFERROR(VLOOKUP(K284,【参考】数式用!$A$5:$J$27,MATCH(Q285,【参考】数式用!$B$4:$J$4,0)+1,0),"")))</f>
        <v>#N/A</v>
      </c>
      <c r="S285" s="97" t="s">
        <v>88</v>
      </c>
      <c r="T285" s="648" t="n">
        <v>6</v>
      </c>
      <c r="U285" s="98" t="s">
        <v>89</v>
      </c>
      <c r="V285" s="649" t="n">
        <v>4</v>
      </c>
      <c r="W285" s="98" t="s">
        <v>372</v>
      </c>
      <c r="X285" s="648" t="n">
        <v>6</v>
      </c>
      <c r="Y285" s="98" t="s">
        <v>89</v>
      </c>
      <c r="Z285" s="649" t="n">
        <v>5</v>
      </c>
      <c r="AA285" s="98" t="s">
        <v>90</v>
      </c>
      <c r="AB285" s="650" t="s">
        <v>101</v>
      </c>
      <c r="AC285" s="651" t="n">
        <f aca="false">IF(V285&gt;=1,(X285*12+Z285)-(T285*12+V285)+1,"")</f>
        <v>2</v>
      </c>
      <c r="AD285" s="98" t="s">
        <v>373</v>
      </c>
      <c r="AE285" s="652" t="str">
        <f aca="false">IFERROR(ROUNDDOWN(ROUND(L284*R285,0)*M284,0)*AC285,"")</f>
        <v/>
      </c>
      <c r="AF285" s="653" t="str">
        <f aca="false">IFERROR(ROUNDDOWN(ROUND(L284*(R285-P285),0)*M284,0)*AC285,"")</f>
        <v/>
      </c>
      <c r="AG285" s="654"/>
      <c r="AH285" s="655"/>
      <c r="AI285" s="656"/>
      <c r="AJ285" s="657"/>
      <c r="AK285" s="658"/>
      <c r="AL285" s="659"/>
      <c r="AM285" s="660"/>
      <c r="AN285" s="661" t="str">
        <f aca="false">IF(AP284="","",IF(OR(Z284=4,Z285=4,Z286=4),"！加算の要件上は問題ありませんが、算定期間の終わりが令和６年５月になっていません。区分変更の場合は、「基本情報入力シート」で同じ事業所を２行に分けて記入してください。",""))</f>
        <v/>
      </c>
      <c r="AO285" s="662"/>
      <c r="AP285" s="640" t="str">
        <f aca="false">IF(K284&lt;&gt;"","P列・R列に色付け","")</f>
        <v/>
      </c>
      <c r="AY285" s="644" t="str">
        <f aca="false">G284</f>
        <v/>
      </c>
    </row>
    <row r="286" customFormat="false" ht="32.1" hidden="false" customHeight="true" outlineLevel="0" collapsed="false">
      <c r="A286" s="616"/>
      <c r="B286" s="617"/>
      <c r="C286" s="617"/>
      <c r="D286" s="617"/>
      <c r="E286" s="617"/>
      <c r="F286" s="617"/>
      <c r="G286" s="618"/>
      <c r="H286" s="618"/>
      <c r="I286" s="618"/>
      <c r="J286" s="618"/>
      <c r="K286" s="618"/>
      <c r="L286" s="706"/>
      <c r="M286" s="707"/>
      <c r="N286" s="663" t="s">
        <v>375</v>
      </c>
      <c r="O286" s="710"/>
      <c r="P286" s="711" t="e">
        <f aca="false">IFERROR(VLOOKUP(K284,【参考】数式用!$A$5:$J$27,MATCH(O286,【参考】数式用!$B$4:$J$4,0)+1,0),"")))</f>
        <v>#N/A</v>
      </c>
      <c r="Q286" s="664"/>
      <c r="R286" s="665" t="e">
        <f aca="false">IFERROR(VLOOKUP(K284,【参考】数式用!$A$5:$J$27,MATCH(Q286,【参考】数式用!$B$4:$J$4,0)+1,0),"")))</f>
        <v>#N/A</v>
      </c>
      <c r="S286" s="666" t="s">
        <v>88</v>
      </c>
      <c r="T286" s="667" t="n">
        <v>6</v>
      </c>
      <c r="U286" s="668" t="s">
        <v>89</v>
      </c>
      <c r="V286" s="669" t="n">
        <v>4</v>
      </c>
      <c r="W286" s="668" t="s">
        <v>372</v>
      </c>
      <c r="X286" s="667" t="n">
        <v>6</v>
      </c>
      <c r="Y286" s="668" t="s">
        <v>89</v>
      </c>
      <c r="Z286" s="669" t="n">
        <v>5</v>
      </c>
      <c r="AA286" s="668" t="s">
        <v>90</v>
      </c>
      <c r="AB286" s="670" t="s">
        <v>101</v>
      </c>
      <c r="AC286" s="671" t="n">
        <f aca="false">IF(V286&gt;=1,(X286*12+Z286)-(T286*12+V286)+1,"")</f>
        <v>2</v>
      </c>
      <c r="AD286" s="668" t="s">
        <v>373</v>
      </c>
      <c r="AE286" s="672" t="str">
        <f aca="false">IFERROR(ROUNDDOWN(ROUND(L284*R286,0)*M284,0)*AC286,"")</f>
        <v/>
      </c>
      <c r="AF286" s="673" t="str">
        <f aca="false">IFERROR(ROUNDDOWN(ROUND(L284*(R286-P286),0)*M284,0)*AC286,"")</f>
        <v/>
      </c>
      <c r="AG286" s="674" t="n">
        <f aca="false">IF(AND(O286="ベア加算なし",Q286="ベア加算"),AE286,0)</f>
        <v>0</v>
      </c>
      <c r="AH286" s="675"/>
      <c r="AI286" s="676"/>
      <c r="AJ286" s="677"/>
      <c r="AK286" s="678"/>
      <c r="AL286" s="679"/>
      <c r="AM286" s="680"/>
      <c r="AN286" s="681" t="str">
        <f aca="false">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682" t="str">
        <f aca="false">IF(K284&lt;&gt;"","P列・R列に色付け","")</f>
        <v/>
      </c>
      <c r="AQ286" s="683"/>
      <c r="AR286" s="683"/>
      <c r="AX286" s="684"/>
      <c r="AY286" s="644" t="str">
        <f aca="false">G284</f>
        <v/>
      </c>
    </row>
    <row r="287" customFormat="false" ht="32.1" hidden="false" customHeight="true" outlineLevel="0" collapsed="false">
      <c r="A287" s="616" t="n">
        <v>92</v>
      </c>
      <c r="B287" s="617" t="str">
        <f aca="false">IF(基本情報入力シート!C145="","",基本情報入力シート!C145)</f>
        <v/>
      </c>
      <c r="C287" s="617"/>
      <c r="D287" s="617"/>
      <c r="E287" s="617"/>
      <c r="F287" s="617"/>
      <c r="G287" s="618" t="str">
        <f aca="false">IF(基本情報入力シート!M145="","",基本情報入力シート!M145)</f>
        <v/>
      </c>
      <c r="H287" s="618" t="str">
        <f aca="false">IF(基本情報入力シート!R145="","",基本情報入力シート!R145)</f>
        <v/>
      </c>
      <c r="I287" s="618" t="str">
        <f aca="false">IF(基本情報入力シート!W145="","",基本情報入力シート!W145)</f>
        <v/>
      </c>
      <c r="J287" s="618" t="str">
        <f aca="false">IF(基本情報入力シート!X145="","",基本情報入力シート!X145)</f>
        <v/>
      </c>
      <c r="K287" s="618" t="str">
        <f aca="false">IF(基本情報入力シート!Y145="","",基本情報入力シート!Y145)</f>
        <v/>
      </c>
      <c r="L287" s="706" t="str">
        <f aca="false">IF(基本情報入力シート!AB145="","",基本情報入力シート!AB145)</f>
        <v/>
      </c>
      <c r="M287" s="707" t="e">
        <f aca="false">IF(基本情報入力シート!AC145="","",基本情報入力シート!AC145)</f>
        <v>#N/A</v>
      </c>
      <c r="N287" s="622" t="s">
        <v>371</v>
      </c>
      <c r="O287" s="623"/>
      <c r="P287" s="624" t="e">
        <f aca="false">IFERROR(VLOOKUP(K287,【参考】数式用!$A$5:$J$27,MATCH(O287,【参考】数式用!$B$4:$J$4,0)+1,0),"")))</f>
        <v>#N/A</v>
      </c>
      <c r="Q287" s="623"/>
      <c r="R287" s="624" t="e">
        <f aca="false">IFERROR(VLOOKUP(K287,【参考】数式用!$A$5:$J$27,MATCH(Q287,【参考】数式用!$B$4:$J$4,0)+1,0),"")))</f>
        <v>#N/A</v>
      </c>
      <c r="S287" s="625" t="s">
        <v>88</v>
      </c>
      <c r="T287" s="626" t="n">
        <v>6</v>
      </c>
      <c r="U287" s="155" t="s">
        <v>89</v>
      </c>
      <c r="V287" s="627" t="n">
        <v>4</v>
      </c>
      <c r="W287" s="155" t="s">
        <v>372</v>
      </c>
      <c r="X287" s="626" t="n">
        <v>6</v>
      </c>
      <c r="Y287" s="155" t="s">
        <v>89</v>
      </c>
      <c r="Z287" s="627" t="n">
        <v>5</v>
      </c>
      <c r="AA287" s="155" t="s">
        <v>90</v>
      </c>
      <c r="AB287" s="628" t="s">
        <v>101</v>
      </c>
      <c r="AC287" s="629" t="n">
        <f aca="false">IF(V287&gt;=1,(X287*12+Z287)-(T287*12+V287)+1,"")</f>
        <v>2</v>
      </c>
      <c r="AD287" s="155" t="s">
        <v>373</v>
      </c>
      <c r="AE287" s="630" t="str">
        <f aca="false">IFERROR(ROUNDDOWN(ROUND(L287*R287,0)*M287,0)*AC287,"")</f>
        <v/>
      </c>
      <c r="AF287" s="631" t="str">
        <f aca="false">IFERROR(ROUNDDOWN(ROUND(L287*(R287-P287),0)*M287,0)*AC287,"")</f>
        <v/>
      </c>
      <c r="AG287" s="632"/>
      <c r="AH287" s="693"/>
      <c r="AI287" s="708"/>
      <c r="AJ287" s="703"/>
      <c r="AK287" s="704"/>
      <c r="AL287" s="637"/>
      <c r="AM287" s="638"/>
      <c r="AN287" s="639" t="str">
        <f aca="false">IF(AP287="","",IF(R287&lt;P287,"！加算の要件上は問題ありませんが、令和６年３月と比較して４・５月に加算率が下がる計画になっています。",""))</f>
        <v/>
      </c>
      <c r="AP287" s="640" t="str">
        <f aca="false">IF(K287&lt;&gt;"","P列・R列に色付け","")</f>
        <v/>
      </c>
      <c r="AQ287" s="641" t="e">
        <f aca="false">IFERROR(VLOOKUP(K287,【参考】数式用!$AJ$2:$AK$24,2,FALSE),"")))</f>
        <v>#N/A</v>
      </c>
      <c r="AR287" s="643" t="str">
        <f aca="false">Q287&amp;Q288&amp;Q289</f>
        <v/>
      </c>
      <c r="AS287" s="641" t="str">
        <f aca="false">IF(AG289&lt;&gt;0,IF(AH289="○","入力済","未入力"),"")</f>
        <v/>
      </c>
      <c r="AT287" s="642" t="str">
        <f aca="false">IF(OR(Q287="処遇加算Ⅰ",Q287="処遇加算Ⅱ"),IF(OR(AI287="○",AI287="令和６年度中に満たす"),"入力済","未入力"),"")</f>
        <v/>
      </c>
      <c r="AU287" s="643" t="str">
        <f aca="false">IF(Q287="処遇加算Ⅲ",IF(AJ287="○","入力済","未入力"),"")</f>
        <v/>
      </c>
      <c r="AV287" s="641" t="str">
        <f aca="false">IF(Q287="処遇加算Ⅰ",IF(OR(AK287="○",AK287="令和６年度中に満たす"),"入力済","未入力"),"")</f>
        <v/>
      </c>
      <c r="AW287" s="641" t="str">
        <f aca="false">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644" t="str">
        <f aca="false">IF(Q288="特定加算Ⅰ",IF(AM288="","未入力","入力済"),"")</f>
        <v/>
      </c>
      <c r="AY287" s="644" t="str">
        <f aca="false">G287</f>
        <v/>
      </c>
    </row>
    <row r="288" customFormat="false" ht="32.1" hidden="false" customHeight="true" outlineLevel="0" collapsed="false">
      <c r="A288" s="616"/>
      <c r="B288" s="617"/>
      <c r="C288" s="617"/>
      <c r="D288" s="617"/>
      <c r="E288" s="617"/>
      <c r="F288" s="617"/>
      <c r="G288" s="618"/>
      <c r="H288" s="618"/>
      <c r="I288" s="618"/>
      <c r="J288" s="618"/>
      <c r="K288" s="618"/>
      <c r="L288" s="706"/>
      <c r="M288" s="707"/>
      <c r="N288" s="645" t="s">
        <v>374</v>
      </c>
      <c r="O288" s="646"/>
      <c r="P288" s="647" t="e">
        <f aca="false">IFERROR(VLOOKUP(K287,【参考】数式用!$A$5:$J$27,MATCH(O288,【参考】数式用!$B$4:$J$4,0)+1,0),"")))</f>
        <v>#N/A</v>
      </c>
      <c r="Q288" s="646"/>
      <c r="R288" s="647" t="e">
        <f aca="false">IFERROR(VLOOKUP(K287,【参考】数式用!$A$5:$J$27,MATCH(Q288,【参考】数式用!$B$4:$J$4,0)+1,0),"")))</f>
        <v>#N/A</v>
      </c>
      <c r="S288" s="97" t="s">
        <v>88</v>
      </c>
      <c r="T288" s="648" t="n">
        <v>6</v>
      </c>
      <c r="U288" s="98" t="s">
        <v>89</v>
      </c>
      <c r="V288" s="649" t="n">
        <v>4</v>
      </c>
      <c r="W288" s="98" t="s">
        <v>372</v>
      </c>
      <c r="X288" s="648" t="n">
        <v>6</v>
      </c>
      <c r="Y288" s="98" t="s">
        <v>89</v>
      </c>
      <c r="Z288" s="649" t="n">
        <v>5</v>
      </c>
      <c r="AA288" s="98" t="s">
        <v>90</v>
      </c>
      <c r="AB288" s="650" t="s">
        <v>101</v>
      </c>
      <c r="AC288" s="651" t="n">
        <f aca="false">IF(V288&gt;=1,(X288*12+Z288)-(T288*12+V288)+1,"")</f>
        <v>2</v>
      </c>
      <c r="AD288" s="98" t="s">
        <v>373</v>
      </c>
      <c r="AE288" s="652" t="str">
        <f aca="false">IFERROR(ROUNDDOWN(ROUND(L287*R288,0)*M287,0)*AC288,"")</f>
        <v/>
      </c>
      <c r="AF288" s="653" t="str">
        <f aca="false">IFERROR(ROUNDDOWN(ROUND(L287*(R288-P288),0)*M287,0)*AC288,"")</f>
        <v/>
      </c>
      <c r="AG288" s="654"/>
      <c r="AH288" s="655"/>
      <c r="AI288" s="656"/>
      <c r="AJ288" s="657"/>
      <c r="AK288" s="658"/>
      <c r="AL288" s="659"/>
      <c r="AM288" s="660"/>
      <c r="AN288" s="661" t="str">
        <f aca="false">IF(AP287="","",IF(OR(Z287=4,Z288=4,Z289=4),"！加算の要件上は問題ありませんが、算定期間の終わりが令和６年５月になっていません。区分変更の場合は、「基本情報入力シート」で同じ事業所を２行に分けて記入してください。",""))</f>
        <v/>
      </c>
      <c r="AO288" s="662"/>
      <c r="AP288" s="640" t="str">
        <f aca="false">IF(K287&lt;&gt;"","P列・R列に色付け","")</f>
        <v/>
      </c>
      <c r="AY288" s="644" t="str">
        <f aca="false">G287</f>
        <v/>
      </c>
    </row>
    <row r="289" customFormat="false" ht="32.1" hidden="false" customHeight="true" outlineLevel="0" collapsed="false">
      <c r="A289" s="616"/>
      <c r="B289" s="617"/>
      <c r="C289" s="617"/>
      <c r="D289" s="617"/>
      <c r="E289" s="617"/>
      <c r="F289" s="617"/>
      <c r="G289" s="618"/>
      <c r="H289" s="618"/>
      <c r="I289" s="618"/>
      <c r="J289" s="618"/>
      <c r="K289" s="618"/>
      <c r="L289" s="706"/>
      <c r="M289" s="707"/>
      <c r="N289" s="663" t="s">
        <v>375</v>
      </c>
      <c r="O289" s="710"/>
      <c r="P289" s="711" t="e">
        <f aca="false">IFERROR(VLOOKUP(K287,【参考】数式用!$A$5:$J$27,MATCH(O289,【参考】数式用!$B$4:$J$4,0)+1,0),"")))</f>
        <v>#N/A</v>
      </c>
      <c r="Q289" s="664"/>
      <c r="R289" s="665" t="e">
        <f aca="false">IFERROR(VLOOKUP(K287,【参考】数式用!$A$5:$J$27,MATCH(Q289,【参考】数式用!$B$4:$J$4,0)+1,0),"")))</f>
        <v>#N/A</v>
      </c>
      <c r="S289" s="666" t="s">
        <v>88</v>
      </c>
      <c r="T289" s="667" t="n">
        <v>6</v>
      </c>
      <c r="U289" s="668" t="s">
        <v>89</v>
      </c>
      <c r="V289" s="669" t="n">
        <v>4</v>
      </c>
      <c r="W289" s="668" t="s">
        <v>372</v>
      </c>
      <c r="X289" s="667" t="n">
        <v>6</v>
      </c>
      <c r="Y289" s="668" t="s">
        <v>89</v>
      </c>
      <c r="Z289" s="669" t="n">
        <v>5</v>
      </c>
      <c r="AA289" s="668" t="s">
        <v>90</v>
      </c>
      <c r="AB289" s="670" t="s">
        <v>101</v>
      </c>
      <c r="AC289" s="671" t="n">
        <f aca="false">IF(V289&gt;=1,(X289*12+Z289)-(T289*12+V289)+1,"")</f>
        <v>2</v>
      </c>
      <c r="AD289" s="668" t="s">
        <v>373</v>
      </c>
      <c r="AE289" s="672" t="str">
        <f aca="false">IFERROR(ROUNDDOWN(ROUND(L287*R289,0)*M287,0)*AC289,"")</f>
        <v/>
      </c>
      <c r="AF289" s="673" t="str">
        <f aca="false">IFERROR(ROUNDDOWN(ROUND(L287*(R289-P289),0)*M287,0)*AC289,"")</f>
        <v/>
      </c>
      <c r="AG289" s="674" t="n">
        <f aca="false">IF(AND(O289="ベア加算なし",Q289="ベア加算"),AE289,0)</f>
        <v>0</v>
      </c>
      <c r="AH289" s="675"/>
      <c r="AI289" s="676"/>
      <c r="AJ289" s="677"/>
      <c r="AK289" s="678"/>
      <c r="AL289" s="679"/>
      <c r="AM289" s="680"/>
      <c r="AN289" s="681" t="str">
        <f aca="false">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682" t="str">
        <f aca="false">IF(K287&lt;&gt;"","P列・R列に色付け","")</f>
        <v/>
      </c>
      <c r="AQ289" s="683"/>
      <c r="AR289" s="683"/>
      <c r="AX289" s="684"/>
      <c r="AY289" s="644" t="str">
        <f aca="false">G287</f>
        <v/>
      </c>
    </row>
    <row r="290" customFormat="false" ht="32.1" hidden="false" customHeight="true" outlineLevel="0" collapsed="false">
      <c r="A290" s="616" t="n">
        <v>93</v>
      </c>
      <c r="B290" s="617" t="str">
        <f aca="false">IF(基本情報入力シート!C146="","",基本情報入力シート!C146)</f>
        <v/>
      </c>
      <c r="C290" s="617"/>
      <c r="D290" s="617"/>
      <c r="E290" s="617"/>
      <c r="F290" s="617"/>
      <c r="G290" s="618" t="str">
        <f aca="false">IF(基本情報入力シート!M146="","",基本情報入力シート!M146)</f>
        <v/>
      </c>
      <c r="H290" s="618" t="str">
        <f aca="false">IF(基本情報入力シート!R146="","",基本情報入力シート!R146)</f>
        <v/>
      </c>
      <c r="I290" s="618" t="str">
        <f aca="false">IF(基本情報入力シート!W146="","",基本情報入力シート!W146)</f>
        <v/>
      </c>
      <c r="J290" s="618" t="str">
        <f aca="false">IF(基本情報入力シート!X146="","",基本情報入力シート!X146)</f>
        <v/>
      </c>
      <c r="K290" s="618" t="str">
        <f aca="false">IF(基本情報入力シート!Y146="","",基本情報入力シート!Y146)</f>
        <v/>
      </c>
      <c r="L290" s="706" t="str">
        <f aca="false">IF(基本情報入力シート!AB146="","",基本情報入力シート!AB146)</f>
        <v/>
      </c>
      <c r="M290" s="707" t="e">
        <f aca="false">IF(基本情報入力シート!AC146="","",基本情報入力シート!AC146)</f>
        <v>#N/A</v>
      </c>
      <c r="N290" s="622" t="s">
        <v>371</v>
      </c>
      <c r="O290" s="623"/>
      <c r="P290" s="624" t="e">
        <f aca="false">IFERROR(VLOOKUP(K290,【参考】数式用!$A$5:$J$27,MATCH(O290,【参考】数式用!$B$4:$J$4,0)+1,0),"")))</f>
        <v>#N/A</v>
      </c>
      <c r="Q290" s="623"/>
      <c r="R290" s="624" t="e">
        <f aca="false">IFERROR(VLOOKUP(K290,【参考】数式用!$A$5:$J$27,MATCH(Q290,【参考】数式用!$B$4:$J$4,0)+1,0),"")))</f>
        <v>#N/A</v>
      </c>
      <c r="S290" s="625" t="s">
        <v>88</v>
      </c>
      <c r="T290" s="626" t="n">
        <v>6</v>
      </c>
      <c r="U290" s="155" t="s">
        <v>89</v>
      </c>
      <c r="V290" s="627" t="n">
        <v>4</v>
      </c>
      <c r="W290" s="155" t="s">
        <v>372</v>
      </c>
      <c r="X290" s="626" t="n">
        <v>6</v>
      </c>
      <c r="Y290" s="155" t="s">
        <v>89</v>
      </c>
      <c r="Z290" s="627" t="n">
        <v>5</v>
      </c>
      <c r="AA290" s="155" t="s">
        <v>90</v>
      </c>
      <c r="AB290" s="628" t="s">
        <v>101</v>
      </c>
      <c r="AC290" s="629" t="n">
        <f aca="false">IF(V290&gt;=1,(X290*12+Z290)-(T290*12+V290)+1,"")</f>
        <v>2</v>
      </c>
      <c r="AD290" s="155" t="s">
        <v>373</v>
      </c>
      <c r="AE290" s="630" t="str">
        <f aca="false">IFERROR(ROUNDDOWN(ROUND(L290*R290,0)*M290,0)*AC290,"")</f>
        <v/>
      </c>
      <c r="AF290" s="631" t="str">
        <f aca="false">IFERROR(ROUNDDOWN(ROUND(L290*(R290-P290),0)*M290,0)*AC290,"")</f>
        <v/>
      </c>
      <c r="AG290" s="632"/>
      <c r="AH290" s="693"/>
      <c r="AI290" s="708"/>
      <c r="AJ290" s="703"/>
      <c r="AK290" s="704"/>
      <c r="AL290" s="637"/>
      <c r="AM290" s="638"/>
      <c r="AN290" s="639" t="str">
        <f aca="false">IF(AP290="","",IF(R290&lt;P290,"！加算の要件上は問題ありませんが、令和６年３月と比較して４・５月に加算率が下がる計画になっています。",""))</f>
        <v/>
      </c>
      <c r="AP290" s="640" t="str">
        <f aca="false">IF(K290&lt;&gt;"","P列・R列に色付け","")</f>
        <v/>
      </c>
      <c r="AQ290" s="641" t="e">
        <f aca="false">IFERROR(VLOOKUP(K290,【参考】数式用!$AJ$2:$AK$24,2,FALSE),"")))</f>
        <v>#N/A</v>
      </c>
      <c r="AR290" s="643" t="str">
        <f aca="false">Q290&amp;Q291&amp;Q292</f>
        <v/>
      </c>
      <c r="AS290" s="641" t="str">
        <f aca="false">IF(AG292&lt;&gt;0,IF(AH292="○","入力済","未入力"),"")</f>
        <v/>
      </c>
      <c r="AT290" s="642" t="str">
        <f aca="false">IF(OR(Q290="処遇加算Ⅰ",Q290="処遇加算Ⅱ"),IF(OR(AI290="○",AI290="令和６年度中に満たす"),"入力済","未入力"),"")</f>
        <v/>
      </c>
      <c r="AU290" s="643" t="str">
        <f aca="false">IF(Q290="処遇加算Ⅲ",IF(AJ290="○","入力済","未入力"),"")</f>
        <v/>
      </c>
      <c r="AV290" s="641" t="str">
        <f aca="false">IF(Q290="処遇加算Ⅰ",IF(OR(AK290="○",AK290="令和６年度中に満たす"),"入力済","未入力"),"")</f>
        <v/>
      </c>
      <c r="AW290" s="641" t="str">
        <f aca="false">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644" t="str">
        <f aca="false">IF(Q291="特定加算Ⅰ",IF(AM291="","未入力","入力済"),"")</f>
        <v/>
      </c>
      <c r="AY290" s="644" t="str">
        <f aca="false">G290</f>
        <v/>
      </c>
    </row>
    <row r="291" customFormat="false" ht="32.1" hidden="false" customHeight="true" outlineLevel="0" collapsed="false">
      <c r="A291" s="616"/>
      <c r="B291" s="617"/>
      <c r="C291" s="617"/>
      <c r="D291" s="617"/>
      <c r="E291" s="617"/>
      <c r="F291" s="617"/>
      <c r="G291" s="618"/>
      <c r="H291" s="618"/>
      <c r="I291" s="618"/>
      <c r="J291" s="618"/>
      <c r="K291" s="618"/>
      <c r="L291" s="706"/>
      <c r="M291" s="707"/>
      <c r="N291" s="645" t="s">
        <v>374</v>
      </c>
      <c r="O291" s="646"/>
      <c r="P291" s="647" t="e">
        <f aca="false">IFERROR(VLOOKUP(K290,【参考】数式用!$A$5:$J$27,MATCH(O291,【参考】数式用!$B$4:$J$4,0)+1,0),"")))</f>
        <v>#N/A</v>
      </c>
      <c r="Q291" s="646"/>
      <c r="R291" s="647" t="e">
        <f aca="false">IFERROR(VLOOKUP(K290,【参考】数式用!$A$5:$J$27,MATCH(Q291,【参考】数式用!$B$4:$J$4,0)+1,0),"")))</f>
        <v>#N/A</v>
      </c>
      <c r="S291" s="97" t="s">
        <v>88</v>
      </c>
      <c r="T291" s="648" t="n">
        <v>6</v>
      </c>
      <c r="U291" s="98" t="s">
        <v>89</v>
      </c>
      <c r="V291" s="649" t="n">
        <v>4</v>
      </c>
      <c r="W291" s="98" t="s">
        <v>372</v>
      </c>
      <c r="X291" s="648" t="n">
        <v>6</v>
      </c>
      <c r="Y291" s="98" t="s">
        <v>89</v>
      </c>
      <c r="Z291" s="649" t="n">
        <v>5</v>
      </c>
      <c r="AA291" s="98" t="s">
        <v>90</v>
      </c>
      <c r="AB291" s="650" t="s">
        <v>101</v>
      </c>
      <c r="AC291" s="651" t="n">
        <f aca="false">IF(V291&gt;=1,(X291*12+Z291)-(T291*12+V291)+1,"")</f>
        <v>2</v>
      </c>
      <c r="AD291" s="98" t="s">
        <v>373</v>
      </c>
      <c r="AE291" s="652" t="str">
        <f aca="false">IFERROR(ROUNDDOWN(ROUND(L290*R291,0)*M290,0)*AC291,"")</f>
        <v/>
      </c>
      <c r="AF291" s="653" t="str">
        <f aca="false">IFERROR(ROUNDDOWN(ROUND(L290*(R291-P291),0)*M290,0)*AC291,"")</f>
        <v/>
      </c>
      <c r="AG291" s="654"/>
      <c r="AH291" s="655"/>
      <c r="AI291" s="656"/>
      <c r="AJ291" s="657"/>
      <c r="AK291" s="658"/>
      <c r="AL291" s="659"/>
      <c r="AM291" s="660"/>
      <c r="AN291" s="661" t="str">
        <f aca="false">IF(AP290="","",IF(OR(Z290=4,Z291=4,Z292=4),"！加算の要件上は問題ありませんが、算定期間の終わりが令和６年５月になっていません。区分変更の場合は、「基本情報入力シート」で同じ事業所を２行に分けて記入してください。",""))</f>
        <v/>
      </c>
      <c r="AO291" s="662"/>
      <c r="AP291" s="640" t="str">
        <f aca="false">IF(K290&lt;&gt;"","P列・R列に色付け","")</f>
        <v/>
      </c>
      <c r="AY291" s="644" t="str">
        <f aca="false">G290</f>
        <v/>
      </c>
    </row>
    <row r="292" customFormat="false" ht="32.1" hidden="false" customHeight="true" outlineLevel="0" collapsed="false">
      <c r="A292" s="616"/>
      <c r="B292" s="617"/>
      <c r="C292" s="617"/>
      <c r="D292" s="617"/>
      <c r="E292" s="617"/>
      <c r="F292" s="617"/>
      <c r="G292" s="618"/>
      <c r="H292" s="618"/>
      <c r="I292" s="618"/>
      <c r="J292" s="618"/>
      <c r="K292" s="618"/>
      <c r="L292" s="706"/>
      <c r="M292" s="707"/>
      <c r="N292" s="663" t="s">
        <v>375</v>
      </c>
      <c r="O292" s="710"/>
      <c r="P292" s="711" t="e">
        <f aca="false">IFERROR(VLOOKUP(K290,【参考】数式用!$A$5:$J$27,MATCH(O292,【参考】数式用!$B$4:$J$4,0)+1,0),"")))</f>
        <v>#N/A</v>
      </c>
      <c r="Q292" s="664"/>
      <c r="R292" s="665" t="e">
        <f aca="false">IFERROR(VLOOKUP(K290,【参考】数式用!$A$5:$J$27,MATCH(Q292,【参考】数式用!$B$4:$J$4,0)+1,0),"")))</f>
        <v>#N/A</v>
      </c>
      <c r="S292" s="666" t="s">
        <v>88</v>
      </c>
      <c r="T292" s="667" t="n">
        <v>6</v>
      </c>
      <c r="U292" s="668" t="s">
        <v>89</v>
      </c>
      <c r="V292" s="669" t="n">
        <v>4</v>
      </c>
      <c r="W292" s="668" t="s">
        <v>372</v>
      </c>
      <c r="X292" s="667" t="n">
        <v>6</v>
      </c>
      <c r="Y292" s="668" t="s">
        <v>89</v>
      </c>
      <c r="Z292" s="669" t="n">
        <v>5</v>
      </c>
      <c r="AA292" s="668" t="s">
        <v>90</v>
      </c>
      <c r="AB292" s="670" t="s">
        <v>101</v>
      </c>
      <c r="AC292" s="671" t="n">
        <f aca="false">IF(V292&gt;=1,(X292*12+Z292)-(T292*12+V292)+1,"")</f>
        <v>2</v>
      </c>
      <c r="AD292" s="668" t="s">
        <v>373</v>
      </c>
      <c r="AE292" s="672" t="str">
        <f aca="false">IFERROR(ROUNDDOWN(ROUND(L290*R292,0)*M290,0)*AC292,"")</f>
        <v/>
      </c>
      <c r="AF292" s="673" t="str">
        <f aca="false">IFERROR(ROUNDDOWN(ROUND(L290*(R292-P292),0)*M290,0)*AC292,"")</f>
        <v/>
      </c>
      <c r="AG292" s="674" t="n">
        <f aca="false">IF(AND(O292="ベア加算なし",Q292="ベア加算"),AE292,0)</f>
        <v>0</v>
      </c>
      <c r="AH292" s="675"/>
      <c r="AI292" s="676"/>
      <c r="AJ292" s="677"/>
      <c r="AK292" s="678"/>
      <c r="AL292" s="679"/>
      <c r="AM292" s="680"/>
      <c r="AN292" s="681" t="str">
        <f aca="false">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682" t="str">
        <f aca="false">IF(K290&lt;&gt;"","P列・R列に色付け","")</f>
        <v/>
      </c>
      <c r="AQ292" s="683"/>
      <c r="AR292" s="683"/>
      <c r="AX292" s="684"/>
      <c r="AY292" s="644" t="str">
        <f aca="false">G290</f>
        <v/>
      </c>
    </row>
    <row r="293" customFormat="false" ht="32.1" hidden="false" customHeight="true" outlineLevel="0" collapsed="false">
      <c r="A293" s="616" t="n">
        <v>94</v>
      </c>
      <c r="B293" s="617" t="str">
        <f aca="false">IF(基本情報入力シート!C147="","",基本情報入力シート!C147)</f>
        <v/>
      </c>
      <c r="C293" s="617"/>
      <c r="D293" s="617"/>
      <c r="E293" s="617"/>
      <c r="F293" s="617"/>
      <c r="G293" s="618" t="str">
        <f aca="false">IF(基本情報入力シート!M147="","",基本情報入力シート!M147)</f>
        <v/>
      </c>
      <c r="H293" s="618" t="str">
        <f aca="false">IF(基本情報入力シート!R147="","",基本情報入力シート!R147)</f>
        <v/>
      </c>
      <c r="I293" s="618" t="str">
        <f aca="false">IF(基本情報入力シート!W147="","",基本情報入力シート!W147)</f>
        <v/>
      </c>
      <c r="J293" s="618" t="str">
        <f aca="false">IF(基本情報入力シート!X147="","",基本情報入力シート!X147)</f>
        <v/>
      </c>
      <c r="K293" s="618" t="str">
        <f aca="false">IF(基本情報入力シート!Y147="","",基本情報入力シート!Y147)</f>
        <v/>
      </c>
      <c r="L293" s="706" t="str">
        <f aca="false">IF(基本情報入力シート!AB147="","",基本情報入力シート!AB147)</f>
        <v/>
      </c>
      <c r="M293" s="707" t="e">
        <f aca="false">IF(基本情報入力シート!AC147="","",基本情報入力シート!AC147)</f>
        <v>#N/A</v>
      </c>
      <c r="N293" s="622" t="s">
        <v>371</v>
      </c>
      <c r="O293" s="623"/>
      <c r="P293" s="624" t="e">
        <f aca="false">IFERROR(VLOOKUP(K293,【参考】数式用!$A$5:$J$27,MATCH(O293,【参考】数式用!$B$4:$J$4,0)+1,0),"")))</f>
        <v>#N/A</v>
      </c>
      <c r="Q293" s="623"/>
      <c r="R293" s="624" t="e">
        <f aca="false">IFERROR(VLOOKUP(K293,【参考】数式用!$A$5:$J$27,MATCH(Q293,【参考】数式用!$B$4:$J$4,0)+1,0),"")))</f>
        <v>#N/A</v>
      </c>
      <c r="S293" s="625" t="s">
        <v>88</v>
      </c>
      <c r="T293" s="626" t="n">
        <v>6</v>
      </c>
      <c r="U293" s="155" t="s">
        <v>89</v>
      </c>
      <c r="V293" s="627" t="n">
        <v>4</v>
      </c>
      <c r="W293" s="155" t="s">
        <v>372</v>
      </c>
      <c r="X293" s="626" t="n">
        <v>6</v>
      </c>
      <c r="Y293" s="155" t="s">
        <v>89</v>
      </c>
      <c r="Z293" s="627" t="n">
        <v>5</v>
      </c>
      <c r="AA293" s="155" t="s">
        <v>90</v>
      </c>
      <c r="AB293" s="628" t="s">
        <v>101</v>
      </c>
      <c r="AC293" s="629" t="n">
        <f aca="false">IF(V293&gt;=1,(X293*12+Z293)-(T293*12+V293)+1,"")</f>
        <v>2</v>
      </c>
      <c r="AD293" s="155" t="s">
        <v>373</v>
      </c>
      <c r="AE293" s="630" t="str">
        <f aca="false">IFERROR(ROUNDDOWN(ROUND(L293*R293,0)*M293,0)*AC293,"")</f>
        <v/>
      </c>
      <c r="AF293" s="631" t="str">
        <f aca="false">IFERROR(ROUNDDOWN(ROUND(L293*(R293-P293),0)*M293,0)*AC293,"")</f>
        <v/>
      </c>
      <c r="AG293" s="632"/>
      <c r="AH293" s="693"/>
      <c r="AI293" s="708"/>
      <c r="AJ293" s="703"/>
      <c r="AK293" s="704"/>
      <c r="AL293" s="637"/>
      <c r="AM293" s="638"/>
      <c r="AN293" s="639" t="str">
        <f aca="false">IF(AP293="","",IF(R293&lt;P293,"！加算の要件上は問題ありませんが、令和６年３月と比較して４・５月に加算率が下がる計画になっています。",""))</f>
        <v/>
      </c>
      <c r="AP293" s="640" t="str">
        <f aca="false">IF(K293&lt;&gt;"","P列・R列に色付け","")</f>
        <v/>
      </c>
      <c r="AQ293" s="641" t="e">
        <f aca="false">IFERROR(VLOOKUP(K293,【参考】数式用!$AJ$2:$AK$24,2,FALSE),"")))</f>
        <v>#N/A</v>
      </c>
      <c r="AR293" s="643" t="str">
        <f aca="false">Q293&amp;Q294&amp;Q295</f>
        <v/>
      </c>
      <c r="AS293" s="641" t="str">
        <f aca="false">IF(AG295&lt;&gt;0,IF(AH295="○","入力済","未入力"),"")</f>
        <v/>
      </c>
      <c r="AT293" s="642" t="str">
        <f aca="false">IF(OR(Q293="処遇加算Ⅰ",Q293="処遇加算Ⅱ"),IF(OR(AI293="○",AI293="令和６年度中に満たす"),"入力済","未入力"),"")</f>
        <v/>
      </c>
      <c r="AU293" s="643" t="str">
        <f aca="false">IF(Q293="処遇加算Ⅲ",IF(AJ293="○","入力済","未入力"),"")</f>
        <v/>
      </c>
      <c r="AV293" s="641" t="str">
        <f aca="false">IF(Q293="処遇加算Ⅰ",IF(OR(AK293="○",AK293="令和６年度中に満たす"),"入力済","未入力"),"")</f>
        <v/>
      </c>
      <c r="AW293" s="641" t="str">
        <f aca="false">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644" t="str">
        <f aca="false">IF(Q294="特定加算Ⅰ",IF(AM294="","未入力","入力済"),"")</f>
        <v/>
      </c>
      <c r="AY293" s="644" t="str">
        <f aca="false">G293</f>
        <v/>
      </c>
    </row>
    <row r="294" customFormat="false" ht="32.1" hidden="false" customHeight="true" outlineLevel="0" collapsed="false">
      <c r="A294" s="616"/>
      <c r="B294" s="617"/>
      <c r="C294" s="617"/>
      <c r="D294" s="617"/>
      <c r="E294" s="617"/>
      <c r="F294" s="617"/>
      <c r="G294" s="618"/>
      <c r="H294" s="618"/>
      <c r="I294" s="618"/>
      <c r="J294" s="618"/>
      <c r="K294" s="618"/>
      <c r="L294" s="706"/>
      <c r="M294" s="707"/>
      <c r="N294" s="645" t="s">
        <v>374</v>
      </c>
      <c r="O294" s="646"/>
      <c r="P294" s="647" t="e">
        <f aca="false">IFERROR(VLOOKUP(K293,【参考】数式用!$A$5:$J$27,MATCH(O294,【参考】数式用!$B$4:$J$4,0)+1,0),"")))</f>
        <v>#N/A</v>
      </c>
      <c r="Q294" s="646"/>
      <c r="R294" s="647" t="e">
        <f aca="false">IFERROR(VLOOKUP(K293,【参考】数式用!$A$5:$J$27,MATCH(Q294,【参考】数式用!$B$4:$J$4,0)+1,0),"")))</f>
        <v>#N/A</v>
      </c>
      <c r="S294" s="97" t="s">
        <v>88</v>
      </c>
      <c r="T294" s="648" t="n">
        <v>6</v>
      </c>
      <c r="U294" s="98" t="s">
        <v>89</v>
      </c>
      <c r="V294" s="649" t="n">
        <v>4</v>
      </c>
      <c r="W294" s="98" t="s">
        <v>372</v>
      </c>
      <c r="X294" s="648" t="n">
        <v>6</v>
      </c>
      <c r="Y294" s="98" t="s">
        <v>89</v>
      </c>
      <c r="Z294" s="649" t="n">
        <v>5</v>
      </c>
      <c r="AA294" s="98" t="s">
        <v>90</v>
      </c>
      <c r="AB294" s="650" t="s">
        <v>101</v>
      </c>
      <c r="AC294" s="651" t="n">
        <f aca="false">IF(V294&gt;=1,(X294*12+Z294)-(T294*12+V294)+1,"")</f>
        <v>2</v>
      </c>
      <c r="AD294" s="98" t="s">
        <v>373</v>
      </c>
      <c r="AE294" s="652" t="str">
        <f aca="false">IFERROR(ROUNDDOWN(ROUND(L293*R294,0)*M293,0)*AC294,"")</f>
        <v/>
      </c>
      <c r="AF294" s="653" t="str">
        <f aca="false">IFERROR(ROUNDDOWN(ROUND(L293*(R294-P294),0)*M293,0)*AC294,"")</f>
        <v/>
      </c>
      <c r="AG294" s="654"/>
      <c r="AH294" s="655"/>
      <c r="AI294" s="656"/>
      <c r="AJ294" s="657"/>
      <c r="AK294" s="658"/>
      <c r="AL294" s="659"/>
      <c r="AM294" s="660"/>
      <c r="AN294" s="661" t="str">
        <f aca="false">IF(AP293="","",IF(OR(Z293=4,Z294=4,Z295=4),"！加算の要件上は問題ありませんが、算定期間の終わりが令和６年５月になっていません。区分変更の場合は、「基本情報入力シート」で同じ事業所を２行に分けて記入してください。",""))</f>
        <v/>
      </c>
      <c r="AO294" s="662"/>
      <c r="AP294" s="640" t="str">
        <f aca="false">IF(K293&lt;&gt;"","P列・R列に色付け","")</f>
        <v/>
      </c>
      <c r="AY294" s="644" t="str">
        <f aca="false">G293</f>
        <v/>
      </c>
    </row>
    <row r="295" customFormat="false" ht="32.1" hidden="false" customHeight="true" outlineLevel="0" collapsed="false">
      <c r="A295" s="616"/>
      <c r="B295" s="617"/>
      <c r="C295" s="617"/>
      <c r="D295" s="617"/>
      <c r="E295" s="617"/>
      <c r="F295" s="617"/>
      <c r="G295" s="618"/>
      <c r="H295" s="618"/>
      <c r="I295" s="618"/>
      <c r="J295" s="618"/>
      <c r="K295" s="618"/>
      <c r="L295" s="706"/>
      <c r="M295" s="707"/>
      <c r="N295" s="663" t="s">
        <v>375</v>
      </c>
      <c r="O295" s="710"/>
      <c r="P295" s="711" t="e">
        <f aca="false">IFERROR(VLOOKUP(K293,【参考】数式用!$A$5:$J$27,MATCH(O295,【参考】数式用!$B$4:$J$4,0)+1,0),"")))</f>
        <v>#N/A</v>
      </c>
      <c r="Q295" s="664"/>
      <c r="R295" s="665" t="e">
        <f aca="false">IFERROR(VLOOKUP(K293,【参考】数式用!$A$5:$J$27,MATCH(Q295,【参考】数式用!$B$4:$J$4,0)+1,0),"")))</f>
        <v>#N/A</v>
      </c>
      <c r="S295" s="666" t="s">
        <v>88</v>
      </c>
      <c r="T295" s="667" t="n">
        <v>6</v>
      </c>
      <c r="U295" s="668" t="s">
        <v>89</v>
      </c>
      <c r="V295" s="669" t="n">
        <v>4</v>
      </c>
      <c r="W295" s="668" t="s">
        <v>372</v>
      </c>
      <c r="X295" s="667" t="n">
        <v>6</v>
      </c>
      <c r="Y295" s="668" t="s">
        <v>89</v>
      </c>
      <c r="Z295" s="669" t="n">
        <v>5</v>
      </c>
      <c r="AA295" s="668" t="s">
        <v>90</v>
      </c>
      <c r="AB295" s="670" t="s">
        <v>101</v>
      </c>
      <c r="AC295" s="671" t="n">
        <f aca="false">IF(V295&gt;=1,(X295*12+Z295)-(T295*12+V295)+1,"")</f>
        <v>2</v>
      </c>
      <c r="AD295" s="668" t="s">
        <v>373</v>
      </c>
      <c r="AE295" s="672" t="str">
        <f aca="false">IFERROR(ROUNDDOWN(ROUND(L293*R295,0)*M293,0)*AC295,"")</f>
        <v/>
      </c>
      <c r="AF295" s="673" t="str">
        <f aca="false">IFERROR(ROUNDDOWN(ROUND(L293*(R295-P295),0)*M293,0)*AC295,"")</f>
        <v/>
      </c>
      <c r="AG295" s="674" t="n">
        <f aca="false">IF(AND(O295="ベア加算なし",Q295="ベア加算"),AE295,0)</f>
        <v>0</v>
      </c>
      <c r="AH295" s="675"/>
      <c r="AI295" s="676"/>
      <c r="AJ295" s="677"/>
      <c r="AK295" s="678"/>
      <c r="AL295" s="679"/>
      <c r="AM295" s="680"/>
      <c r="AN295" s="681" t="str">
        <f aca="false">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682" t="str">
        <f aca="false">IF(K293&lt;&gt;"","P列・R列に色付け","")</f>
        <v/>
      </c>
      <c r="AQ295" s="683"/>
      <c r="AR295" s="683"/>
      <c r="AX295" s="684"/>
      <c r="AY295" s="644" t="str">
        <f aca="false">G293</f>
        <v/>
      </c>
    </row>
    <row r="296" customFormat="false" ht="32.1" hidden="false" customHeight="true" outlineLevel="0" collapsed="false">
      <c r="A296" s="616" t="n">
        <v>95</v>
      </c>
      <c r="B296" s="617" t="str">
        <f aca="false">IF(基本情報入力シート!C148="","",基本情報入力シート!C148)</f>
        <v/>
      </c>
      <c r="C296" s="617"/>
      <c r="D296" s="617"/>
      <c r="E296" s="617"/>
      <c r="F296" s="617"/>
      <c r="G296" s="618" t="str">
        <f aca="false">IF(基本情報入力シート!M148="","",基本情報入力シート!M148)</f>
        <v/>
      </c>
      <c r="H296" s="618" t="str">
        <f aca="false">IF(基本情報入力シート!R148="","",基本情報入力シート!R148)</f>
        <v/>
      </c>
      <c r="I296" s="618" t="str">
        <f aca="false">IF(基本情報入力シート!W148="","",基本情報入力シート!W148)</f>
        <v/>
      </c>
      <c r="J296" s="618" t="str">
        <f aca="false">IF(基本情報入力シート!X148="","",基本情報入力シート!X148)</f>
        <v/>
      </c>
      <c r="K296" s="618" t="str">
        <f aca="false">IF(基本情報入力シート!Y148="","",基本情報入力シート!Y148)</f>
        <v/>
      </c>
      <c r="L296" s="706" t="str">
        <f aca="false">IF(基本情報入力シート!AB148="","",基本情報入力シート!AB148)</f>
        <v/>
      </c>
      <c r="M296" s="707" t="e">
        <f aca="false">IF(基本情報入力シート!AC148="","",基本情報入力シート!AC148)</f>
        <v>#N/A</v>
      </c>
      <c r="N296" s="622" t="s">
        <v>371</v>
      </c>
      <c r="O296" s="623"/>
      <c r="P296" s="624" t="e">
        <f aca="false">IFERROR(VLOOKUP(K296,【参考】数式用!$A$5:$J$27,MATCH(O296,【参考】数式用!$B$4:$J$4,0)+1,0),"")))</f>
        <v>#N/A</v>
      </c>
      <c r="Q296" s="623"/>
      <c r="R296" s="624" t="e">
        <f aca="false">IFERROR(VLOOKUP(K296,【参考】数式用!$A$5:$J$27,MATCH(Q296,【参考】数式用!$B$4:$J$4,0)+1,0),"")))</f>
        <v>#N/A</v>
      </c>
      <c r="S296" s="625" t="s">
        <v>88</v>
      </c>
      <c r="T296" s="626" t="n">
        <v>6</v>
      </c>
      <c r="U296" s="155" t="s">
        <v>89</v>
      </c>
      <c r="V296" s="627" t="n">
        <v>4</v>
      </c>
      <c r="W296" s="155" t="s">
        <v>372</v>
      </c>
      <c r="X296" s="626" t="n">
        <v>6</v>
      </c>
      <c r="Y296" s="155" t="s">
        <v>89</v>
      </c>
      <c r="Z296" s="627" t="n">
        <v>5</v>
      </c>
      <c r="AA296" s="155" t="s">
        <v>90</v>
      </c>
      <c r="AB296" s="628" t="s">
        <v>101</v>
      </c>
      <c r="AC296" s="629" t="n">
        <f aca="false">IF(V296&gt;=1,(X296*12+Z296)-(T296*12+V296)+1,"")</f>
        <v>2</v>
      </c>
      <c r="AD296" s="155" t="s">
        <v>373</v>
      </c>
      <c r="AE296" s="630" t="str">
        <f aca="false">IFERROR(ROUNDDOWN(ROUND(L296*R296,0)*M296,0)*AC296,"")</f>
        <v/>
      </c>
      <c r="AF296" s="631" t="str">
        <f aca="false">IFERROR(ROUNDDOWN(ROUND(L296*(R296-P296),0)*M296,0)*AC296,"")</f>
        <v/>
      </c>
      <c r="AG296" s="632"/>
      <c r="AH296" s="693"/>
      <c r="AI296" s="708"/>
      <c r="AJ296" s="703"/>
      <c r="AK296" s="704"/>
      <c r="AL296" s="637"/>
      <c r="AM296" s="638"/>
      <c r="AN296" s="639" t="str">
        <f aca="false">IF(AP296="","",IF(R296&lt;P296,"！加算の要件上は問題ありませんが、令和６年３月と比較して４・５月に加算率が下がる計画になっています。",""))</f>
        <v/>
      </c>
      <c r="AP296" s="640" t="str">
        <f aca="false">IF(K296&lt;&gt;"","P列・R列に色付け","")</f>
        <v/>
      </c>
      <c r="AQ296" s="641" t="e">
        <f aca="false">IFERROR(VLOOKUP(K296,【参考】数式用!$AJ$2:$AK$24,2,FALSE),"")))</f>
        <v>#N/A</v>
      </c>
      <c r="AR296" s="643" t="str">
        <f aca="false">Q296&amp;Q297&amp;Q298</f>
        <v/>
      </c>
      <c r="AS296" s="641" t="str">
        <f aca="false">IF(AG298&lt;&gt;0,IF(AH298="○","入力済","未入力"),"")</f>
        <v/>
      </c>
      <c r="AT296" s="642" t="str">
        <f aca="false">IF(OR(Q296="処遇加算Ⅰ",Q296="処遇加算Ⅱ"),IF(OR(AI296="○",AI296="令和６年度中に満たす"),"入力済","未入力"),"")</f>
        <v/>
      </c>
      <c r="AU296" s="643" t="str">
        <f aca="false">IF(Q296="処遇加算Ⅲ",IF(AJ296="○","入力済","未入力"),"")</f>
        <v/>
      </c>
      <c r="AV296" s="641" t="str">
        <f aca="false">IF(Q296="処遇加算Ⅰ",IF(OR(AK296="○",AK296="令和６年度中に満たす"),"入力済","未入力"),"")</f>
        <v/>
      </c>
      <c r="AW296" s="641" t="str">
        <f aca="false">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644" t="str">
        <f aca="false">IF(Q297="特定加算Ⅰ",IF(AM297="","未入力","入力済"),"")</f>
        <v/>
      </c>
      <c r="AY296" s="644" t="str">
        <f aca="false">G296</f>
        <v/>
      </c>
    </row>
    <row r="297" customFormat="false" ht="32.1" hidden="false" customHeight="true" outlineLevel="0" collapsed="false">
      <c r="A297" s="616"/>
      <c r="B297" s="617"/>
      <c r="C297" s="617"/>
      <c r="D297" s="617"/>
      <c r="E297" s="617"/>
      <c r="F297" s="617"/>
      <c r="G297" s="618"/>
      <c r="H297" s="618"/>
      <c r="I297" s="618"/>
      <c r="J297" s="618"/>
      <c r="K297" s="618"/>
      <c r="L297" s="706"/>
      <c r="M297" s="707"/>
      <c r="N297" s="645" t="s">
        <v>374</v>
      </c>
      <c r="O297" s="646"/>
      <c r="P297" s="647" t="e">
        <f aca="false">IFERROR(VLOOKUP(K296,【参考】数式用!$A$5:$J$27,MATCH(O297,【参考】数式用!$B$4:$J$4,0)+1,0),"")))</f>
        <v>#N/A</v>
      </c>
      <c r="Q297" s="646"/>
      <c r="R297" s="647" t="e">
        <f aca="false">IFERROR(VLOOKUP(K296,【参考】数式用!$A$5:$J$27,MATCH(Q297,【参考】数式用!$B$4:$J$4,0)+1,0),"")))</f>
        <v>#N/A</v>
      </c>
      <c r="S297" s="97" t="s">
        <v>88</v>
      </c>
      <c r="T297" s="648" t="n">
        <v>6</v>
      </c>
      <c r="U297" s="98" t="s">
        <v>89</v>
      </c>
      <c r="V297" s="649" t="n">
        <v>4</v>
      </c>
      <c r="W297" s="98" t="s">
        <v>372</v>
      </c>
      <c r="X297" s="648" t="n">
        <v>6</v>
      </c>
      <c r="Y297" s="98" t="s">
        <v>89</v>
      </c>
      <c r="Z297" s="649" t="n">
        <v>5</v>
      </c>
      <c r="AA297" s="98" t="s">
        <v>90</v>
      </c>
      <c r="AB297" s="650" t="s">
        <v>101</v>
      </c>
      <c r="AC297" s="651" t="n">
        <f aca="false">IF(V297&gt;=1,(X297*12+Z297)-(T297*12+V297)+1,"")</f>
        <v>2</v>
      </c>
      <c r="AD297" s="98" t="s">
        <v>373</v>
      </c>
      <c r="AE297" s="652" t="str">
        <f aca="false">IFERROR(ROUNDDOWN(ROUND(L296*R297,0)*M296,0)*AC297,"")</f>
        <v/>
      </c>
      <c r="AF297" s="653" t="str">
        <f aca="false">IFERROR(ROUNDDOWN(ROUND(L296*(R297-P297),0)*M296,0)*AC297,"")</f>
        <v/>
      </c>
      <c r="AG297" s="654"/>
      <c r="AH297" s="655"/>
      <c r="AI297" s="656"/>
      <c r="AJ297" s="657"/>
      <c r="AK297" s="658"/>
      <c r="AL297" s="659"/>
      <c r="AM297" s="660"/>
      <c r="AN297" s="661" t="str">
        <f aca="false">IF(AP296="","",IF(OR(Z296=4,Z297=4,Z298=4),"！加算の要件上は問題ありませんが、算定期間の終わりが令和６年５月になっていません。区分変更の場合は、「基本情報入力シート」で同じ事業所を２行に分けて記入してください。",""))</f>
        <v/>
      </c>
      <c r="AO297" s="662"/>
      <c r="AP297" s="640" t="str">
        <f aca="false">IF(K296&lt;&gt;"","P列・R列に色付け","")</f>
        <v/>
      </c>
      <c r="AY297" s="644" t="str">
        <f aca="false">G296</f>
        <v/>
      </c>
    </row>
    <row r="298" customFormat="false" ht="32.1" hidden="false" customHeight="true" outlineLevel="0" collapsed="false">
      <c r="A298" s="616"/>
      <c r="B298" s="617"/>
      <c r="C298" s="617"/>
      <c r="D298" s="617"/>
      <c r="E298" s="617"/>
      <c r="F298" s="617"/>
      <c r="G298" s="618"/>
      <c r="H298" s="618"/>
      <c r="I298" s="618"/>
      <c r="J298" s="618"/>
      <c r="K298" s="618"/>
      <c r="L298" s="706"/>
      <c r="M298" s="707"/>
      <c r="N298" s="663" t="s">
        <v>375</v>
      </c>
      <c r="O298" s="710"/>
      <c r="P298" s="711" t="e">
        <f aca="false">IFERROR(VLOOKUP(K296,【参考】数式用!$A$5:$J$27,MATCH(O298,【参考】数式用!$B$4:$J$4,0)+1,0),"")))</f>
        <v>#N/A</v>
      </c>
      <c r="Q298" s="664"/>
      <c r="R298" s="665" t="e">
        <f aca="false">IFERROR(VLOOKUP(K296,【参考】数式用!$A$5:$J$27,MATCH(Q298,【参考】数式用!$B$4:$J$4,0)+1,0),"")))</f>
        <v>#N/A</v>
      </c>
      <c r="S298" s="666" t="s">
        <v>88</v>
      </c>
      <c r="T298" s="667" t="n">
        <v>6</v>
      </c>
      <c r="U298" s="668" t="s">
        <v>89</v>
      </c>
      <c r="V298" s="669" t="n">
        <v>4</v>
      </c>
      <c r="W298" s="668" t="s">
        <v>372</v>
      </c>
      <c r="X298" s="667" t="n">
        <v>6</v>
      </c>
      <c r="Y298" s="668" t="s">
        <v>89</v>
      </c>
      <c r="Z298" s="669" t="n">
        <v>5</v>
      </c>
      <c r="AA298" s="668" t="s">
        <v>90</v>
      </c>
      <c r="AB298" s="670" t="s">
        <v>101</v>
      </c>
      <c r="AC298" s="671" t="n">
        <f aca="false">IF(V298&gt;=1,(X298*12+Z298)-(T298*12+V298)+1,"")</f>
        <v>2</v>
      </c>
      <c r="AD298" s="668" t="s">
        <v>373</v>
      </c>
      <c r="AE298" s="672" t="str">
        <f aca="false">IFERROR(ROUNDDOWN(ROUND(L296*R298,0)*M296,0)*AC298,"")</f>
        <v/>
      </c>
      <c r="AF298" s="673" t="str">
        <f aca="false">IFERROR(ROUNDDOWN(ROUND(L296*(R298-P298),0)*M296,0)*AC298,"")</f>
        <v/>
      </c>
      <c r="AG298" s="674" t="n">
        <f aca="false">IF(AND(O298="ベア加算なし",Q298="ベア加算"),AE298,0)</f>
        <v>0</v>
      </c>
      <c r="AH298" s="675"/>
      <c r="AI298" s="676"/>
      <c r="AJ298" s="677"/>
      <c r="AK298" s="678"/>
      <c r="AL298" s="679"/>
      <c r="AM298" s="680"/>
      <c r="AN298" s="681" t="str">
        <f aca="false">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682" t="str">
        <f aca="false">IF(K296&lt;&gt;"","P列・R列に色付け","")</f>
        <v/>
      </c>
      <c r="AQ298" s="683"/>
      <c r="AR298" s="683"/>
      <c r="AX298" s="684"/>
      <c r="AY298" s="644" t="str">
        <f aca="false">G296</f>
        <v/>
      </c>
    </row>
    <row r="299" customFormat="false" ht="32.1" hidden="false" customHeight="true" outlineLevel="0" collapsed="false">
      <c r="A299" s="616" t="n">
        <v>96</v>
      </c>
      <c r="B299" s="617" t="str">
        <f aca="false">IF(基本情報入力シート!C149="","",基本情報入力シート!C149)</f>
        <v/>
      </c>
      <c r="C299" s="617"/>
      <c r="D299" s="617"/>
      <c r="E299" s="617"/>
      <c r="F299" s="617"/>
      <c r="G299" s="618" t="str">
        <f aca="false">IF(基本情報入力シート!M149="","",基本情報入力シート!M149)</f>
        <v/>
      </c>
      <c r="H299" s="618" t="str">
        <f aca="false">IF(基本情報入力シート!R149="","",基本情報入力シート!R149)</f>
        <v/>
      </c>
      <c r="I299" s="618" t="str">
        <f aca="false">IF(基本情報入力シート!W149="","",基本情報入力シート!W149)</f>
        <v/>
      </c>
      <c r="J299" s="618" t="str">
        <f aca="false">IF(基本情報入力シート!X149="","",基本情報入力シート!X149)</f>
        <v/>
      </c>
      <c r="K299" s="618" t="str">
        <f aca="false">IF(基本情報入力シート!Y149="","",基本情報入力シート!Y149)</f>
        <v/>
      </c>
      <c r="L299" s="706" t="str">
        <f aca="false">IF(基本情報入力シート!AB149="","",基本情報入力シート!AB149)</f>
        <v/>
      </c>
      <c r="M299" s="707" t="e">
        <f aca="false">IF(基本情報入力シート!AC149="","",基本情報入力シート!AC149)</f>
        <v>#N/A</v>
      </c>
      <c r="N299" s="622" t="s">
        <v>371</v>
      </c>
      <c r="O299" s="623"/>
      <c r="P299" s="624" t="e">
        <f aca="false">IFERROR(VLOOKUP(K299,【参考】数式用!$A$5:$J$27,MATCH(O299,【参考】数式用!$B$4:$J$4,0)+1,0),"")))</f>
        <v>#N/A</v>
      </c>
      <c r="Q299" s="623"/>
      <c r="R299" s="624" t="e">
        <f aca="false">IFERROR(VLOOKUP(K299,【参考】数式用!$A$5:$J$27,MATCH(Q299,【参考】数式用!$B$4:$J$4,0)+1,0),"")))</f>
        <v>#N/A</v>
      </c>
      <c r="S299" s="625" t="s">
        <v>88</v>
      </c>
      <c r="T299" s="626" t="n">
        <v>6</v>
      </c>
      <c r="U299" s="155" t="s">
        <v>89</v>
      </c>
      <c r="V299" s="627" t="n">
        <v>4</v>
      </c>
      <c r="W299" s="155" t="s">
        <v>372</v>
      </c>
      <c r="X299" s="626" t="n">
        <v>6</v>
      </c>
      <c r="Y299" s="155" t="s">
        <v>89</v>
      </c>
      <c r="Z299" s="627" t="n">
        <v>5</v>
      </c>
      <c r="AA299" s="155" t="s">
        <v>90</v>
      </c>
      <c r="AB299" s="628" t="s">
        <v>101</v>
      </c>
      <c r="AC299" s="629" t="n">
        <f aca="false">IF(V299&gt;=1,(X299*12+Z299)-(T299*12+V299)+1,"")</f>
        <v>2</v>
      </c>
      <c r="AD299" s="155" t="s">
        <v>373</v>
      </c>
      <c r="AE299" s="630" t="str">
        <f aca="false">IFERROR(ROUNDDOWN(ROUND(L299*R299,0)*M299,0)*AC299,"")</f>
        <v/>
      </c>
      <c r="AF299" s="631" t="str">
        <f aca="false">IFERROR(ROUNDDOWN(ROUND(L299*(R299-P299),0)*M299,0)*AC299,"")</f>
        <v/>
      </c>
      <c r="AG299" s="632"/>
      <c r="AH299" s="693"/>
      <c r="AI299" s="708"/>
      <c r="AJ299" s="703"/>
      <c r="AK299" s="704"/>
      <c r="AL299" s="637"/>
      <c r="AM299" s="638"/>
      <c r="AN299" s="639" t="str">
        <f aca="false">IF(AP299="","",IF(R299&lt;P299,"！加算の要件上は問題ありませんが、令和６年３月と比較して４・５月に加算率が下がる計画になっています。",""))</f>
        <v/>
      </c>
      <c r="AP299" s="640" t="str">
        <f aca="false">IF(K299&lt;&gt;"","P列・R列に色付け","")</f>
        <v/>
      </c>
      <c r="AQ299" s="641" t="e">
        <f aca="false">IFERROR(VLOOKUP(K299,【参考】数式用!$AJ$2:$AK$24,2,FALSE),"")))</f>
        <v>#N/A</v>
      </c>
      <c r="AR299" s="643" t="str">
        <f aca="false">Q299&amp;Q300&amp;Q301</f>
        <v/>
      </c>
      <c r="AS299" s="641" t="str">
        <f aca="false">IF(AG301&lt;&gt;0,IF(AH301="○","入力済","未入力"),"")</f>
        <v/>
      </c>
      <c r="AT299" s="642" t="str">
        <f aca="false">IF(OR(Q299="処遇加算Ⅰ",Q299="処遇加算Ⅱ"),IF(OR(AI299="○",AI299="令和６年度中に満たす"),"入力済","未入力"),"")</f>
        <v/>
      </c>
      <c r="AU299" s="643" t="str">
        <f aca="false">IF(Q299="処遇加算Ⅲ",IF(AJ299="○","入力済","未入力"),"")</f>
        <v/>
      </c>
      <c r="AV299" s="641" t="str">
        <f aca="false">IF(Q299="処遇加算Ⅰ",IF(OR(AK299="○",AK299="令和６年度中に満たす"),"入力済","未入力"),"")</f>
        <v/>
      </c>
      <c r="AW299" s="641" t="str">
        <f aca="false">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644" t="str">
        <f aca="false">IF(Q300="特定加算Ⅰ",IF(AM300="","未入力","入力済"),"")</f>
        <v/>
      </c>
      <c r="AY299" s="644" t="str">
        <f aca="false">G299</f>
        <v/>
      </c>
    </row>
    <row r="300" customFormat="false" ht="32.1" hidden="false" customHeight="true" outlineLevel="0" collapsed="false">
      <c r="A300" s="616"/>
      <c r="B300" s="617"/>
      <c r="C300" s="617"/>
      <c r="D300" s="617"/>
      <c r="E300" s="617"/>
      <c r="F300" s="617"/>
      <c r="G300" s="618"/>
      <c r="H300" s="618"/>
      <c r="I300" s="618"/>
      <c r="J300" s="618"/>
      <c r="K300" s="618"/>
      <c r="L300" s="706"/>
      <c r="M300" s="707"/>
      <c r="N300" s="645" t="s">
        <v>374</v>
      </c>
      <c r="O300" s="646"/>
      <c r="P300" s="647" t="e">
        <f aca="false">IFERROR(VLOOKUP(K299,【参考】数式用!$A$5:$J$27,MATCH(O300,【参考】数式用!$B$4:$J$4,0)+1,0),"")))</f>
        <v>#N/A</v>
      </c>
      <c r="Q300" s="646"/>
      <c r="R300" s="647" t="e">
        <f aca="false">IFERROR(VLOOKUP(K299,【参考】数式用!$A$5:$J$27,MATCH(Q300,【参考】数式用!$B$4:$J$4,0)+1,0),"")))</f>
        <v>#N/A</v>
      </c>
      <c r="S300" s="97" t="s">
        <v>88</v>
      </c>
      <c r="T300" s="648" t="n">
        <v>6</v>
      </c>
      <c r="U300" s="98" t="s">
        <v>89</v>
      </c>
      <c r="V300" s="649" t="n">
        <v>4</v>
      </c>
      <c r="W300" s="98" t="s">
        <v>372</v>
      </c>
      <c r="X300" s="648" t="n">
        <v>6</v>
      </c>
      <c r="Y300" s="98" t="s">
        <v>89</v>
      </c>
      <c r="Z300" s="649" t="n">
        <v>5</v>
      </c>
      <c r="AA300" s="98" t="s">
        <v>90</v>
      </c>
      <c r="AB300" s="650" t="s">
        <v>101</v>
      </c>
      <c r="AC300" s="651" t="n">
        <f aca="false">IF(V300&gt;=1,(X300*12+Z300)-(T300*12+V300)+1,"")</f>
        <v>2</v>
      </c>
      <c r="AD300" s="98" t="s">
        <v>373</v>
      </c>
      <c r="AE300" s="652" t="str">
        <f aca="false">IFERROR(ROUNDDOWN(ROUND(L299*R300,0)*M299,0)*AC300,"")</f>
        <v/>
      </c>
      <c r="AF300" s="653" t="str">
        <f aca="false">IFERROR(ROUNDDOWN(ROUND(L299*(R300-P300),0)*M299,0)*AC300,"")</f>
        <v/>
      </c>
      <c r="AG300" s="654"/>
      <c r="AH300" s="655"/>
      <c r="AI300" s="656"/>
      <c r="AJ300" s="657"/>
      <c r="AK300" s="658"/>
      <c r="AL300" s="659"/>
      <c r="AM300" s="660"/>
      <c r="AN300" s="661" t="str">
        <f aca="false">IF(AP299="","",IF(OR(Z299=4,Z300=4,Z301=4),"！加算の要件上は問題ありませんが、算定期間の終わりが令和６年５月になっていません。区分変更の場合は、「基本情報入力シート」で同じ事業所を２行に分けて記入してください。",""))</f>
        <v/>
      </c>
      <c r="AO300" s="662"/>
      <c r="AP300" s="640" t="str">
        <f aca="false">IF(K299&lt;&gt;"","P列・R列に色付け","")</f>
        <v/>
      </c>
      <c r="AY300" s="644" t="str">
        <f aca="false">G299</f>
        <v/>
      </c>
    </row>
    <row r="301" customFormat="false" ht="32.1" hidden="false" customHeight="true" outlineLevel="0" collapsed="false">
      <c r="A301" s="616"/>
      <c r="B301" s="617"/>
      <c r="C301" s="617"/>
      <c r="D301" s="617"/>
      <c r="E301" s="617"/>
      <c r="F301" s="617"/>
      <c r="G301" s="618"/>
      <c r="H301" s="618"/>
      <c r="I301" s="618"/>
      <c r="J301" s="618"/>
      <c r="K301" s="618"/>
      <c r="L301" s="706"/>
      <c r="M301" s="707"/>
      <c r="N301" s="663" t="s">
        <v>375</v>
      </c>
      <c r="O301" s="710"/>
      <c r="P301" s="711" t="e">
        <f aca="false">IFERROR(VLOOKUP(K299,【参考】数式用!$A$5:$J$27,MATCH(O301,【参考】数式用!$B$4:$J$4,0)+1,0),"")))</f>
        <v>#N/A</v>
      </c>
      <c r="Q301" s="664"/>
      <c r="R301" s="665" t="e">
        <f aca="false">IFERROR(VLOOKUP(K299,【参考】数式用!$A$5:$J$27,MATCH(Q301,【参考】数式用!$B$4:$J$4,0)+1,0),"")))</f>
        <v>#N/A</v>
      </c>
      <c r="S301" s="666" t="s">
        <v>88</v>
      </c>
      <c r="T301" s="667" t="n">
        <v>6</v>
      </c>
      <c r="U301" s="668" t="s">
        <v>89</v>
      </c>
      <c r="V301" s="669" t="n">
        <v>4</v>
      </c>
      <c r="W301" s="668" t="s">
        <v>372</v>
      </c>
      <c r="X301" s="667" t="n">
        <v>6</v>
      </c>
      <c r="Y301" s="668" t="s">
        <v>89</v>
      </c>
      <c r="Z301" s="669" t="n">
        <v>5</v>
      </c>
      <c r="AA301" s="668" t="s">
        <v>90</v>
      </c>
      <c r="AB301" s="670" t="s">
        <v>101</v>
      </c>
      <c r="AC301" s="671" t="n">
        <f aca="false">IF(V301&gt;=1,(X301*12+Z301)-(T301*12+V301)+1,"")</f>
        <v>2</v>
      </c>
      <c r="AD301" s="668" t="s">
        <v>373</v>
      </c>
      <c r="AE301" s="672" t="str">
        <f aca="false">IFERROR(ROUNDDOWN(ROUND(L299*R301,0)*M299,0)*AC301,"")</f>
        <v/>
      </c>
      <c r="AF301" s="673" t="str">
        <f aca="false">IFERROR(ROUNDDOWN(ROUND(L299*(R301-P301),0)*M299,0)*AC301,"")</f>
        <v/>
      </c>
      <c r="AG301" s="674" t="n">
        <f aca="false">IF(AND(O301="ベア加算なし",Q301="ベア加算"),AE301,0)</f>
        <v>0</v>
      </c>
      <c r="AH301" s="675"/>
      <c r="AI301" s="676"/>
      <c r="AJ301" s="677"/>
      <c r="AK301" s="678"/>
      <c r="AL301" s="679"/>
      <c r="AM301" s="680"/>
      <c r="AN301" s="681" t="str">
        <f aca="false">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682" t="str">
        <f aca="false">IF(K299&lt;&gt;"","P列・R列に色付け","")</f>
        <v/>
      </c>
      <c r="AQ301" s="683"/>
      <c r="AR301" s="683"/>
      <c r="AX301" s="684"/>
      <c r="AY301" s="644" t="str">
        <f aca="false">G299</f>
        <v/>
      </c>
    </row>
    <row r="302" customFormat="false" ht="32.1" hidden="false" customHeight="true" outlineLevel="0" collapsed="false">
      <c r="A302" s="616" t="n">
        <v>97</v>
      </c>
      <c r="B302" s="617" t="str">
        <f aca="false">IF(基本情報入力シート!C150="","",基本情報入力シート!C150)</f>
        <v/>
      </c>
      <c r="C302" s="617"/>
      <c r="D302" s="617"/>
      <c r="E302" s="617"/>
      <c r="F302" s="617"/>
      <c r="G302" s="618" t="str">
        <f aca="false">IF(基本情報入力シート!M150="","",基本情報入力シート!M150)</f>
        <v/>
      </c>
      <c r="H302" s="618" t="str">
        <f aca="false">IF(基本情報入力シート!R150="","",基本情報入力シート!R150)</f>
        <v/>
      </c>
      <c r="I302" s="618" t="str">
        <f aca="false">IF(基本情報入力シート!W150="","",基本情報入力シート!W150)</f>
        <v/>
      </c>
      <c r="J302" s="618" t="str">
        <f aca="false">IF(基本情報入力シート!X150="","",基本情報入力シート!X150)</f>
        <v/>
      </c>
      <c r="K302" s="618" t="str">
        <f aca="false">IF(基本情報入力シート!Y150="","",基本情報入力シート!Y150)</f>
        <v/>
      </c>
      <c r="L302" s="706" t="str">
        <f aca="false">IF(基本情報入力シート!AB150="","",基本情報入力シート!AB150)</f>
        <v/>
      </c>
      <c r="M302" s="707" t="e">
        <f aca="false">IF(基本情報入力シート!AC150="","",基本情報入力シート!AC150)</f>
        <v>#N/A</v>
      </c>
      <c r="N302" s="622" t="s">
        <v>371</v>
      </c>
      <c r="O302" s="623"/>
      <c r="P302" s="624" t="e">
        <f aca="false">IFERROR(VLOOKUP(K302,【参考】数式用!$A$5:$J$27,MATCH(O302,【参考】数式用!$B$4:$J$4,0)+1,0),"")))</f>
        <v>#N/A</v>
      </c>
      <c r="Q302" s="623"/>
      <c r="R302" s="624" t="e">
        <f aca="false">IFERROR(VLOOKUP(K302,【参考】数式用!$A$5:$J$27,MATCH(Q302,【参考】数式用!$B$4:$J$4,0)+1,0),"")))</f>
        <v>#N/A</v>
      </c>
      <c r="S302" s="625" t="s">
        <v>88</v>
      </c>
      <c r="T302" s="626" t="n">
        <v>6</v>
      </c>
      <c r="U302" s="155" t="s">
        <v>89</v>
      </c>
      <c r="V302" s="627" t="n">
        <v>4</v>
      </c>
      <c r="W302" s="155" t="s">
        <v>372</v>
      </c>
      <c r="X302" s="626" t="n">
        <v>6</v>
      </c>
      <c r="Y302" s="155" t="s">
        <v>89</v>
      </c>
      <c r="Z302" s="627" t="n">
        <v>5</v>
      </c>
      <c r="AA302" s="155" t="s">
        <v>90</v>
      </c>
      <c r="AB302" s="628" t="s">
        <v>101</v>
      </c>
      <c r="AC302" s="629" t="n">
        <f aca="false">IF(V302&gt;=1,(X302*12+Z302)-(T302*12+V302)+1,"")</f>
        <v>2</v>
      </c>
      <c r="AD302" s="155" t="s">
        <v>373</v>
      </c>
      <c r="AE302" s="630" t="str">
        <f aca="false">IFERROR(ROUNDDOWN(ROUND(L302*R302,0)*M302,0)*AC302,"")</f>
        <v/>
      </c>
      <c r="AF302" s="631" t="str">
        <f aca="false">IFERROR(ROUNDDOWN(ROUND(L302*(R302-P302),0)*M302,0)*AC302,"")</f>
        <v/>
      </c>
      <c r="AG302" s="632"/>
      <c r="AH302" s="693"/>
      <c r="AI302" s="708"/>
      <c r="AJ302" s="703"/>
      <c r="AK302" s="704"/>
      <c r="AL302" s="637"/>
      <c r="AM302" s="638"/>
      <c r="AN302" s="639" t="str">
        <f aca="false">IF(AP302="","",IF(R302&lt;P302,"！加算の要件上は問題ありませんが、令和６年３月と比較して４・５月に加算率が下がる計画になっています。",""))</f>
        <v/>
      </c>
      <c r="AP302" s="640" t="str">
        <f aca="false">IF(K302&lt;&gt;"","P列・R列に色付け","")</f>
        <v/>
      </c>
      <c r="AQ302" s="641" t="e">
        <f aca="false">IFERROR(VLOOKUP(K302,【参考】数式用!$AJ$2:$AK$24,2,FALSE),"")))</f>
        <v>#N/A</v>
      </c>
      <c r="AR302" s="643" t="str">
        <f aca="false">Q302&amp;Q303&amp;Q304</f>
        <v/>
      </c>
      <c r="AS302" s="641" t="str">
        <f aca="false">IF(AG304&lt;&gt;0,IF(AH304="○","入力済","未入力"),"")</f>
        <v/>
      </c>
      <c r="AT302" s="642" t="str">
        <f aca="false">IF(OR(Q302="処遇加算Ⅰ",Q302="処遇加算Ⅱ"),IF(OR(AI302="○",AI302="令和６年度中に満たす"),"入力済","未入力"),"")</f>
        <v/>
      </c>
      <c r="AU302" s="643" t="str">
        <f aca="false">IF(Q302="処遇加算Ⅲ",IF(AJ302="○","入力済","未入力"),"")</f>
        <v/>
      </c>
      <c r="AV302" s="641" t="str">
        <f aca="false">IF(Q302="処遇加算Ⅰ",IF(OR(AK302="○",AK302="令和６年度中に満たす"),"入力済","未入力"),"")</f>
        <v/>
      </c>
      <c r="AW302" s="641" t="str">
        <f aca="false">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644" t="str">
        <f aca="false">IF(Q303="特定加算Ⅰ",IF(AM303="","未入力","入力済"),"")</f>
        <v/>
      </c>
      <c r="AY302" s="644" t="str">
        <f aca="false">G302</f>
        <v/>
      </c>
    </row>
    <row r="303" customFormat="false" ht="32.1" hidden="false" customHeight="true" outlineLevel="0" collapsed="false">
      <c r="A303" s="616"/>
      <c r="B303" s="617"/>
      <c r="C303" s="617"/>
      <c r="D303" s="617"/>
      <c r="E303" s="617"/>
      <c r="F303" s="617"/>
      <c r="G303" s="618"/>
      <c r="H303" s="618"/>
      <c r="I303" s="618"/>
      <c r="J303" s="618"/>
      <c r="K303" s="618"/>
      <c r="L303" s="706"/>
      <c r="M303" s="707"/>
      <c r="N303" s="645" t="s">
        <v>374</v>
      </c>
      <c r="O303" s="646"/>
      <c r="P303" s="647" t="e">
        <f aca="false">IFERROR(VLOOKUP(K302,【参考】数式用!$A$5:$J$27,MATCH(O303,【参考】数式用!$B$4:$J$4,0)+1,0),"")))</f>
        <v>#N/A</v>
      </c>
      <c r="Q303" s="646"/>
      <c r="R303" s="647" t="e">
        <f aca="false">IFERROR(VLOOKUP(K302,【参考】数式用!$A$5:$J$27,MATCH(Q303,【参考】数式用!$B$4:$J$4,0)+1,0),"")))</f>
        <v>#N/A</v>
      </c>
      <c r="S303" s="97" t="s">
        <v>88</v>
      </c>
      <c r="T303" s="648" t="n">
        <v>6</v>
      </c>
      <c r="U303" s="98" t="s">
        <v>89</v>
      </c>
      <c r="V303" s="649" t="n">
        <v>4</v>
      </c>
      <c r="W303" s="98" t="s">
        <v>372</v>
      </c>
      <c r="X303" s="648" t="n">
        <v>6</v>
      </c>
      <c r="Y303" s="98" t="s">
        <v>89</v>
      </c>
      <c r="Z303" s="649" t="n">
        <v>5</v>
      </c>
      <c r="AA303" s="98" t="s">
        <v>90</v>
      </c>
      <c r="AB303" s="650" t="s">
        <v>101</v>
      </c>
      <c r="AC303" s="651" t="n">
        <f aca="false">IF(V303&gt;=1,(X303*12+Z303)-(T303*12+V303)+1,"")</f>
        <v>2</v>
      </c>
      <c r="AD303" s="98" t="s">
        <v>373</v>
      </c>
      <c r="AE303" s="652" t="str">
        <f aca="false">IFERROR(ROUNDDOWN(ROUND(L302*R303,0)*M302,0)*AC303,"")</f>
        <v/>
      </c>
      <c r="AF303" s="653" t="str">
        <f aca="false">IFERROR(ROUNDDOWN(ROUND(L302*(R303-P303),0)*M302,0)*AC303,"")</f>
        <v/>
      </c>
      <c r="AG303" s="654"/>
      <c r="AH303" s="655"/>
      <c r="AI303" s="656"/>
      <c r="AJ303" s="657"/>
      <c r="AK303" s="658"/>
      <c r="AL303" s="659"/>
      <c r="AM303" s="660"/>
      <c r="AN303" s="661" t="str">
        <f aca="false">IF(AP302="","",IF(OR(Z302=4,Z303=4,Z304=4),"！加算の要件上は問題ありませんが、算定期間の終わりが令和６年５月になっていません。区分変更の場合は、「基本情報入力シート」で同じ事業所を２行に分けて記入してください。",""))</f>
        <v/>
      </c>
      <c r="AO303" s="662"/>
      <c r="AP303" s="640" t="str">
        <f aca="false">IF(K302&lt;&gt;"","P列・R列に色付け","")</f>
        <v/>
      </c>
      <c r="AY303" s="644" t="str">
        <f aca="false">G302</f>
        <v/>
      </c>
    </row>
    <row r="304" customFormat="false" ht="32.1" hidden="false" customHeight="true" outlineLevel="0" collapsed="false">
      <c r="A304" s="616"/>
      <c r="B304" s="617"/>
      <c r="C304" s="617"/>
      <c r="D304" s="617"/>
      <c r="E304" s="617"/>
      <c r="F304" s="617"/>
      <c r="G304" s="618"/>
      <c r="H304" s="618"/>
      <c r="I304" s="618"/>
      <c r="J304" s="618"/>
      <c r="K304" s="618"/>
      <c r="L304" s="706"/>
      <c r="M304" s="707"/>
      <c r="N304" s="663" t="s">
        <v>375</v>
      </c>
      <c r="O304" s="710"/>
      <c r="P304" s="711" t="e">
        <f aca="false">IFERROR(VLOOKUP(K302,【参考】数式用!$A$5:$J$27,MATCH(O304,【参考】数式用!$B$4:$J$4,0)+1,0),"")))</f>
        <v>#N/A</v>
      </c>
      <c r="Q304" s="664"/>
      <c r="R304" s="665" t="e">
        <f aca="false">IFERROR(VLOOKUP(K302,【参考】数式用!$A$5:$J$27,MATCH(Q304,【参考】数式用!$B$4:$J$4,0)+1,0),"")))</f>
        <v>#N/A</v>
      </c>
      <c r="S304" s="666" t="s">
        <v>88</v>
      </c>
      <c r="T304" s="667" t="n">
        <v>6</v>
      </c>
      <c r="U304" s="668" t="s">
        <v>89</v>
      </c>
      <c r="V304" s="669" t="n">
        <v>4</v>
      </c>
      <c r="W304" s="668" t="s">
        <v>372</v>
      </c>
      <c r="X304" s="667" t="n">
        <v>6</v>
      </c>
      <c r="Y304" s="668" t="s">
        <v>89</v>
      </c>
      <c r="Z304" s="669" t="n">
        <v>5</v>
      </c>
      <c r="AA304" s="668" t="s">
        <v>90</v>
      </c>
      <c r="AB304" s="670" t="s">
        <v>101</v>
      </c>
      <c r="AC304" s="671" t="n">
        <f aca="false">IF(V304&gt;=1,(X304*12+Z304)-(T304*12+V304)+1,"")</f>
        <v>2</v>
      </c>
      <c r="AD304" s="668" t="s">
        <v>373</v>
      </c>
      <c r="AE304" s="672" t="str">
        <f aca="false">IFERROR(ROUNDDOWN(ROUND(L302*R304,0)*M302,0)*AC304,"")</f>
        <v/>
      </c>
      <c r="AF304" s="673" t="str">
        <f aca="false">IFERROR(ROUNDDOWN(ROUND(L302*(R304-P304),0)*M302,0)*AC304,"")</f>
        <v/>
      </c>
      <c r="AG304" s="674" t="n">
        <f aca="false">IF(AND(O304="ベア加算なし",Q304="ベア加算"),AE304,0)</f>
        <v>0</v>
      </c>
      <c r="AH304" s="675"/>
      <c r="AI304" s="676"/>
      <c r="AJ304" s="677"/>
      <c r="AK304" s="678"/>
      <c r="AL304" s="679"/>
      <c r="AM304" s="680"/>
      <c r="AN304" s="681" t="str">
        <f aca="false">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682" t="str">
        <f aca="false">IF(K302&lt;&gt;"","P列・R列に色付け","")</f>
        <v/>
      </c>
      <c r="AQ304" s="683"/>
      <c r="AR304" s="683"/>
      <c r="AX304" s="684"/>
      <c r="AY304" s="644" t="str">
        <f aca="false">G302</f>
        <v/>
      </c>
    </row>
    <row r="305" customFormat="false" ht="32.1" hidden="false" customHeight="true" outlineLevel="0" collapsed="false">
      <c r="A305" s="616" t="n">
        <v>98</v>
      </c>
      <c r="B305" s="617" t="str">
        <f aca="false">IF(基本情報入力シート!C151="","",基本情報入力シート!C151)</f>
        <v/>
      </c>
      <c r="C305" s="617"/>
      <c r="D305" s="617"/>
      <c r="E305" s="617"/>
      <c r="F305" s="617"/>
      <c r="G305" s="618" t="str">
        <f aca="false">IF(基本情報入力シート!M151="","",基本情報入力シート!M151)</f>
        <v/>
      </c>
      <c r="H305" s="618" t="str">
        <f aca="false">IF(基本情報入力シート!R151="","",基本情報入力シート!R151)</f>
        <v/>
      </c>
      <c r="I305" s="618" t="str">
        <f aca="false">IF(基本情報入力シート!W151="","",基本情報入力シート!W151)</f>
        <v/>
      </c>
      <c r="J305" s="618" t="str">
        <f aca="false">IF(基本情報入力シート!X151="","",基本情報入力シート!X151)</f>
        <v/>
      </c>
      <c r="K305" s="618" t="str">
        <f aca="false">IF(基本情報入力シート!Y151="","",基本情報入力シート!Y151)</f>
        <v/>
      </c>
      <c r="L305" s="706" t="str">
        <f aca="false">IF(基本情報入力シート!AB151="","",基本情報入力シート!AB151)</f>
        <v/>
      </c>
      <c r="M305" s="707" t="e">
        <f aca="false">IF(基本情報入力シート!AC151="","",基本情報入力シート!AC151)</f>
        <v>#N/A</v>
      </c>
      <c r="N305" s="622" t="s">
        <v>371</v>
      </c>
      <c r="O305" s="623"/>
      <c r="P305" s="624" t="e">
        <f aca="false">IFERROR(VLOOKUP(K305,【参考】数式用!$A$5:$J$27,MATCH(O305,【参考】数式用!$B$4:$J$4,0)+1,0),"")))</f>
        <v>#N/A</v>
      </c>
      <c r="Q305" s="623"/>
      <c r="R305" s="624" t="e">
        <f aca="false">IFERROR(VLOOKUP(K305,【参考】数式用!$A$5:$J$27,MATCH(Q305,【参考】数式用!$B$4:$J$4,0)+1,0),"")))</f>
        <v>#N/A</v>
      </c>
      <c r="S305" s="625" t="s">
        <v>88</v>
      </c>
      <c r="T305" s="626" t="n">
        <v>6</v>
      </c>
      <c r="U305" s="155" t="s">
        <v>89</v>
      </c>
      <c r="V305" s="627" t="n">
        <v>4</v>
      </c>
      <c r="W305" s="155" t="s">
        <v>372</v>
      </c>
      <c r="X305" s="626" t="n">
        <v>6</v>
      </c>
      <c r="Y305" s="155" t="s">
        <v>89</v>
      </c>
      <c r="Z305" s="627" t="n">
        <v>5</v>
      </c>
      <c r="AA305" s="155" t="s">
        <v>90</v>
      </c>
      <c r="AB305" s="628" t="s">
        <v>101</v>
      </c>
      <c r="AC305" s="629" t="n">
        <f aca="false">IF(V305&gt;=1,(X305*12+Z305)-(T305*12+V305)+1,"")</f>
        <v>2</v>
      </c>
      <c r="AD305" s="155" t="s">
        <v>373</v>
      </c>
      <c r="AE305" s="630" t="str">
        <f aca="false">IFERROR(ROUNDDOWN(ROUND(L305*R305,0)*M305,0)*AC305,"")</f>
        <v/>
      </c>
      <c r="AF305" s="631" t="str">
        <f aca="false">IFERROR(ROUNDDOWN(ROUND(L305*(R305-P305),0)*M305,0)*AC305,"")</f>
        <v/>
      </c>
      <c r="AG305" s="632"/>
      <c r="AH305" s="693"/>
      <c r="AI305" s="708"/>
      <c r="AJ305" s="703"/>
      <c r="AK305" s="704"/>
      <c r="AL305" s="637"/>
      <c r="AM305" s="638"/>
      <c r="AN305" s="639" t="str">
        <f aca="false">IF(AP305="","",IF(R305&lt;P305,"！加算の要件上は問題ありませんが、令和６年３月と比較して４・５月に加算率が下がる計画になっています。",""))</f>
        <v/>
      </c>
      <c r="AP305" s="640" t="str">
        <f aca="false">IF(K305&lt;&gt;"","P列・R列に色付け","")</f>
        <v/>
      </c>
      <c r="AQ305" s="641" t="e">
        <f aca="false">IFERROR(VLOOKUP(K305,【参考】数式用!$AJ$2:$AK$24,2,FALSE),"")))</f>
        <v>#N/A</v>
      </c>
      <c r="AR305" s="643" t="str">
        <f aca="false">Q305&amp;Q306&amp;Q307</f>
        <v/>
      </c>
      <c r="AS305" s="641" t="str">
        <f aca="false">IF(AG307&lt;&gt;0,IF(AH307="○","入力済","未入力"),"")</f>
        <v/>
      </c>
      <c r="AT305" s="642" t="str">
        <f aca="false">IF(OR(Q305="処遇加算Ⅰ",Q305="処遇加算Ⅱ"),IF(OR(AI305="○",AI305="令和６年度中に満たす"),"入力済","未入力"),"")</f>
        <v/>
      </c>
      <c r="AU305" s="643" t="str">
        <f aca="false">IF(Q305="処遇加算Ⅲ",IF(AJ305="○","入力済","未入力"),"")</f>
        <v/>
      </c>
      <c r="AV305" s="641" t="str">
        <f aca="false">IF(Q305="処遇加算Ⅰ",IF(OR(AK305="○",AK305="令和６年度中に満たす"),"入力済","未入力"),"")</f>
        <v/>
      </c>
      <c r="AW305" s="641" t="str">
        <f aca="false">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644" t="str">
        <f aca="false">IF(Q306="特定加算Ⅰ",IF(AM306="","未入力","入力済"),"")</f>
        <v/>
      </c>
      <c r="AY305" s="644" t="str">
        <f aca="false">G305</f>
        <v/>
      </c>
    </row>
    <row r="306" customFormat="false" ht="32.1" hidden="false" customHeight="true" outlineLevel="0" collapsed="false">
      <c r="A306" s="616"/>
      <c r="B306" s="617"/>
      <c r="C306" s="617"/>
      <c r="D306" s="617"/>
      <c r="E306" s="617"/>
      <c r="F306" s="617"/>
      <c r="G306" s="618"/>
      <c r="H306" s="618"/>
      <c r="I306" s="618"/>
      <c r="J306" s="618"/>
      <c r="K306" s="618"/>
      <c r="L306" s="706"/>
      <c r="M306" s="707"/>
      <c r="N306" s="645" t="s">
        <v>374</v>
      </c>
      <c r="O306" s="646"/>
      <c r="P306" s="647" t="e">
        <f aca="false">IFERROR(VLOOKUP(K305,【参考】数式用!$A$5:$J$27,MATCH(O306,【参考】数式用!$B$4:$J$4,0)+1,0),"")))</f>
        <v>#N/A</v>
      </c>
      <c r="Q306" s="646"/>
      <c r="R306" s="647" t="e">
        <f aca="false">IFERROR(VLOOKUP(K305,【参考】数式用!$A$5:$J$27,MATCH(Q306,【参考】数式用!$B$4:$J$4,0)+1,0),"")))</f>
        <v>#N/A</v>
      </c>
      <c r="S306" s="97" t="s">
        <v>88</v>
      </c>
      <c r="T306" s="648" t="n">
        <v>6</v>
      </c>
      <c r="U306" s="98" t="s">
        <v>89</v>
      </c>
      <c r="V306" s="649" t="n">
        <v>4</v>
      </c>
      <c r="W306" s="98" t="s">
        <v>372</v>
      </c>
      <c r="X306" s="648" t="n">
        <v>6</v>
      </c>
      <c r="Y306" s="98" t="s">
        <v>89</v>
      </c>
      <c r="Z306" s="649" t="n">
        <v>5</v>
      </c>
      <c r="AA306" s="98" t="s">
        <v>90</v>
      </c>
      <c r="AB306" s="650" t="s">
        <v>101</v>
      </c>
      <c r="AC306" s="651" t="n">
        <f aca="false">IF(V306&gt;=1,(X306*12+Z306)-(T306*12+V306)+1,"")</f>
        <v>2</v>
      </c>
      <c r="AD306" s="98" t="s">
        <v>373</v>
      </c>
      <c r="AE306" s="652" t="str">
        <f aca="false">IFERROR(ROUNDDOWN(ROUND(L305*R306,0)*M305,0)*AC306,"")</f>
        <v/>
      </c>
      <c r="AF306" s="653" t="str">
        <f aca="false">IFERROR(ROUNDDOWN(ROUND(L305*(R306-P306),0)*M305,0)*AC306,"")</f>
        <v/>
      </c>
      <c r="AG306" s="654"/>
      <c r="AH306" s="655"/>
      <c r="AI306" s="656"/>
      <c r="AJ306" s="657"/>
      <c r="AK306" s="658"/>
      <c r="AL306" s="659"/>
      <c r="AM306" s="660"/>
      <c r="AN306" s="661" t="str">
        <f aca="false">IF(AP305="","",IF(OR(Z305=4,Z306=4,Z307=4),"！加算の要件上は問題ありませんが、算定期間の終わりが令和６年５月になっていません。区分変更の場合は、「基本情報入力シート」で同じ事業所を２行に分けて記入してください。",""))</f>
        <v/>
      </c>
      <c r="AO306" s="662"/>
      <c r="AP306" s="640" t="str">
        <f aca="false">IF(K305&lt;&gt;"","P列・R列に色付け","")</f>
        <v/>
      </c>
      <c r="AY306" s="644" t="str">
        <f aca="false">G305</f>
        <v/>
      </c>
    </row>
    <row r="307" customFormat="false" ht="32.1" hidden="false" customHeight="true" outlineLevel="0" collapsed="false">
      <c r="A307" s="616"/>
      <c r="B307" s="617"/>
      <c r="C307" s="617"/>
      <c r="D307" s="617"/>
      <c r="E307" s="617"/>
      <c r="F307" s="617"/>
      <c r="G307" s="618"/>
      <c r="H307" s="618"/>
      <c r="I307" s="618"/>
      <c r="J307" s="618"/>
      <c r="K307" s="618"/>
      <c r="L307" s="706"/>
      <c r="M307" s="707"/>
      <c r="N307" s="663" t="s">
        <v>375</v>
      </c>
      <c r="O307" s="710"/>
      <c r="P307" s="711" t="e">
        <f aca="false">IFERROR(VLOOKUP(K305,【参考】数式用!$A$5:$J$27,MATCH(O307,【参考】数式用!$B$4:$J$4,0)+1,0),"")))</f>
        <v>#N/A</v>
      </c>
      <c r="Q307" s="664"/>
      <c r="R307" s="665" t="e">
        <f aca="false">IFERROR(VLOOKUP(K305,【参考】数式用!$A$5:$J$27,MATCH(Q307,【参考】数式用!$B$4:$J$4,0)+1,0),"")))</f>
        <v>#N/A</v>
      </c>
      <c r="S307" s="666" t="s">
        <v>88</v>
      </c>
      <c r="T307" s="667" t="n">
        <v>6</v>
      </c>
      <c r="U307" s="668" t="s">
        <v>89</v>
      </c>
      <c r="V307" s="669" t="n">
        <v>4</v>
      </c>
      <c r="W307" s="668" t="s">
        <v>372</v>
      </c>
      <c r="X307" s="667" t="n">
        <v>6</v>
      </c>
      <c r="Y307" s="668" t="s">
        <v>89</v>
      </c>
      <c r="Z307" s="669" t="n">
        <v>5</v>
      </c>
      <c r="AA307" s="668" t="s">
        <v>90</v>
      </c>
      <c r="AB307" s="670" t="s">
        <v>101</v>
      </c>
      <c r="AC307" s="671" t="n">
        <f aca="false">IF(V307&gt;=1,(X307*12+Z307)-(T307*12+V307)+1,"")</f>
        <v>2</v>
      </c>
      <c r="AD307" s="668" t="s">
        <v>373</v>
      </c>
      <c r="AE307" s="672" t="str">
        <f aca="false">IFERROR(ROUNDDOWN(ROUND(L305*R307,0)*M305,0)*AC307,"")</f>
        <v/>
      </c>
      <c r="AF307" s="673" t="str">
        <f aca="false">IFERROR(ROUNDDOWN(ROUND(L305*(R307-P307),0)*M305,0)*AC307,"")</f>
        <v/>
      </c>
      <c r="AG307" s="674" t="n">
        <f aca="false">IF(AND(O307="ベア加算なし",Q307="ベア加算"),AE307,0)</f>
        <v>0</v>
      </c>
      <c r="AH307" s="675"/>
      <c r="AI307" s="676"/>
      <c r="AJ307" s="677"/>
      <c r="AK307" s="678"/>
      <c r="AL307" s="679"/>
      <c r="AM307" s="680"/>
      <c r="AN307" s="681" t="str">
        <f aca="false">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682" t="str">
        <f aca="false">IF(K305&lt;&gt;"","P列・R列に色付け","")</f>
        <v/>
      </c>
      <c r="AQ307" s="683"/>
      <c r="AR307" s="683"/>
      <c r="AX307" s="684"/>
      <c r="AY307" s="644" t="str">
        <f aca="false">G305</f>
        <v/>
      </c>
    </row>
    <row r="308" customFormat="false" ht="32.1" hidden="false" customHeight="true" outlineLevel="0" collapsed="false">
      <c r="A308" s="616" t="n">
        <v>99</v>
      </c>
      <c r="B308" s="617" t="str">
        <f aca="false">IF(基本情報入力シート!C152="","",基本情報入力シート!C152)</f>
        <v/>
      </c>
      <c r="C308" s="617"/>
      <c r="D308" s="617"/>
      <c r="E308" s="617"/>
      <c r="F308" s="617"/>
      <c r="G308" s="618" t="str">
        <f aca="false">IF(基本情報入力シート!M152="","",基本情報入力シート!M152)</f>
        <v/>
      </c>
      <c r="H308" s="618" t="str">
        <f aca="false">IF(基本情報入力シート!R152="","",基本情報入力シート!R152)</f>
        <v/>
      </c>
      <c r="I308" s="618" t="str">
        <f aca="false">IF(基本情報入力シート!W152="","",基本情報入力シート!W152)</f>
        <v/>
      </c>
      <c r="J308" s="618" t="str">
        <f aca="false">IF(基本情報入力シート!X152="","",基本情報入力シート!X152)</f>
        <v/>
      </c>
      <c r="K308" s="618" t="str">
        <f aca="false">IF(基本情報入力シート!Y152="","",基本情報入力シート!Y152)</f>
        <v/>
      </c>
      <c r="L308" s="706" t="str">
        <f aca="false">IF(基本情報入力シート!AB152="","",基本情報入力シート!AB152)</f>
        <v/>
      </c>
      <c r="M308" s="707" t="e">
        <f aca="false">IF(基本情報入力シート!AC152="","",基本情報入力シート!AC152)</f>
        <v>#N/A</v>
      </c>
      <c r="N308" s="622" t="s">
        <v>371</v>
      </c>
      <c r="O308" s="623"/>
      <c r="P308" s="624" t="e">
        <f aca="false">IFERROR(VLOOKUP(K308,【参考】数式用!$A$5:$J$27,MATCH(O308,【参考】数式用!$B$4:$J$4,0)+1,0),"")))</f>
        <v>#N/A</v>
      </c>
      <c r="Q308" s="623"/>
      <c r="R308" s="624" t="e">
        <f aca="false">IFERROR(VLOOKUP(K308,【参考】数式用!$A$5:$J$27,MATCH(Q308,【参考】数式用!$B$4:$J$4,0)+1,0),"")))</f>
        <v>#N/A</v>
      </c>
      <c r="S308" s="625" t="s">
        <v>88</v>
      </c>
      <c r="T308" s="626" t="n">
        <v>6</v>
      </c>
      <c r="U308" s="155" t="s">
        <v>89</v>
      </c>
      <c r="V308" s="627" t="n">
        <v>4</v>
      </c>
      <c r="W308" s="155" t="s">
        <v>372</v>
      </c>
      <c r="X308" s="626" t="n">
        <v>6</v>
      </c>
      <c r="Y308" s="155" t="s">
        <v>89</v>
      </c>
      <c r="Z308" s="627" t="n">
        <v>5</v>
      </c>
      <c r="AA308" s="155" t="s">
        <v>90</v>
      </c>
      <c r="AB308" s="628" t="s">
        <v>101</v>
      </c>
      <c r="AC308" s="629" t="n">
        <f aca="false">IF(V308&gt;=1,(X308*12+Z308)-(T308*12+V308)+1,"")</f>
        <v>2</v>
      </c>
      <c r="AD308" s="155" t="s">
        <v>373</v>
      </c>
      <c r="AE308" s="630" t="str">
        <f aca="false">IFERROR(ROUNDDOWN(ROUND(L308*R308,0)*M308,0)*AC308,"")</f>
        <v/>
      </c>
      <c r="AF308" s="631" t="str">
        <f aca="false">IFERROR(ROUNDDOWN(ROUND(L308*(R308-P308),0)*M308,0)*AC308,"")</f>
        <v/>
      </c>
      <c r="AG308" s="632"/>
      <c r="AH308" s="693"/>
      <c r="AI308" s="708"/>
      <c r="AJ308" s="703"/>
      <c r="AK308" s="704"/>
      <c r="AL308" s="637"/>
      <c r="AM308" s="638"/>
      <c r="AN308" s="639" t="str">
        <f aca="false">IF(AP308="","",IF(R308&lt;P308,"！加算の要件上は問題ありませんが、令和６年３月と比較して４・５月に加算率が下がる計画になっています。",""))</f>
        <v/>
      </c>
      <c r="AP308" s="640" t="str">
        <f aca="false">IF(K308&lt;&gt;"","P列・R列に色付け","")</f>
        <v/>
      </c>
      <c r="AQ308" s="641" t="e">
        <f aca="false">IFERROR(VLOOKUP(K308,【参考】数式用!$AJ$2:$AK$24,2,FALSE),"")))</f>
        <v>#N/A</v>
      </c>
      <c r="AR308" s="643" t="str">
        <f aca="false">Q308&amp;Q309&amp;Q310</f>
        <v/>
      </c>
      <c r="AS308" s="641" t="str">
        <f aca="false">IF(AG310&lt;&gt;0,IF(AH310="○","入力済","未入力"),"")</f>
        <v/>
      </c>
      <c r="AT308" s="642" t="str">
        <f aca="false">IF(OR(Q308="処遇加算Ⅰ",Q308="処遇加算Ⅱ"),IF(OR(AI308="○",AI308="令和６年度中に満たす"),"入力済","未入力"),"")</f>
        <v/>
      </c>
      <c r="AU308" s="643" t="str">
        <f aca="false">IF(Q308="処遇加算Ⅲ",IF(AJ308="○","入力済","未入力"),"")</f>
        <v/>
      </c>
      <c r="AV308" s="641" t="str">
        <f aca="false">IF(Q308="処遇加算Ⅰ",IF(OR(AK308="○",AK308="令和６年度中に満たす"),"入力済","未入力"),"")</f>
        <v/>
      </c>
      <c r="AW308" s="641" t="str">
        <f aca="false">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644" t="str">
        <f aca="false">IF(Q309="特定加算Ⅰ",IF(AM309="","未入力","入力済"),"")</f>
        <v/>
      </c>
      <c r="AY308" s="644" t="str">
        <f aca="false">G308</f>
        <v/>
      </c>
    </row>
    <row r="309" customFormat="false" ht="32.1" hidden="false" customHeight="true" outlineLevel="0" collapsed="false">
      <c r="A309" s="616"/>
      <c r="B309" s="617"/>
      <c r="C309" s="617"/>
      <c r="D309" s="617"/>
      <c r="E309" s="617"/>
      <c r="F309" s="617"/>
      <c r="G309" s="618"/>
      <c r="H309" s="618"/>
      <c r="I309" s="618"/>
      <c r="J309" s="618"/>
      <c r="K309" s="618"/>
      <c r="L309" s="706"/>
      <c r="M309" s="707"/>
      <c r="N309" s="645" t="s">
        <v>374</v>
      </c>
      <c r="O309" s="646"/>
      <c r="P309" s="647" t="e">
        <f aca="false">IFERROR(VLOOKUP(K308,【参考】数式用!$A$5:$J$27,MATCH(O309,【参考】数式用!$B$4:$J$4,0)+1,0),"")))</f>
        <v>#N/A</v>
      </c>
      <c r="Q309" s="646"/>
      <c r="R309" s="647" t="e">
        <f aca="false">IFERROR(VLOOKUP(K308,【参考】数式用!$A$5:$J$27,MATCH(Q309,【参考】数式用!$B$4:$J$4,0)+1,0),"")))</f>
        <v>#N/A</v>
      </c>
      <c r="S309" s="97" t="s">
        <v>88</v>
      </c>
      <c r="T309" s="648" t="n">
        <v>6</v>
      </c>
      <c r="U309" s="98" t="s">
        <v>89</v>
      </c>
      <c r="V309" s="649" t="n">
        <v>4</v>
      </c>
      <c r="W309" s="98" t="s">
        <v>372</v>
      </c>
      <c r="X309" s="648" t="n">
        <v>6</v>
      </c>
      <c r="Y309" s="98" t="s">
        <v>89</v>
      </c>
      <c r="Z309" s="649" t="n">
        <v>5</v>
      </c>
      <c r="AA309" s="98" t="s">
        <v>90</v>
      </c>
      <c r="AB309" s="650" t="s">
        <v>101</v>
      </c>
      <c r="AC309" s="651" t="n">
        <f aca="false">IF(V309&gt;=1,(X309*12+Z309)-(T309*12+V309)+1,"")</f>
        <v>2</v>
      </c>
      <c r="AD309" s="98" t="s">
        <v>373</v>
      </c>
      <c r="AE309" s="652" t="str">
        <f aca="false">IFERROR(ROUNDDOWN(ROUND(L308*R309,0)*M308,0)*AC309,"")</f>
        <v/>
      </c>
      <c r="AF309" s="653" t="str">
        <f aca="false">IFERROR(ROUNDDOWN(ROUND(L308*(R309-P309),0)*M308,0)*AC309,"")</f>
        <v/>
      </c>
      <c r="AG309" s="654"/>
      <c r="AH309" s="655"/>
      <c r="AI309" s="656"/>
      <c r="AJ309" s="657"/>
      <c r="AK309" s="658"/>
      <c r="AL309" s="659"/>
      <c r="AM309" s="660"/>
      <c r="AN309" s="661" t="str">
        <f aca="false">IF(AP308="","",IF(OR(Z308=4,Z309=4,Z310=4),"！加算の要件上は問題ありませんが、算定期間の終わりが令和６年５月になっていません。区分変更の場合は、「基本情報入力シート」で同じ事業所を２行に分けて記入してください。",""))</f>
        <v/>
      </c>
      <c r="AO309" s="662"/>
      <c r="AP309" s="640" t="str">
        <f aca="false">IF(K308&lt;&gt;"","P列・R列に色付け","")</f>
        <v/>
      </c>
      <c r="AY309" s="644" t="str">
        <f aca="false">G308</f>
        <v/>
      </c>
    </row>
    <row r="310" customFormat="false" ht="32.1" hidden="false" customHeight="true" outlineLevel="0" collapsed="false">
      <c r="A310" s="616"/>
      <c r="B310" s="617"/>
      <c r="C310" s="617"/>
      <c r="D310" s="617"/>
      <c r="E310" s="617"/>
      <c r="F310" s="617"/>
      <c r="G310" s="618"/>
      <c r="H310" s="618"/>
      <c r="I310" s="618"/>
      <c r="J310" s="618"/>
      <c r="K310" s="618"/>
      <c r="L310" s="706"/>
      <c r="M310" s="707"/>
      <c r="N310" s="663" t="s">
        <v>375</v>
      </c>
      <c r="O310" s="710"/>
      <c r="P310" s="711" t="e">
        <f aca="false">IFERROR(VLOOKUP(K308,【参考】数式用!$A$5:$J$27,MATCH(O310,【参考】数式用!$B$4:$J$4,0)+1,0),"")))</f>
        <v>#N/A</v>
      </c>
      <c r="Q310" s="664"/>
      <c r="R310" s="665" t="e">
        <f aca="false">IFERROR(VLOOKUP(K308,【参考】数式用!$A$5:$J$27,MATCH(Q310,【参考】数式用!$B$4:$J$4,0)+1,0),"")))</f>
        <v>#N/A</v>
      </c>
      <c r="S310" s="666" t="s">
        <v>88</v>
      </c>
      <c r="T310" s="667" t="n">
        <v>6</v>
      </c>
      <c r="U310" s="668" t="s">
        <v>89</v>
      </c>
      <c r="V310" s="669" t="n">
        <v>4</v>
      </c>
      <c r="W310" s="668" t="s">
        <v>372</v>
      </c>
      <c r="X310" s="667" t="n">
        <v>6</v>
      </c>
      <c r="Y310" s="668" t="s">
        <v>89</v>
      </c>
      <c r="Z310" s="669" t="n">
        <v>5</v>
      </c>
      <c r="AA310" s="668" t="s">
        <v>90</v>
      </c>
      <c r="AB310" s="670" t="s">
        <v>101</v>
      </c>
      <c r="AC310" s="671" t="n">
        <f aca="false">IF(V310&gt;=1,(X310*12+Z310)-(T310*12+V310)+1,"")</f>
        <v>2</v>
      </c>
      <c r="AD310" s="668" t="s">
        <v>373</v>
      </c>
      <c r="AE310" s="672" t="str">
        <f aca="false">IFERROR(ROUNDDOWN(ROUND(L308*R310,0)*M308,0)*AC310,"")</f>
        <v/>
      </c>
      <c r="AF310" s="673" t="str">
        <f aca="false">IFERROR(ROUNDDOWN(ROUND(L308*(R310-P310),0)*M308,0)*AC310,"")</f>
        <v/>
      </c>
      <c r="AG310" s="674" t="n">
        <f aca="false">IF(AND(O310="ベア加算なし",Q310="ベア加算"),AE310,0)</f>
        <v>0</v>
      </c>
      <c r="AH310" s="675"/>
      <c r="AI310" s="676"/>
      <c r="AJ310" s="677"/>
      <c r="AK310" s="678"/>
      <c r="AL310" s="679"/>
      <c r="AM310" s="680"/>
      <c r="AN310" s="681" t="str">
        <f aca="false">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682" t="str">
        <f aca="false">IF(K308&lt;&gt;"","P列・R列に色付け","")</f>
        <v/>
      </c>
      <c r="AQ310" s="683"/>
      <c r="AR310" s="683"/>
      <c r="AX310" s="684"/>
      <c r="AY310" s="644" t="str">
        <f aca="false">G308</f>
        <v/>
      </c>
    </row>
    <row r="311" customFormat="false" ht="32.1" hidden="false" customHeight="true" outlineLevel="0" collapsed="false">
      <c r="A311" s="616" t="n">
        <v>100</v>
      </c>
      <c r="B311" s="617" t="str">
        <f aca="false">IF(基本情報入力シート!C153="","",基本情報入力シート!C153)</f>
        <v/>
      </c>
      <c r="C311" s="617"/>
      <c r="D311" s="617"/>
      <c r="E311" s="617"/>
      <c r="F311" s="617"/>
      <c r="G311" s="618" t="str">
        <f aca="false">IF(基本情報入力シート!M153="","",基本情報入力シート!M153)</f>
        <v/>
      </c>
      <c r="H311" s="618" t="str">
        <f aca="false">IF(基本情報入力シート!R153="","",基本情報入力シート!R153)</f>
        <v/>
      </c>
      <c r="I311" s="618" t="str">
        <f aca="false">IF(基本情報入力シート!W153="","",基本情報入力シート!W153)</f>
        <v/>
      </c>
      <c r="J311" s="618" t="str">
        <f aca="false">IF(基本情報入力シート!X153="","",基本情報入力シート!X153)</f>
        <v/>
      </c>
      <c r="K311" s="618" t="str">
        <f aca="false">IF(基本情報入力シート!Y153="","",基本情報入力シート!Y153)</f>
        <v/>
      </c>
      <c r="L311" s="706" t="str">
        <f aca="false">IF(基本情報入力シート!AB153="","",基本情報入力シート!AB153)</f>
        <v/>
      </c>
      <c r="M311" s="707" t="e">
        <f aca="false">IF(基本情報入力シート!AC153="","",基本情報入力シート!AC153)</f>
        <v>#N/A</v>
      </c>
      <c r="N311" s="622" t="s">
        <v>371</v>
      </c>
      <c r="O311" s="623"/>
      <c r="P311" s="624" t="e">
        <f aca="false">IFERROR(VLOOKUP(K311,【参考】数式用!$A$5:$J$27,MATCH(O311,【参考】数式用!$B$4:$J$4,0)+1,0),"")))</f>
        <v>#N/A</v>
      </c>
      <c r="Q311" s="623"/>
      <c r="R311" s="624" t="e">
        <f aca="false">IFERROR(VLOOKUP(K311,【参考】数式用!$A$5:$J$27,MATCH(Q311,【参考】数式用!$B$4:$J$4,0)+1,0),"")))</f>
        <v>#N/A</v>
      </c>
      <c r="S311" s="625" t="s">
        <v>88</v>
      </c>
      <c r="T311" s="626" t="n">
        <v>6</v>
      </c>
      <c r="U311" s="155" t="s">
        <v>89</v>
      </c>
      <c r="V311" s="627" t="n">
        <v>4</v>
      </c>
      <c r="W311" s="155" t="s">
        <v>372</v>
      </c>
      <c r="X311" s="626" t="n">
        <v>6</v>
      </c>
      <c r="Y311" s="155" t="s">
        <v>89</v>
      </c>
      <c r="Z311" s="627" t="n">
        <v>5</v>
      </c>
      <c r="AA311" s="155" t="s">
        <v>90</v>
      </c>
      <c r="AB311" s="628" t="s">
        <v>101</v>
      </c>
      <c r="AC311" s="629" t="n">
        <f aca="false">IF(V311&gt;=1,(X311*12+Z311)-(T311*12+V311)+1,"")</f>
        <v>2</v>
      </c>
      <c r="AD311" s="155" t="s">
        <v>373</v>
      </c>
      <c r="AE311" s="630" t="str">
        <f aca="false">IFERROR(ROUNDDOWN(ROUND(L311*R311,0)*M311,0)*AC311,"")</f>
        <v/>
      </c>
      <c r="AF311" s="631" t="str">
        <f aca="false">IFERROR(ROUNDDOWN(ROUND(L311*(R311-P311),0)*M311,0)*AC311,"")</f>
        <v/>
      </c>
      <c r="AG311" s="632"/>
      <c r="AH311" s="693"/>
      <c r="AI311" s="708"/>
      <c r="AJ311" s="703"/>
      <c r="AK311" s="704"/>
      <c r="AL311" s="637"/>
      <c r="AM311" s="638"/>
      <c r="AN311" s="639" t="str">
        <f aca="false">IF(AP311="","",IF(R311&lt;P311,"！加算の要件上は問題ありませんが、令和６年３月と比較して４・５月に加算率が下がる計画になっています。",""))</f>
        <v/>
      </c>
      <c r="AP311" s="640" t="str">
        <f aca="false">IF(K311&lt;&gt;"","P列・R列に色付け","")</f>
        <v/>
      </c>
      <c r="AQ311" s="641" t="e">
        <f aca="false">IFERROR(VLOOKUP(K311,【参考】数式用!$AJ$2:$AK$24,2,FALSE),"")))</f>
        <v>#N/A</v>
      </c>
      <c r="AR311" s="643" t="str">
        <f aca="false">Q311&amp;Q312&amp;Q313</f>
        <v/>
      </c>
      <c r="AS311" s="641" t="str">
        <f aca="false">IF(AG313&lt;&gt;0,IF(AH313="○","入力済","未入力"),"")</f>
        <v/>
      </c>
      <c r="AT311" s="642" t="str">
        <f aca="false">IF(OR(Q311="処遇加算Ⅰ",Q311="処遇加算Ⅱ"),IF(OR(AI311="○",AI311="令和６年度中に満たす"),"入力済","未入力"),"")</f>
        <v/>
      </c>
      <c r="AU311" s="643" t="str">
        <f aca="false">IF(Q311="処遇加算Ⅲ",IF(AJ311="○","入力済","未入力"),"")</f>
        <v/>
      </c>
      <c r="AV311" s="641" t="str">
        <f aca="false">IF(Q311="処遇加算Ⅰ",IF(OR(AK311="○",AK311="令和６年度中に満たす"),"入力済","未入力"),"")</f>
        <v/>
      </c>
      <c r="AW311" s="641" t="str">
        <f aca="false">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644" t="str">
        <f aca="false">IF(Q312="特定加算Ⅰ",IF(AM312="","未入力","入力済"),"")</f>
        <v/>
      </c>
      <c r="AY311" s="644" t="str">
        <f aca="false">G311</f>
        <v/>
      </c>
    </row>
    <row r="312" customFormat="false" ht="32.1" hidden="false" customHeight="true" outlineLevel="0" collapsed="false">
      <c r="A312" s="616"/>
      <c r="B312" s="617"/>
      <c r="C312" s="617"/>
      <c r="D312" s="617"/>
      <c r="E312" s="617"/>
      <c r="F312" s="617"/>
      <c r="G312" s="618"/>
      <c r="H312" s="618"/>
      <c r="I312" s="618"/>
      <c r="J312" s="618"/>
      <c r="K312" s="618"/>
      <c r="L312" s="706"/>
      <c r="M312" s="707"/>
      <c r="N312" s="645" t="s">
        <v>374</v>
      </c>
      <c r="O312" s="646"/>
      <c r="P312" s="647" t="e">
        <f aca="false">IFERROR(VLOOKUP(K311,【参考】数式用!$A$5:$J$27,MATCH(O312,【参考】数式用!$B$4:$J$4,0)+1,0),"")))</f>
        <v>#N/A</v>
      </c>
      <c r="Q312" s="646"/>
      <c r="R312" s="647" t="e">
        <f aca="false">IFERROR(VLOOKUP(K311,【参考】数式用!$A$5:$J$27,MATCH(Q312,【参考】数式用!$B$4:$J$4,0)+1,0),"")))</f>
        <v>#N/A</v>
      </c>
      <c r="S312" s="97" t="s">
        <v>88</v>
      </c>
      <c r="T312" s="648" t="n">
        <v>6</v>
      </c>
      <c r="U312" s="98" t="s">
        <v>89</v>
      </c>
      <c r="V312" s="649" t="n">
        <v>4</v>
      </c>
      <c r="W312" s="98" t="s">
        <v>372</v>
      </c>
      <c r="X312" s="648" t="n">
        <v>6</v>
      </c>
      <c r="Y312" s="98" t="s">
        <v>89</v>
      </c>
      <c r="Z312" s="649" t="n">
        <v>5</v>
      </c>
      <c r="AA312" s="98" t="s">
        <v>90</v>
      </c>
      <c r="AB312" s="650" t="s">
        <v>101</v>
      </c>
      <c r="AC312" s="651" t="n">
        <f aca="false">IF(V312&gt;=1,(X312*12+Z312)-(T312*12+V312)+1,"")</f>
        <v>2</v>
      </c>
      <c r="AD312" s="98" t="s">
        <v>373</v>
      </c>
      <c r="AE312" s="652" t="str">
        <f aca="false">IFERROR(ROUNDDOWN(ROUND(L311*R312,0)*M311,0)*AC312,"")</f>
        <v/>
      </c>
      <c r="AF312" s="653" t="str">
        <f aca="false">IFERROR(ROUNDDOWN(ROUND(L311*(R312-P312),0)*M311,0)*AC312,"")</f>
        <v/>
      </c>
      <c r="AG312" s="654"/>
      <c r="AH312" s="655"/>
      <c r="AI312" s="656"/>
      <c r="AJ312" s="657"/>
      <c r="AK312" s="658"/>
      <c r="AL312" s="659"/>
      <c r="AM312" s="660"/>
      <c r="AN312" s="661" t="str">
        <f aca="false">IF(AP311="","",IF(OR(Z311=4,Z312=4,Z313=4),"！加算の要件上は問題ありませんが、算定期間の終わりが令和６年５月になっていません。区分変更の場合は、「基本情報入力シート」で同じ事業所を２行に分けて記入してください。",""))</f>
        <v/>
      </c>
      <c r="AO312" s="662"/>
      <c r="AP312" s="640" t="str">
        <f aca="false">IF(K311&lt;&gt;"","P列・R列に色付け","")</f>
        <v/>
      </c>
      <c r="AY312" s="644" t="str">
        <f aca="false">G311</f>
        <v/>
      </c>
    </row>
    <row r="313" customFormat="false" ht="32.1" hidden="false" customHeight="true" outlineLevel="0" collapsed="false">
      <c r="A313" s="616"/>
      <c r="B313" s="617"/>
      <c r="C313" s="617"/>
      <c r="D313" s="617"/>
      <c r="E313" s="617"/>
      <c r="F313" s="617"/>
      <c r="G313" s="618"/>
      <c r="H313" s="618"/>
      <c r="I313" s="618"/>
      <c r="J313" s="618"/>
      <c r="K313" s="618"/>
      <c r="L313" s="706"/>
      <c r="M313" s="707"/>
      <c r="N313" s="663" t="s">
        <v>375</v>
      </c>
      <c r="O313" s="739"/>
      <c r="P313" s="740" t="e">
        <f aca="false">IFERROR(VLOOKUP(K311,【参考】数式用!$A$5:$J$27,MATCH(O313,【参考】数式用!$B$4:$J$4,0)+1,0),"")))</f>
        <v>#N/A</v>
      </c>
      <c r="Q313" s="664"/>
      <c r="R313" s="665" t="e">
        <f aca="false">IFERROR(VLOOKUP(K311,【参考】数式用!$A$5:$J$27,MATCH(Q313,【参考】数式用!$B$4:$J$4,0)+1,0),"")))</f>
        <v>#N/A</v>
      </c>
      <c r="S313" s="666" t="s">
        <v>88</v>
      </c>
      <c r="T313" s="667" t="n">
        <v>6</v>
      </c>
      <c r="U313" s="668" t="s">
        <v>89</v>
      </c>
      <c r="V313" s="669" t="n">
        <v>4</v>
      </c>
      <c r="W313" s="668" t="s">
        <v>372</v>
      </c>
      <c r="X313" s="667" t="n">
        <v>6</v>
      </c>
      <c r="Y313" s="668" t="s">
        <v>89</v>
      </c>
      <c r="Z313" s="669" t="n">
        <v>5</v>
      </c>
      <c r="AA313" s="668" t="s">
        <v>90</v>
      </c>
      <c r="AB313" s="670" t="s">
        <v>101</v>
      </c>
      <c r="AC313" s="671" t="n">
        <f aca="false">IF(V313&gt;=1,(X313*12+Z313)-(T313*12+V313)+1,"")</f>
        <v>2</v>
      </c>
      <c r="AD313" s="668" t="s">
        <v>373</v>
      </c>
      <c r="AE313" s="672" t="str">
        <f aca="false">IFERROR(ROUNDDOWN(ROUND(L311*R313,0)*M311,0)*AC313,"")</f>
        <v/>
      </c>
      <c r="AF313" s="673" t="str">
        <f aca="false">IFERROR(ROUNDDOWN(ROUND(L311*(R313-P313),0)*M311,0)*AC313,"")</f>
        <v/>
      </c>
      <c r="AG313" s="674" t="n">
        <f aca="false">IF(AND(O313="ベア加算なし",Q313="ベア加算"),AE313,0)</f>
        <v>0</v>
      </c>
      <c r="AH313" s="675"/>
      <c r="AI313" s="676"/>
      <c r="AJ313" s="677"/>
      <c r="AK313" s="678"/>
      <c r="AL313" s="679"/>
      <c r="AM313" s="680"/>
      <c r="AN313" s="681" t="str">
        <f aca="false">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640" t="str">
        <f aca="false">IF(K311&lt;&gt;"","P列・R列に色付け","")</f>
        <v/>
      </c>
      <c r="AQ313" s="683"/>
      <c r="AR313" s="683"/>
      <c r="AX313" s="684"/>
      <c r="AY313" s="644" t="str">
        <f aca="false">G311</f>
        <v/>
      </c>
    </row>
    <row r="314" customFormat="false" ht="17.25" hidden="false" customHeight="false" outlineLevel="0" collapsed="false">
      <c r="K314" s="528"/>
      <c r="L314" s="12"/>
      <c r="M314" s="12"/>
      <c r="N314" s="12"/>
      <c r="O314" s="741"/>
      <c r="P314" s="742"/>
      <c r="Q314" s="741"/>
      <c r="R314" s="742"/>
      <c r="S314" s="12"/>
      <c r="AP314" s="1"/>
      <c r="AQ314" s="1"/>
      <c r="AR314" s="1"/>
      <c r="AS314" s="1"/>
      <c r="AT314" s="1"/>
      <c r="AU314" s="1"/>
      <c r="AV314" s="1"/>
      <c r="AW314" s="1"/>
      <c r="AX314" s="1"/>
    </row>
  </sheetData>
  <sheetProtection algorithmName="SHA-512" hashValue="36/RNKl3q0TMO4hG6YiZYZdVWC4BCEPdhZmLeM3aT5o/IVWj2Wo6OB78m+Ksh1VvV+gmWXMjCwKk4uhCqD9YIA==" saltValue="SYGKwMzSvBm6yf78YUOq3Q==" spinCount="100000" sheet="true" formatCells="false" formatColumns="false" formatRows="false" sort="false" autoFilter="false"/>
  <autoFilter ref="A13:AY313"/>
  <mergeCells count="933">
    <mergeCell ref="AK1:AL1"/>
    <mergeCell ref="A3:C3"/>
    <mergeCell ref="D3:J3"/>
    <mergeCell ref="A5:J5"/>
    <mergeCell ref="A6:J6"/>
    <mergeCell ref="A7:J7"/>
    <mergeCell ref="AG7:AK7"/>
    <mergeCell ref="AS7:AU7"/>
    <mergeCell ref="AV7:AX7"/>
    <mergeCell ref="C8:J8"/>
    <mergeCell ref="AG8:AK8"/>
    <mergeCell ref="AS8:AU8"/>
    <mergeCell ref="AV8:AX8"/>
    <mergeCell ref="A9:J9"/>
    <mergeCell ref="A10:L11"/>
    <mergeCell ref="AG11:AH11"/>
    <mergeCell ref="A12:A13"/>
    <mergeCell ref="B12:F13"/>
    <mergeCell ref="G12:G13"/>
    <mergeCell ref="H12:I12"/>
    <mergeCell ref="J12:J13"/>
    <mergeCell ref="K12:K13"/>
    <mergeCell ref="L12:L13"/>
    <mergeCell ref="M12:M13"/>
    <mergeCell ref="N12:N13"/>
    <mergeCell ref="O12:P12"/>
    <mergeCell ref="Q12:AE12"/>
    <mergeCell ref="AF12:AF13"/>
    <mergeCell ref="AG12:AH12"/>
    <mergeCell ref="AI12:AJ12"/>
    <mergeCell ref="AN12:AN13"/>
    <mergeCell ref="AY12:AY13"/>
    <mergeCell ref="S13:AD13"/>
    <mergeCell ref="A14:A16"/>
    <mergeCell ref="B14:F16"/>
    <mergeCell ref="G14:G16"/>
    <mergeCell ref="H14:H16"/>
    <mergeCell ref="I14:I16"/>
    <mergeCell ref="J14:J16"/>
    <mergeCell ref="K14:K16"/>
    <mergeCell ref="L14:L16"/>
    <mergeCell ref="M14:M16"/>
    <mergeCell ref="A17:A19"/>
    <mergeCell ref="B17:F19"/>
    <mergeCell ref="G17:G19"/>
    <mergeCell ref="H17:H19"/>
    <mergeCell ref="I17:I19"/>
    <mergeCell ref="J17:J19"/>
    <mergeCell ref="K17:K19"/>
    <mergeCell ref="L17:L19"/>
    <mergeCell ref="M17:M19"/>
    <mergeCell ref="A20:A22"/>
    <mergeCell ref="B20:F22"/>
    <mergeCell ref="G20:G22"/>
    <mergeCell ref="H20:H22"/>
    <mergeCell ref="I20:I22"/>
    <mergeCell ref="J20:J22"/>
    <mergeCell ref="K20:K22"/>
    <mergeCell ref="L20:L22"/>
    <mergeCell ref="M20:M22"/>
    <mergeCell ref="A23:A25"/>
    <mergeCell ref="B23:F25"/>
    <mergeCell ref="G23:G25"/>
    <mergeCell ref="H23:H25"/>
    <mergeCell ref="I23:I25"/>
    <mergeCell ref="J23:J25"/>
    <mergeCell ref="K23:K25"/>
    <mergeCell ref="L23:L25"/>
    <mergeCell ref="M23:M25"/>
    <mergeCell ref="A26:A28"/>
    <mergeCell ref="B26:F28"/>
    <mergeCell ref="G26:G28"/>
    <mergeCell ref="H26:H28"/>
    <mergeCell ref="I26:I28"/>
    <mergeCell ref="J26:J28"/>
    <mergeCell ref="K26:K28"/>
    <mergeCell ref="L26:L28"/>
    <mergeCell ref="M26:M28"/>
    <mergeCell ref="A29:A31"/>
    <mergeCell ref="B29:F31"/>
    <mergeCell ref="G29:G31"/>
    <mergeCell ref="H29:H31"/>
    <mergeCell ref="I29:I31"/>
    <mergeCell ref="J29:J31"/>
    <mergeCell ref="K29:K31"/>
    <mergeCell ref="L29:L31"/>
    <mergeCell ref="M29:M31"/>
    <mergeCell ref="A32:A34"/>
    <mergeCell ref="B32:F34"/>
    <mergeCell ref="G32:G34"/>
    <mergeCell ref="H32:H34"/>
    <mergeCell ref="I32:I34"/>
    <mergeCell ref="J32:J34"/>
    <mergeCell ref="K32:K34"/>
    <mergeCell ref="L32:L34"/>
    <mergeCell ref="M32:M34"/>
    <mergeCell ref="A35:A37"/>
    <mergeCell ref="B35:F37"/>
    <mergeCell ref="G35:G37"/>
    <mergeCell ref="H35:H37"/>
    <mergeCell ref="I35:I37"/>
    <mergeCell ref="J35:J37"/>
    <mergeCell ref="K35:K37"/>
    <mergeCell ref="L35:L37"/>
    <mergeCell ref="M35:M37"/>
    <mergeCell ref="A38:A40"/>
    <mergeCell ref="B38:F40"/>
    <mergeCell ref="G38:G40"/>
    <mergeCell ref="H38:H40"/>
    <mergeCell ref="I38:I40"/>
    <mergeCell ref="J38:J40"/>
    <mergeCell ref="K38:K40"/>
    <mergeCell ref="L38:L40"/>
    <mergeCell ref="M38:M40"/>
    <mergeCell ref="A41:A43"/>
    <mergeCell ref="B41:F43"/>
    <mergeCell ref="G41:G43"/>
    <mergeCell ref="H41:H43"/>
    <mergeCell ref="I41:I43"/>
    <mergeCell ref="J41:J43"/>
    <mergeCell ref="K41:K43"/>
    <mergeCell ref="L41:L43"/>
    <mergeCell ref="M41:M43"/>
    <mergeCell ref="A44:A46"/>
    <mergeCell ref="B44:F46"/>
    <mergeCell ref="G44:G46"/>
    <mergeCell ref="H44:H46"/>
    <mergeCell ref="I44:I46"/>
    <mergeCell ref="J44:J46"/>
    <mergeCell ref="K44:K46"/>
    <mergeCell ref="L44:L46"/>
    <mergeCell ref="M44:M46"/>
    <mergeCell ref="A47:A49"/>
    <mergeCell ref="B47:F49"/>
    <mergeCell ref="G47:G49"/>
    <mergeCell ref="H47:H49"/>
    <mergeCell ref="I47:I49"/>
    <mergeCell ref="J47:J49"/>
    <mergeCell ref="K47:K49"/>
    <mergeCell ref="L47:L49"/>
    <mergeCell ref="M47:M49"/>
    <mergeCell ref="A50:A52"/>
    <mergeCell ref="B50:F52"/>
    <mergeCell ref="G50:G52"/>
    <mergeCell ref="H50:H52"/>
    <mergeCell ref="I50:I52"/>
    <mergeCell ref="J50:J52"/>
    <mergeCell ref="K50:K52"/>
    <mergeCell ref="L50:L52"/>
    <mergeCell ref="M50:M52"/>
    <mergeCell ref="A53:A55"/>
    <mergeCell ref="B53:F55"/>
    <mergeCell ref="G53:G55"/>
    <mergeCell ref="H53:H55"/>
    <mergeCell ref="I53:I55"/>
    <mergeCell ref="J53:J55"/>
    <mergeCell ref="K53:K55"/>
    <mergeCell ref="L53:L55"/>
    <mergeCell ref="M53:M55"/>
    <mergeCell ref="A56:A58"/>
    <mergeCell ref="B56:F58"/>
    <mergeCell ref="G56:G58"/>
    <mergeCell ref="H56:H58"/>
    <mergeCell ref="I56:I58"/>
    <mergeCell ref="J56:J58"/>
    <mergeCell ref="K56:K58"/>
    <mergeCell ref="L56:L58"/>
    <mergeCell ref="M56:M58"/>
    <mergeCell ref="A59:A61"/>
    <mergeCell ref="B59:F61"/>
    <mergeCell ref="G59:G61"/>
    <mergeCell ref="H59:H61"/>
    <mergeCell ref="I59:I61"/>
    <mergeCell ref="J59:J61"/>
    <mergeCell ref="K59:K61"/>
    <mergeCell ref="L59:L61"/>
    <mergeCell ref="M59:M61"/>
    <mergeCell ref="A62:A64"/>
    <mergeCell ref="B62:F64"/>
    <mergeCell ref="G62:G64"/>
    <mergeCell ref="H62:H64"/>
    <mergeCell ref="I62:I64"/>
    <mergeCell ref="J62:J64"/>
    <mergeCell ref="K62:K64"/>
    <mergeCell ref="L62:L64"/>
    <mergeCell ref="M62:M64"/>
    <mergeCell ref="A65:A67"/>
    <mergeCell ref="B65:F67"/>
    <mergeCell ref="G65:G67"/>
    <mergeCell ref="H65:H67"/>
    <mergeCell ref="I65:I67"/>
    <mergeCell ref="J65:J67"/>
    <mergeCell ref="K65:K67"/>
    <mergeCell ref="L65:L67"/>
    <mergeCell ref="M65:M67"/>
    <mergeCell ref="A68:A70"/>
    <mergeCell ref="B68:F70"/>
    <mergeCell ref="G68:G70"/>
    <mergeCell ref="H68:H70"/>
    <mergeCell ref="I68:I70"/>
    <mergeCell ref="J68:J70"/>
    <mergeCell ref="K68:K70"/>
    <mergeCell ref="L68:L70"/>
    <mergeCell ref="M68:M70"/>
    <mergeCell ref="A71:A73"/>
    <mergeCell ref="B71:F73"/>
    <mergeCell ref="G71:G73"/>
    <mergeCell ref="H71:H73"/>
    <mergeCell ref="I71:I73"/>
    <mergeCell ref="J71:J73"/>
    <mergeCell ref="K71:K73"/>
    <mergeCell ref="L71:L73"/>
    <mergeCell ref="M71:M73"/>
    <mergeCell ref="A74:A76"/>
    <mergeCell ref="B74:F76"/>
    <mergeCell ref="G74:G76"/>
    <mergeCell ref="H74:H76"/>
    <mergeCell ref="I74:I76"/>
    <mergeCell ref="J74:J76"/>
    <mergeCell ref="K74:K76"/>
    <mergeCell ref="L74:L76"/>
    <mergeCell ref="M74:M76"/>
    <mergeCell ref="A77:A79"/>
    <mergeCell ref="B77:F79"/>
    <mergeCell ref="G77:G79"/>
    <mergeCell ref="H77:H79"/>
    <mergeCell ref="I77:I79"/>
    <mergeCell ref="J77:J79"/>
    <mergeCell ref="K77:K79"/>
    <mergeCell ref="L77:L79"/>
    <mergeCell ref="M77:M79"/>
    <mergeCell ref="A80:A82"/>
    <mergeCell ref="B80:F82"/>
    <mergeCell ref="G80:G82"/>
    <mergeCell ref="H80:H82"/>
    <mergeCell ref="I80:I82"/>
    <mergeCell ref="J80:J82"/>
    <mergeCell ref="K80:K82"/>
    <mergeCell ref="L80:L82"/>
    <mergeCell ref="M80:M82"/>
    <mergeCell ref="A83:A85"/>
    <mergeCell ref="B83:F85"/>
    <mergeCell ref="G83:G85"/>
    <mergeCell ref="H83:H85"/>
    <mergeCell ref="I83:I85"/>
    <mergeCell ref="J83:J85"/>
    <mergeCell ref="K83:K85"/>
    <mergeCell ref="L83:L85"/>
    <mergeCell ref="M83:M85"/>
    <mergeCell ref="A86:A88"/>
    <mergeCell ref="B86:F88"/>
    <mergeCell ref="G86:G88"/>
    <mergeCell ref="H86:H88"/>
    <mergeCell ref="I86:I88"/>
    <mergeCell ref="J86:J88"/>
    <mergeCell ref="K86:K88"/>
    <mergeCell ref="L86:L88"/>
    <mergeCell ref="M86:M88"/>
    <mergeCell ref="A89:A91"/>
    <mergeCell ref="B89:F91"/>
    <mergeCell ref="G89:G91"/>
    <mergeCell ref="H89:H91"/>
    <mergeCell ref="I89:I91"/>
    <mergeCell ref="J89:J91"/>
    <mergeCell ref="K89:K91"/>
    <mergeCell ref="L89:L91"/>
    <mergeCell ref="M89:M91"/>
    <mergeCell ref="A92:A94"/>
    <mergeCell ref="B92:F94"/>
    <mergeCell ref="G92:G94"/>
    <mergeCell ref="H92:H94"/>
    <mergeCell ref="I92:I94"/>
    <mergeCell ref="J92:J94"/>
    <mergeCell ref="K92:K94"/>
    <mergeCell ref="L92:L94"/>
    <mergeCell ref="M92:M94"/>
    <mergeCell ref="A95:A97"/>
    <mergeCell ref="B95:F97"/>
    <mergeCell ref="G95:G97"/>
    <mergeCell ref="H95:H97"/>
    <mergeCell ref="I95:I97"/>
    <mergeCell ref="J95:J97"/>
    <mergeCell ref="K95:K97"/>
    <mergeCell ref="L95:L97"/>
    <mergeCell ref="M95:M97"/>
    <mergeCell ref="A98:A100"/>
    <mergeCell ref="B98:F100"/>
    <mergeCell ref="G98:G100"/>
    <mergeCell ref="H98:H100"/>
    <mergeCell ref="I98:I100"/>
    <mergeCell ref="J98:J100"/>
    <mergeCell ref="K98:K100"/>
    <mergeCell ref="L98:L100"/>
    <mergeCell ref="M98:M100"/>
    <mergeCell ref="A101:A103"/>
    <mergeCell ref="B101:F103"/>
    <mergeCell ref="G101:G103"/>
    <mergeCell ref="H101:H103"/>
    <mergeCell ref="I101:I103"/>
    <mergeCell ref="J101:J103"/>
    <mergeCell ref="K101:K103"/>
    <mergeCell ref="L101:L103"/>
    <mergeCell ref="M101:M103"/>
    <mergeCell ref="A104:A106"/>
    <mergeCell ref="B104:F106"/>
    <mergeCell ref="G104:G106"/>
    <mergeCell ref="H104:H106"/>
    <mergeCell ref="I104:I106"/>
    <mergeCell ref="J104:J106"/>
    <mergeCell ref="K104:K106"/>
    <mergeCell ref="L104:L106"/>
    <mergeCell ref="M104:M106"/>
    <mergeCell ref="A107:A109"/>
    <mergeCell ref="B107:F109"/>
    <mergeCell ref="G107:G109"/>
    <mergeCell ref="H107:H109"/>
    <mergeCell ref="I107:I109"/>
    <mergeCell ref="J107:J109"/>
    <mergeCell ref="K107:K109"/>
    <mergeCell ref="L107:L109"/>
    <mergeCell ref="M107:M109"/>
    <mergeCell ref="A110:A112"/>
    <mergeCell ref="B110:F112"/>
    <mergeCell ref="G110:G112"/>
    <mergeCell ref="H110:H112"/>
    <mergeCell ref="I110:I112"/>
    <mergeCell ref="J110:J112"/>
    <mergeCell ref="K110:K112"/>
    <mergeCell ref="L110:L112"/>
    <mergeCell ref="M110:M112"/>
    <mergeCell ref="A113:A115"/>
    <mergeCell ref="B113:F115"/>
    <mergeCell ref="G113:G115"/>
    <mergeCell ref="H113:H115"/>
    <mergeCell ref="I113:I115"/>
    <mergeCell ref="J113:J115"/>
    <mergeCell ref="K113:K115"/>
    <mergeCell ref="L113:L115"/>
    <mergeCell ref="M113:M115"/>
    <mergeCell ref="A116:A118"/>
    <mergeCell ref="B116:F118"/>
    <mergeCell ref="G116:G118"/>
    <mergeCell ref="H116:H118"/>
    <mergeCell ref="I116:I118"/>
    <mergeCell ref="J116:J118"/>
    <mergeCell ref="K116:K118"/>
    <mergeCell ref="L116:L118"/>
    <mergeCell ref="M116:M118"/>
    <mergeCell ref="A119:A121"/>
    <mergeCell ref="B119:F121"/>
    <mergeCell ref="G119:G121"/>
    <mergeCell ref="H119:H121"/>
    <mergeCell ref="I119:I121"/>
    <mergeCell ref="J119:J121"/>
    <mergeCell ref="K119:K121"/>
    <mergeCell ref="L119:L121"/>
    <mergeCell ref="M119:M121"/>
    <mergeCell ref="A122:A124"/>
    <mergeCell ref="B122:F124"/>
    <mergeCell ref="G122:G124"/>
    <mergeCell ref="H122:H124"/>
    <mergeCell ref="I122:I124"/>
    <mergeCell ref="J122:J124"/>
    <mergeCell ref="K122:K124"/>
    <mergeCell ref="L122:L124"/>
    <mergeCell ref="M122:M124"/>
    <mergeCell ref="A125:A127"/>
    <mergeCell ref="B125:F127"/>
    <mergeCell ref="G125:G127"/>
    <mergeCell ref="H125:H127"/>
    <mergeCell ref="I125:I127"/>
    <mergeCell ref="J125:J127"/>
    <mergeCell ref="K125:K127"/>
    <mergeCell ref="L125:L127"/>
    <mergeCell ref="M125:M127"/>
    <mergeCell ref="A128:A130"/>
    <mergeCell ref="B128:F130"/>
    <mergeCell ref="G128:G130"/>
    <mergeCell ref="H128:H130"/>
    <mergeCell ref="I128:I130"/>
    <mergeCell ref="J128:J130"/>
    <mergeCell ref="K128:K130"/>
    <mergeCell ref="L128:L130"/>
    <mergeCell ref="M128:M130"/>
    <mergeCell ref="A131:A133"/>
    <mergeCell ref="B131:F133"/>
    <mergeCell ref="G131:G133"/>
    <mergeCell ref="H131:H133"/>
    <mergeCell ref="I131:I133"/>
    <mergeCell ref="J131:J133"/>
    <mergeCell ref="K131:K133"/>
    <mergeCell ref="L131:L133"/>
    <mergeCell ref="M131:M133"/>
    <mergeCell ref="A134:A136"/>
    <mergeCell ref="B134:F136"/>
    <mergeCell ref="G134:G136"/>
    <mergeCell ref="H134:H136"/>
    <mergeCell ref="I134:I136"/>
    <mergeCell ref="J134:J136"/>
    <mergeCell ref="K134:K136"/>
    <mergeCell ref="L134:L136"/>
    <mergeCell ref="M134:M136"/>
    <mergeCell ref="A137:A139"/>
    <mergeCell ref="B137:F139"/>
    <mergeCell ref="G137:G139"/>
    <mergeCell ref="H137:H139"/>
    <mergeCell ref="I137:I139"/>
    <mergeCell ref="J137:J139"/>
    <mergeCell ref="K137:K139"/>
    <mergeCell ref="L137:L139"/>
    <mergeCell ref="M137:M139"/>
    <mergeCell ref="A140:A142"/>
    <mergeCell ref="B140:F142"/>
    <mergeCell ref="G140:G142"/>
    <mergeCell ref="H140:H142"/>
    <mergeCell ref="I140:I142"/>
    <mergeCell ref="J140:J142"/>
    <mergeCell ref="K140:K142"/>
    <mergeCell ref="L140:L142"/>
    <mergeCell ref="M140:M142"/>
    <mergeCell ref="A143:A145"/>
    <mergeCell ref="B143:F145"/>
    <mergeCell ref="G143:G145"/>
    <mergeCell ref="H143:H145"/>
    <mergeCell ref="I143:I145"/>
    <mergeCell ref="J143:J145"/>
    <mergeCell ref="K143:K145"/>
    <mergeCell ref="L143:L145"/>
    <mergeCell ref="M143:M145"/>
    <mergeCell ref="A146:A148"/>
    <mergeCell ref="B146:F148"/>
    <mergeCell ref="G146:G148"/>
    <mergeCell ref="H146:H148"/>
    <mergeCell ref="I146:I148"/>
    <mergeCell ref="J146:J148"/>
    <mergeCell ref="K146:K148"/>
    <mergeCell ref="L146:L148"/>
    <mergeCell ref="M146:M148"/>
    <mergeCell ref="A149:A151"/>
    <mergeCell ref="B149:F151"/>
    <mergeCell ref="G149:G151"/>
    <mergeCell ref="H149:H151"/>
    <mergeCell ref="I149:I151"/>
    <mergeCell ref="J149:J151"/>
    <mergeCell ref="K149:K151"/>
    <mergeCell ref="L149:L151"/>
    <mergeCell ref="M149:M151"/>
    <mergeCell ref="A152:A154"/>
    <mergeCell ref="B152:F154"/>
    <mergeCell ref="G152:G154"/>
    <mergeCell ref="H152:H154"/>
    <mergeCell ref="I152:I154"/>
    <mergeCell ref="J152:J154"/>
    <mergeCell ref="K152:K154"/>
    <mergeCell ref="L152:L154"/>
    <mergeCell ref="M152:M154"/>
    <mergeCell ref="A155:A157"/>
    <mergeCell ref="B155:F157"/>
    <mergeCell ref="G155:G157"/>
    <mergeCell ref="H155:H157"/>
    <mergeCell ref="I155:I157"/>
    <mergeCell ref="J155:J157"/>
    <mergeCell ref="K155:K157"/>
    <mergeCell ref="L155:L157"/>
    <mergeCell ref="M155:M157"/>
    <mergeCell ref="A158:A160"/>
    <mergeCell ref="B158:F160"/>
    <mergeCell ref="G158:G160"/>
    <mergeCell ref="H158:H160"/>
    <mergeCell ref="I158:I160"/>
    <mergeCell ref="J158:J160"/>
    <mergeCell ref="K158:K160"/>
    <mergeCell ref="L158:L160"/>
    <mergeCell ref="M158:M160"/>
    <mergeCell ref="A161:A163"/>
    <mergeCell ref="B161:F163"/>
    <mergeCell ref="G161:G163"/>
    <mergeCell ref="H161:H163"/>
    <mergeCell ref="I161:I163"/>
    <mergeCell ref="J161:J163"/>
    <mergeCell ref="K161:K163"/>
    <mergeCell ref="L161:L163"/>
    <mergeCell ref="M161:M163"/>
    <mergeCell ref="A164:A166"/>
    <mergeCell ref="B164:F166"/>
    <mergeCell ref="G164:G166"/>
    <mergeCell ref="H164:H166"/>
    <mergeCell ref="I164:I166"/>
    <mergeCell ref="J164:J166"/>
    <mergeCell ref="K164:K166"/>
    <mergeCell ref="L164:L166"/>
    <mergeCell ref="M164:M166"/>
    <mergeCell ref="A167:A169"/>
    <mergeCell ref="B167:F169"/>
    <mergeCell ref="G167:G169"/>
    <mergeCell ref="H167:H169"/>
    <mergeCell ref="I167:I169"/>
    <mergeCell ref="J167:J169"/>
    <mergeCell ref="K167:K169"/>
    <mergeCell ref="L167:L169"/>
    <mergeCell ref="M167:M169"/>
    <mergeCell ref="A170:A172"/>
    <mergeCell ref="B170:F172"/>
    <mergeCell ref="G170:G172"/>
    <mergeCell ref="H170:H172"/>
    <mergeCell ref="I170:I172"/>
    <mergeCell ref="J170:J172"/>
    <mergeCell ref="K170:K172"/>
    <mergeCell ref="L170:L172"/>
    <mergeCell ref="M170:M172"/>
    <mergeCell ref="A173:A175"/>
    <mergeCell ref="B173:F175"/>
    <mergeCell ref="G173:G175"/>
    <mergeCell ref="H173:H175"/>
    <mergeCell ref="I173:I175"/>
    <mergeCell ref="J173:J175"/>
    <mergeCell ref="K173:K175"/>
    <mergeCell ref="L173:L175"/>
    <mergeCell ref="M173:M175"/>
    <mergeCell ref="A176:A178"/>
    <mergeCell ref="B176:F178"/>
    <mergeCell ref="G176:G178"/>
    <mergeCell ref="H176:H178"/>
    <mergeCell ref="I176:I178"/>
    <mergeCell ref="J176:J178"/>
    <mergeCell ref="K176:K178"/>
    <mergeCell ref="L176:L178"/>
    <mergeCell ref="M176:M178"/>
    <mergeCell ref="A179:A181"/>
    <mergeCell ref="B179:F181"/>
    <mergeCell ref="G179:G181"/>
    <mergeCell ref="H179:H181"/>
    <mergeCell ref="I179:I181"/>
    <mergeCell ref="J179:J181"/>
    <mergeCell ref="K179:K181"/>
    <mergeCell ref="L179:L181"/>
    <mergeCell ref="M179:M181"/>
    <mergeCell ref="A182:A184"/>
    <mergeCell ref="B182:F184"/>
    <mergeCell ref="G182:G184"/>
    <mergeCell ref="H182:H184"/>
    <mergeCell ref="I182:I184"/>
    <mergeCell ref="J182:J184"/>
    <mergeCell ref="K182:K184"/>
    <mergeCell ref="L182:L184"/>
    <mergeCell ref="M182:M184"/>
    <mergeCell ref="A185:A187"/>
    <mergeCell ref="B185:F187"/>
    <mergeCell ref="G185:G187"/>
    <mergeCell ref="H185:H187"/>
    <mergeCell ref="I185:I187"/>
    <mergeCell ref="J185:J187"/>
    <mergeCell ref="K185:K187"/>
    <mergeCell ref="L185:L187"/>
    <mergeCell ref="M185:M187"/>
    <mergeCell ref="A188:A190"/>
    <mergeCell ref="B188:F190"/>
    <mergeCell ref="G188:G190"/>
    <mergeCell ref="H188:H190"/>
    <mergeCell ref="I188:I190"/>
    <mergeCell ref="J188:J190"/>
    <mergeCell ref="K188:K190"/>
    <mergeCell ref="L188:L190"/>
    <mergeCell ref="M188:M190"/>
    <mergeCell ref="A191:A193"/>
    <mergeCell ref="B191:F193"/>
    <mergeCell ref="G191:G193"/>
    <mergeCell ref="H191:H193"/>
    <mergeCell ref="I191:I193"/>
    <mergeCell ref="J191:J193"/>
    <mergeCell ref="K191:K193"/>
    <mergeCell ref="L191:L193"/>
    <mergeCell ref="M191:M193"/>
    <mergeCell ref="A194:A196"/>
    <mergeCell ref="B194:F196"/>
    <mergeCell ref="G194:G196"/>
    <mergeCell ref="H194:H196"/>
    <mergeCell ref="I194:I196"/>
    <mergeCell ref="J194:J196"/>
    <mergeCell ref="K194:K196"/>
    <mergeCell ref="L194:L196"/>
    <mergeCell ref="M194:M196"/>
    <mergeCell ref="A197:A199"/>
    <mergeCell ref="B197:F199"/>
    <mergeCell ref="G197:G199"/>
    <mergeCell ref="H197:H199"/>
    <mergeCell ref="I197:I199"/>
    <mergeCell ref="J197:J199"/>
    <mergeCell ref="K197:K199"/>
    <mergeCell ref="L197:L199"/>
    <mergeCell ref="M197:M199"/>
    <mergeCell ref="A200:A202"/>
    <mergeCell ref="B200:F202"/>
    <mergeCell ref="G200:G202"/>
    <mergeCell ref="H200:H202"/>
    <mergeCell ref="I200:I202"/>
    <mergeCell ref="J200:J202"/>
    <mergeCell ref="K200:K202"/>
    <mergeCell ref="L200:L202"/>
    <mergeCell ref="M200:M202"/>
    <mergeCell ref="A203:A205"/>
    <mergeCell ref="B203:F205"/>
    <mergeCell ref="G203:G205"/>
    <mergeCell ref="H203:H205"/>
    <mergeCell ref="I203:I205"/>
    <mergeCell ref="J203:J205"/>
    <mergeCell ref="K203:K205"/>
    <mergeCell ref="L203:L205"/>
    <mergeCell ref="M203:M205"/>
    <mergeCell ref="A206:A208"/>
    <mergeCell ref="B206:F208"/>
    <mergeCell ref="G206:G208"/>
    <mergeCell ref="H206:H208"/>
    <mergeCell ref="I206:I208"/>
    <mergeCell ref="J206:J208"/>
    <mergeCell ref="K206:K208"/>
    <mergeCell ref="L206:L208"/>
    <mergeCell ref="M206:M208"/>
    <mergeCell ref="A209:A211"/>
    <mergeCell ref="B209:F211"/>
    <mergeCell ref="G209:G211"/>
    <mergeCell ref="H209:H211"/>
    <mergeCell ref="I209:I211"/>
    <mergeCell ref="J209:J211"/>
    <mergeCell ref="K209:K211"/>
    <mergeCell ref="L209:L211"/>
    <mergeCell ref="M209:M211"/>
    <mergeCell ref="A212:A214"/>
    <mergeCell ref="B212:F214"/>
    <mergeCell ref="G212:G214"/>
    <mergeCell ref="H212:H214"/>
    <mergeCell ref="I212:I214"/>
    <mergeCell ref="J212:J214"/>
    <mergeCell ref="K212:K214"/>
    <mergeCell ref="L212:L214"/>
    <mergeCell ref="M212:M214"/>
    <mergeCell ref="A215:A217"/>
    <mergeCell ref="B215:F217"/>
    <mergeCell ref="G215:G217"/>
    <mergeCell ref="H215:H217"/>
    <mergeCell ref="I215:I217"/>
    <mergeCell ref="J215:J217"/>
    <mergeCell ref="K215:K217"/>
    <mergeCell ref="L215:L217"/>
    <mergeCell ref="M215:M217"/>
    <mergeCell ref="A218:A220"/>
    <mergeCell ref="B218:F220"/>
    <mergeCell ref="G218:G220"/>
    <mergeCell ref="H218:H220"/>
    <mergeCell ref="I218:I220"/>
    <mergeCell ref="J218:J220"/>
    <mergeCell ref="K218:K220"/>
    <mergeCell ref="L218:L220"/>
    <mergeCell ref="M218:M220"/>
    <mergeCell ref="A221:A223"/>
    <mergeCell ref="B221:F223"/>
    <mergeCell ref="G221:G223"/>
    <mergeCell ref="H221:H223"/>
    <mergeCell ref="I221:I223"/>
    <mergeCell ref="J221:J223"/>
    <mergeCell ref="K221:K223"/>
    <mergeCell ref="L221:L223"/>
    <mergeCell ref="M221:M223"/>
    <mergeCell ref="A224:A226"/>
    <mergeCell ref="B224:F226"/>
    <mergeCell ref="G224:G226"/>
    <mergeCell ref="H224:H226"/>
    <mergeCell ref="I224:I226"/>
    <mergeCell ref="J224:J226"/>
    <mergeCell ref="K224:K226"/>
    <mergeCell ref="L224:L226"/>
    <mergeCell ref="M224:M226"/>
    <mergeCell ref="A227:A229"/>
    <mergeCell ref="B227:F229"/>
    <mergeCell ref="G227:G229"/>
    <mergeCell ref="H227:H229"/>
    <mergeCell ref="I227:I229"/>
    <mergeCell ref="J227:J229"/>
    <mergeCell ref="K227:K229"/>
    <mergeCell ref="L227:L229"/>
    <mergeCell ref="M227:M229"/>
    <mergeCell ref="A230:A232"/>
    <mergeCell ref="B230:F232"/>
    <mergeCell ref="G230:G232"/>
    <mergeCell ref="H230:H232"/>
    <mergeCell ref="I230:I232"/>
    <mergeCell ref="J230:J232"/>
    <mergeCell ref="K230:K232"/>
    <mergeCell ref="L230:L232"/>
    <mergeCell ref="M230:M232"/>
    <mergeCell ref="A233:A235"/>
    <mergeCell ref="B233:F235"/>
    <mergeCell ref="G233:G235"/>
    <mergeCell ref="H233:H235"/>
    <mergeCell ref="I233:I235"/>
    <mergeCell ref="J233:J235"/>
    <mergeCell ref="K233:K235"/>
    <mergeCell ref="L233:L235"/>
    <mergeCell ref="M233:M235"/>
    <mergeCell ref="A236:A238"/>
    <mergeCell ref="B236:F238"/>
    <mergeCell ref="G236:G238"/>
    <mergeCell ref="H236:H238"/>
    <mergeCell ref="I236:I238"/>
    <mergeCell ref="J236:J238"/>
    <mergeCell ref="K236:K238"/>
    <mergeCell ref="L236:L238"/>
    <mergeCell ref="M236:M238"/>
    <mergeCell ref="A239:A241"/>
    <mergeCell ref="B239:F241"/>
    <mergeCell ref="G239:G241"/>
    <mergeCell ref="H239:H241"/>
    <mergeCell ref="I239:I241"/>
    <mergeCell ref="J239:J241"/>
    <mergeCell ref="K239:K241"/>
    <mergeCell ref="L239:L241"/>
    <mergeCell ref="M239:M241"/>
    <mergeCell ref="A242:A244"/>
    <mergeCell ref="B242:F244"/>
    <mergeCell ref="G242:G244"/>
    <mergeCell ref="H242:H244"/>
    <mergeCell ref="I242:I244"/>
    <mergeCell ref="J242:J244"/>
    <mergeCell ref="K242:K244"/>
    <mergeCell ref="L242:L244"/>
    <mergeCell ref="M242:M244"/>
    <mergeCell ref="A245:A247"/>
    <mergeCell ref="B245:F247"/>
    <mergeCell ref="G245:G247"/>
    <mergeCell ref="H245:H247"/>
    <mergeCell ref="I245:I247"/>
    <mergeCell ref="J245:J247"/>
    <mergeCell ref="K245:K247"/>
    <mergeCell ref="L245:L247"/>
    <mergeCell ref="M245:M247"/>
    <mergeCell ref="A248:A250"/>
    <mergeCell ref="B248:F250"/>
    <mergeCell ref="G248:G250"/>
    <mergeCell ref="H248:H250"/>
    <mergeCell ref="I248:I250"/>
    <mergeCell ref="J248:J250"/>
    <mergeCell ref="K248:K250"/>
    <mergeCell ref="L248:L250"/>
    <mergeCell ref="M248:M250"/>
    <mergeCell ref="A251:A253"/>
    <mergeCell ref="B251:F253"/>
    <mergeCell ref="G251:G253"/>
    <mergeCell ref="H251:H253"/>
    <mergeCell ref="I251:I253"/>
    <mergeCell ref="J251:J253"/>
    <mergeCell ref="K251:K253"/>
    <mergeCell ref="L251:L253"/>
    <mergeCell ref="M251:M253"/>
    <mergeCell ref="A254:A256"/>
    <mergeCell ref="B254:F256"/>
    <mergeCell ref="G254:G256"/>
    <mergeCell ref="H254:H256"/>
    <mergeCell ref="I254:I256"/>
    <mergeCell ref="J254:J256"/>
    <mergeCell ref="K254:K256"/>
    <mergeCell ref="L254:L256"/>
    <mergeCell ref="M254:M256"/>
    <mergeCell ref="A257:A259"/>
    <mergeCell ref="B257:F259"/>
    <mergeCell ref="G257:G259"/>
    <mergeCell ref="H257:H259"/>
    <mergeCell ref="I257:I259"/>
    <mergeCell ref="J257:J259"/>
    <mergeCell ref="K257:K259"/>
    <mergeCell ref="L257:L259"/>
    <mergeCell ref="M257:M259"/>
    <mergeCell ref="A260:A262"/>
    <mergeCell ref="B260:F262"/>
    <mergeCell ref="G260:G262"/>
    <mergeCell ref="H260:H262"/>
    <mergeCell ref="I260:I262"/>
    <mergeCell ref="J260:J262"/>
    <mergeCell ref="K260:K262"/>
    <mergeCell ref="L260:L262"/>
    <mergeCell ref="M260:M262"/>
    <mergeCell ref="A263:A265"/>
    <mergeCell ref="B263:F265"/>
    <mergeCell ref="G263:G265"/>
    <mergeCell ref="H263:H265"/>
    <mergeCell ref="I263:I265"/>
    <mergeCell ref="J263:J265"/>
    <mergeCell ref="K263:K265"/>
    <mergeCell ref="L263:L265"/>
    <mergeCell ref="M263:M265"/>
    <mergeCell ref="A266:A268"/>
    <mergeCell ref="B266:F268"/>
    <mergeCell ref="G266:G268"/>
    <mergeCell ref="H266:H268"/>
    <mergeCell ref="I266:I268"/>
    <mergeCell ref="J266:J268"/>
    <mergeCell ref="K266:K268"/>
    <mergeCell ref="L266:L268"/>
    <mergeCell ref="M266:M268"/>
    <mergeCell ref="A269:A271"/>
    <mergeCell ref="B269:F271"/>
    <mergeCell ref="G269:G271"/>
    <mergeCell ref="H269:H271"/>
    <mergeCell ref="I269:I271"/>
    <mergeCell ref="J269:J271"/>
    <mergeCell ref="K269:K271"/>
    <mergeCell ref="L269:L271"/>
    <mergeCell ref="M269:M271"/>
    <mergeCell ref="A272:A274"/>
    <mergeCell ref="B272:F274"/>
    <mergeCell ref="G272:G274"/>
    <mergeCell ref="H272:H274"/>
    <mergeCell ref="I272:I274"/>
    <mergeCell ref="J272:J274"/>
    <mergeCell ref="K272:K274"/>
    <mergeCell ref="L272:L274"/>
    <mergeCell ref="M272:M274"/>
    <mergeCell ref="A275:A277"/>
    <mergeCell ref="B275:F277"/>
    <mergeCell ref="G275:G277"/>
    <mergeCell ref="H275:H277"/>
    <mergeCell ref="I275:I277"/>
    <mergeCell ref="J275:J277"/>
    <mergeCell ref="K275:K277"/>
    <mergeCell ref="L275:L277"/>
    <mergeCell ref="M275:M277"/>
    <mergeCell ref="A278:A280"/>
    <mergeCell ref="B278:F280"/>
    <mergeCell ref="G278:G280"/>
    <mergeCell ref="H278:H280"/>
    <mergeCell ref="I278:I280"/>
    <mergeCell ref="J278:J280"/>
    <mergeCell ref="K278:K280"/>
    <mergeCell ref="L278:L280"/>
    <mergeCell ref="M278:M280"/>
    <mergeCell ref="A281:A283"/>
    <mergeCell ref="B281:F283"/>
    <mergeCell ref="G281:G283"/>
    <mergeCell ref="H281:H283"/>
    <mergeCell ref="I281:I283"/>
    <mergeCell ref="J281:J283"/>
    <mergeCell ref="K281:K283"/>
    <mergeCell ref="L281:L283"/>
    <mergeCell ref="M281:M283"/>
    <mergeCell ref="A284:A286"/>
    <mergeCell ref="B284:F286"/>
    <mergeCell ref="G284:G286"/>
    <mergeCell ref="H284:H286"/>
    <mergeCell ref="I284:I286"/>
    <mergeCell ref="J284:J286"/>
    <mergeCell ref="K284:K286"/>
    <mergeCell ref="L284:L286"/>
    <mergeCell ref="M284:M286"/>
    <mergeCell ref="A287:A289"/>
    <mergeCell ref="B287:F289"/>
    <mergeCell ref="G287:G289"/>
    <mergeCell ref="H287:H289"/>
    <mergeCell ref="I287:I289"/>
    <mergeCell ref="J287:J289"/>
    <mergeCell ref="K287:K289"/>
    <mergeCell ref="L287:L289"/>
    <mergeCell ref="M287:M289"/>
    <mergeCell ref="A290:A292"/>
    <mergeCell ref="B290:F292"/>
    <mergeCell ref="G290:G292"/>
    <mergeCell ref="H290:H292"/>
    <mergeCell ref="I290:I292"/>
    <mergeCell ref="J290:J292"/>
    <mergeCell ref="K290:K292"/>
    <mergeCell ref="L290:L292"/>
    <mergeCell ref="M290:M292"/>
    <mergeCell ref="A293:A295"/>
    <mergeCell ref="B293:F295"/>
    <mergeCell ref="G293:G295"/>
    <mergeCell ref="H293:H295"/>
    <mergeCell ref="I293:I295"/>
    <mergeCell ref="J293:J295"/>
    <mergeCell ref="K293:K295"/>
    <mergeCell ref="L293:L295"/>
    <mergeCell ref="M293:M295"/>
    <mergeCell ref="A296:A298"/>
    <mergeCell ref="B296:F298"/>
    <mergeCell ref="G296:G298"/>
    <mergeCell ref="H296:H298"/>
    <mergeCell ref="I296:I298"/>
    <mergeCell ref="J296:J298"/>
    <mergeCell ref="K296:K298"/>
    <mergeCell ref="L296:L298"/>
    <mergeCell ref="M296:M298"/>
    <mergeCell ref="A299:A301"/>
    <mergeCell ref="B299:F301"/>
    <mergeCell ref="G299:G301"/>
    <mergeCell ref="H299:H301"/>
    <mergeCell ref="I299:I301"/>
    <mergeCell ref="J299:J301"/>
    <mergeCell ref="K299:K301"/>
    <mergeCell ref="L299:L301"/>
    <mergeCell ref="M299:M301"/>
    <mergeCell ref="A302:A304"/>
    <mergeCell ref="B302:F304"/>
    <mergeCell ref="G302:G304"/>
    <mergeCell ref="H302:H304"/>
    <mergeCell ref="I302:I304"/>
    <mergeCell ref="J302:J304"/>
    <mergeCell ref="K302:K304"/>
    <mergeCell ref="L302:L304"/>
    <mergeCell ref="M302:M304"/>
    <mergeCell ref="A305:A307"/>
    <mergeCell ref="B305:F307"/>
    <mergeCell ref="G305:G307"/>
    <mergeCell ref="H305:H307"/>
    <mergeCell ref="I305:I307"/>
    <mergeCell ref="J305:J307"/>
    <mergeCell ref="K305:K307"/>
    <mergeCell ref="L305:L307"/>
    <mergeCell ref="M305:M307"/>
    <mergeCell ref="A308:A310"/>
    <mergeCell ref="B308:F310"/>
    <mergeCell ref="G308:G310"/>
    <mergeCell ref="H308:H310"/>
    <mergeCell ref="I308:I310"/>
    <mergeCell ref="J308:J310"/>
    <mergeCell ref="K308:K310"/>
    <mergeCell ref="L308:L310"/>
    <mergeCell ref="M308:M310"/>
    <mergeCell ref="A311:A313"/>
    <mergeCell ref="B311:F313"/>
    <mergeCell ref="G311:G313"/>
    <mergeCell ref="H311:H313"/>
    <mergeCell ref="I311:I313"/>
    <mergeCell ref="J311:J313"/>
    <mergeCell ref="K311:K313"/>
    <mergeCell ref="L311:L313"/>
    <mergeCell ref="M311:M313"/>
  </mergeCells>
  <conditionalFormatting sqref="O14:O314 Q14:Q314">
    <cfRule type="expression" priority="2" aboveAverage="0" equalAverage="0" bottom="0" percent="0" rank="0" text="" dxfId="62">
      <formula>$AP14=""</formula>
    </cfRule>
  </conditionalFormatting>
  <conditionalFormatting sqref="R14:R314">
    <cfRule type="expression" priority="3" aboveAverage="0" equalAverage="0" bottom="0" percent="0" rank="0" text="" dxfId="63">
      <formula>R14&lt;P14</formula>
    </cfRule>
  </conditionalFormatting>
  <conditionalFormatting sqref="S14:AD314">
    <cfRule type="expression" priority="4" aboveAverage="0" equalAverage="0" bottom="0" percent="0" rank="0" text="" dxfId="64">
      <formula>OR($Q14="",$Q14="特定加算なし",$Q14="ベア加算なし")</formula>
    </cfRule>
  </conditionalFormatting>
  <conditionalFormatting sqref="AF14:AF314">
    <cfRule type="expression" priority="5" aboveAverage="0" equalAverage="0" bottom="0" percent="0" rank="0" text="" dxfId="65">
      <formula>AF14&lt;0</formula>
    </cfRule>
  </conditionalFormatting>
  <conditionalFormatting sqref="AH16:AH314">
    <cfRule type="expression" priority="6" aboveAverage="0" equalAverage="0" bottom="0" percent="0" rank="0" text="" dxfId="66">
      <formula>AND($O16="ベア加算なし",$Q16="ベア加算")</formula>
    </cfRule>
  </conditionalFormatting>
  <conditionalFormatting sqref="AI14:AI314">
    <cfRule type="expression" priority="7" aboveAverage="0" equalAverage="0" bottom="0" percent="0" rank="0" text="" dxfId="67">
      <formula>OR(Q14="処遇加算Ⅰ",Q14="処遇加算Ⅱ")</formula>
    </cfRule>
  </conditionalFormatting>
  <conditionalFormatting sqref="AJ14:AJ314">
    <cfRule type="expression" priority="8" aboveAverage="0" equalAverage="0" bottom="0" percent="0" rank="0" text="" dxfId="68">
      <formula>Q14="処遇加算Ⅲ"</formula>
    </cfRule>
  </conditionalFormatting>
  <conditionalFormatting sqref="AK14:AK314">
    <cfRule type="expression" priority="9" aboveAverage="0" equalAverage="0" bottom="0" percent="0" rank="0" text="" dxfId="69">
      <formula>Q14="処遇加算Ⅰ"</formula>
    </cfRule>
  </conditionalFormatting>
  <conditionalFormatting sqref="AL11">
    <cfRule type="expression" priority="10" aboveAverage="0" equalAverage="0" bottom="0" percent="0" rank="0" text="" dxfId="70">
      <formula>$AL$11="○"</formula>
    </cfRule>
  </conditionalFormatting>
  <conditionalFormatting sqref="AL15:AL313">
    <cfRule type="expression" priority="11" aboveAverage="0" equalAverage="0" bottom="0" percent="0" rank="0" text="" dxfId="71">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priority="12" aboveAverage="0" equalAverage="0" bottom="0" percent="0" rank="0" text="" dxfId="72">
      <formula>Q15="特定加算Ⅰ"</formula>
    </cfRule>
  </conditionalFormatting>
  <conditionalFormatting sqref="AN11">
    <cfRule type="expression" priority="13" aboveAverage="0" equalAverage="0" bottom="0" percent="0" rank="0" text="" dxfId="73">
      <formula>$AL$11&lt;&gt;"×"</formula>
    </cfRule>
  </conditionalFormatting>
  <conditionalFormatting sqref="Z14:Z314">
    <cfRule type="expression" priority="14" aboveAverage="0" equalAverage="0" bottom="0" percent="0" rank="0" text="" dxfId="74">
      <formula>Z14=4</formula>
    </cfRule>
  </conditionalFormatting>
  <conditionalFormatting sqref="AL314">
    <cfRule type="expression" priority="15" aboveAverage="0" equalAverage="0" bottom="0" percent="0" rank="0" text="" dxfId="75">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10">
    <dataValidation allowBlank="true" errorStyle="stop" operator="between" showDropDown="false" showErrorMessage="true" showInputMessage="true" sqref="B14 G14:N14 T14:T312 X14:X313 B17 G17:N17 B20 G20:N20 B23 G23:N23 B26 G26:N26 B29 G29:N29 B32 G32:N32 B35 G35:N35 B38 G38:N38 B41 G41:N41 B44 G44:N44 B47 G47:N47 B50 G50:N50 B53 G53:N53 B56 G56:N56 B59 G59:N59 B62 G62:N62 B65 G65:N65 B68 G68:N68 B71 G71:N71 B74 G74:N74 B77 G77:N77 B80 G80:N80 B83 G83:N83 B86 G86:N86 B89 G89:N89 B92 G92:N92 B95 G95:N95 B98 G98:N98 B101 G101:N101 B104 G104:N104 B107 G107:N107 B110 G110:N110 B113 G113:N113 B116 G116:N116 B119 G119:N119 B122 G122:N122 B125 G125:N125 B128 G128:N128 B131 G131:N131 B134 G134:N134 B137 G137:N137 B140 G140:N140 B143 G143:N143 B146 G146:N146 B149 G149:N149 B152 G152:N152 B155 G155:N155 B158 G158:N158 B161 G161:N161 B164 G164:N164 B167 G167:N167 B170 G170:N170 B173 G173:N173 B176 G176:N176 B179 G179:N179 B182 G182:N182 B185 G185:N185 B188 G188:N188 B191 G191:N191 B194 G194:N194 B197 G197:N197 B200 G200:N200 B203 G203:N203 B206 G206:N206 B209 G209:N209 B212 G212:N212 B215 G215:N215 B218 G218:N218 B221 G221:N221 B224 G224:N224 B227 G227:N227 B230 G230:N230 B233 G233:N233 B236 G236:N236 B239 G239:N239 B242 G242:N242 B245 G245:N245 B248 G248:N248 B251 G251:N251 B254 G254:N254 B257 G257:N257 B260 G260:N260 B263 G263:N263 B266 G266:N266 B269 G269:N269 B272 G272:N272 B275 G275:N275 B278 G278:N278 B281 G281:N281 B284 G284:N284 B287 G287:N287 B290 G290:N290 B293 G293:N293 B296 G296:N296 B299 G299:N299 B302 G302:N302 B305 G305:N305 B308 G308:N308 B311 G311:N311 T313" type="none">
      <formula1>0</formula1>
      <formula2>0</formula2>
    </dataValidation>
    <dataValidation allowBlank="true" errorStyle="stop" operator="between" showDropDown="false" showErrorMessage="true" showInputMessage="true" sqref="AM15 AO15 AM18 AO18 AM21 AO21 AM24 AO24 AM27 AO27 AM30 AO30 AM33 AO33 AM36 AO36 AM39 AO39 AM42 AO42 AM45 AO45 AM48 AO48 AM51 AO51 AM54 AO54 AM57 AO57 AM60 AO60 AM63 AO63 AM66 AO66 AM69 AO69 AM72 AO72 AM75 AO75 AM78 AO78 AM81 AO81 AM84 AO84 AM87 AO87 AM90 AO90 AM93 AO93 AM96 AO96 AM99 AO99 AM102 AO102 AM105 AO105 AM108 AO108 AM111 AO111 AM114 AO114 AM117 AO117 AM120 AO120 AM123 AO123 AM126 AO126 AM129 AO129 AM132 AO132 AM135 AO135 AM138 AO138 AM141 AO141 AM144 AO144 AM147 AO147 AM150 AO150 AM153 AO153 AM156 AO156 AM159 AO159 AM162 AO162 AM165 AO165 AM168 AO168 AM171 AO171 AM174 AO174 AM177 AO177 AM180 AO180 AM183 AO183 AM186 AO186 AM189 AO189 AM192 AO192 AM195 AO195 AM198 AO198 AM201 AO201 AM204 AO204 AM207 AO207 AM210 AO210 AM213 AO213 AM216 AO216 AM219 AO219 AM222 AO222 AM225 AO225 AM228 AO228 AM231 AO231 AM234 AO234 AM237 AO237 AM240 AO240 AM243 AO243 AM246 AO246 AM249 AO249 AM252 AO252 AM255 AO255 AM258 AO258 AM261 AO261 AM264 AO264 AM267 AO267 AM270 AO270 AM273 AO273 AM276 AO276 AM279 AO279 AM282 AO282 AM285 AO285 AM288 AO288 AM291 AO291 AM294 AO294 AM297 AO297 AM300 AO300 AM303 AO303 AM306 AO306 AM309 AO309 AM312 AO312" type="list">
      <formula1>INDIRECT(AS20)</formula1>
      <formula2>0</formula2>
    </dataValidation>
    <dataValidation allowBlank="true" errorStyle="stop" operator="greaterThanOrEqual" prompt="要件を満たす職員数を記入してください。" showDropDown="false" showErrorMessage="true" showInputMessage="true"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type="whole">
      <formula1>0</formula1>
      <formula2>0</formula2>
    </dataValidation>
    <dataValidation allowBlank="true" errorStyle="stop" operator="between" showDropDown="false" showErrorMessage="true" showInputMessage="true" sqref="V14:V313 Z14:Z313" type="list">
      <formula1>"4,5"</formula1>
      <formula2>0</formula2>
    </dataValidation>
    <dataValidation allowBlank="true" errorStyle="stop" operator="between" showDropDown="false" showErrorMessage="true" showInputMessage="true" sqref="Q14 Q17 Q20 Q23 Q26 Q29 Q32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 type="list">
      <formula1>【参考】数式用!$B$4:$D$4</formula1>
      <formula2>0</formula2>
    </dataValidation>
    <dataValidation allowBlank="true" errorStyle="stop" operator="between" showDropDown="false" showErrorMessage="true" showInputMessage="true" sqref="O15 Q15 O18 Q18 O21 Q21 O24 Q24 O27 Q27 O30 Q30 O33 Q33 O36 Q36 O39 Q39 O42 Q42 O45 Q45 O48 Q48 O51 Q51 O54 Q54 O57 Q57 O60 Q60 O63 Q63 O66 Q66 O69 Q69 O72 Q72 O75 Q75 O78 Q78 O81 Q81 O84 Q84 O87 Q87 O90 Q90 O93 Q93 O96 Q96 O99 Q99 O102 Q102 O105 Q105 O108 Q108 O111 Q111 O114 Q114 O117 Q117 O120 Q120 O123 Q123 O126 Q126 O129 Q129 O132 Q132 O135 Q135 O138 Q138 O141 Q141 O144 Q144 O147 Q147 O150 Q150 O153 Q153 O156 Q156 O159 Q159 O162 Q162 O165 Q165 O168 Q168 O171 Q171 O174 Q174 O177 Q177 O180 Q180 O183 Q183 O186 Q186 O189 Q189 O192 Q192 O195 Q195 O198 Q198 O201 Q201 O204 Q204 O207 Q207 O210 Q210 O213 Q213 O216 Q216 O219 Q219 O222 Q222 O225 Q225 O228 Q228 O231 Q231 O234 Q234 O237 Q237 O240 Q240 O243 Q243 O246 Q246 O249 Q249 O252 Q252 O255 Q255 O258 Q258 O261 Q261 O264 Q264 O267 Q267 O270 Q270 O273 Q273 O276 Q276 O279 Q279 O282 Q282 O285 Q285 O288 Q288 O291 Q291 O294 Q294 O297 Q297 O300 Q300 O303 Q303 O306 Q306 O309 Q309 O312 Q312" type="list">
      <formula1>【参考】数式用!$F$4:$H$4</formula1>
      <formula2>0</formula2>
    </dataValidation>
    <dataValidation allowBlank="true" errorStyle="stop" operator="between" showDropDown="false" showErrorMessage="true" showInputMessage="true" sqref="O16 Q16 O19 Q19 O22 Q22 O25 Q25 O28 Q28 O31 Q31 O34 Q34 O37 Q37 O40 Q40 O43 Q43 O46 Q46 O49 Q49 O52 Q52 O55 Q55 O58 Q58 O61 Q61 O64 Q64 O67 Q67 O70 Q70 O73 Q73 O76 Q76 O79 Q79 O82 Q82 O85 Q85 O88 Q88 O91 Q91 O94 Q94 O97 Q97 O100 Q100 O103 Q103 O106 Q106 O109 Q109 O112 Q112 O115 Q115 O118 Q118 O121 Q121 O124 Q124 O127 Q127 O130 Q130 O133 Q133 O136 Q136 O139 Q139 O142 Q142 O145 Q145 O148 Q148 O151 Q151 O154 Q154 O157 Q157 O160 Q160 O163 Q163 O166 Q166 O169 Q169 O172 Q172 O175 Q175 O178 Q178 O181 Q181 O184 Q184 O187 Q187 O190 Q190 O193 Q193 O196 Q196 O199 Q199 O202 Q202 O205 Q205 O208 Q208 O211 Q211 O214 Q214 O217 Q217 O220 Q220 O223 Q223 O226 Q226 O229 Q229 O232 Q232 O235 Q235 O238 Q238 O241 Q241 O244 Q244 O247 Q247 O250 Q250 O253 Q253 O256 Q256 O259 Q259 O262 Q262 O265 Q265 O268 Q268 O271 Q271 O274 Q274 O277 Q277 O280 Q280 O283 Q283 O286 Q286 O289 Q289 O292 Q292 O295 Q295 O298 Q298 O301 Q301 O304 Q304 O307 Q307 O310 Q310 O313 Q313" type="list">
      <formula1>【参考】数式用!$I$4:$J$4</formula1>
      <formula2>0</formula2>
    </dataValidation>
    <dataValidation allowBlank="true" errorStyle="stop" operator="between" showDropDown="false" showErrorMessage="true" showInputMessage="true" sqref="AJ14 AH16 AJ17 AH19 AJ20 AH22 AJ23 AH25 AJ26 AH28 AJ29 AH31 AJ32 AH34 AJ35 AH37 AJ38 AH40 AJ41 AH43 AJ44 AH46 AJ47 AH49 AJ50 AH52 AJ53 AH55 AJ56 AH58 AJ59 AH61 AJ62 AH64 AJ65 AH67 AJ68 AH70 AJ71 AH73 AJ74 AH76 AJ77 AH79 AJ80 AH82 AJ83 AH85 AJ86 AH88 AJ89 AH91 AJ92 AH94 AJ95 AH97 AJ98 AH100 AJ101 AH103 AJ104 AH106 AJ107 AH109 AJ110 AH112 AJ113 AH115 AJ116 AH118 AJ119 AH121 AJ122 AH124 AJ125 AH127 AJ128 AH130 AJ131 AH133 AJ134 AH136 AJ137 AH139 AJ140 AH142 AJ143 AH145 AJ146 AH148 AJ149 AH151 AJ152 AH154 AJ155 AH157 AJ158 AH160 AJ161 AH163 AJ164 AH166 AJ167 AH169 AJ170 AH172 AJ173 AH175 AJ176 AH178 AJ179 AH181 AJ182 AH184 AJ185 AH187 AJ188 AH190 AJ191 AH193 AJ194 AH196 AJ197 AH199 AJ200 AH202 AJ203 AH205 AJ206 AH208 AJ209 AH211 AJ212 AH214 AJ215 AH217 AJ218 AH220 AJ221 AH223 AJ224 AH226 AJ227 AH229 AJ230 AH232 AJ233 AH235 AJ236 AH238 AJ239 AH241 AJ242 AH244 AJ245 AH247 AJ248 AH250 AJ251 AH253 AJ254 AH256 AJ257 AH259 AJ260 AH262 AJ263 AH265 AJ266 AH268 AJ269 AH271 AJ272 AH274 AJ275 AH277 AJ278 AH280 AJ281 AH283 AJ284 AH286 AJ287 AH289 AJ290 AH292 AJ293 AH295 AJ296 AH298 AJ299 AH301 AJ302 AH304 AJ305 AH307 AJ308 AH310 AJ311 AH313" type="list">
      <formula1>【参考】数式用!$AM$2:$AM$3</formula1>
      <formula2>0</formula2>
    </dataValidation>
    <dataValidation allowBlank="true" errorStyle="stop" operator="between" showDropDown="false" showErrorMessage="true" showInputMessage="true" 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 type="list">
      <formula1>【参考】数式用!$B$4:$E$4</formula1>
      <formula2>0</formula2>
    </dataValidation>
    <dataValidation allowBlank="true" errorStyle="stop" operator="between" showDropDown="false" showErrorMessage="true" showInputMessage="true" sqref="AI14 AK14 AI17 AK17 AI20 AK20 AI23 AK23 AI26 AK26 AI29 AK29 AI32 AK32 AI35 AK35 AI38 AK38 AI41 AK41 AI44 AK44 AI47 AK47 AI50 AK50 AI53 AK53 AI56 AK56 AI59 AK59 AI62 AK62 AI65 AK65 AI68 AK68 AI71 AK71 AI74 AK74 AI77 AK77 AI80 AK80 AI83 AK83 AI86 AK86 AI89 AK89 AI92 AK92 AI95 AK95 AI98 AK98 AI101 AK101 AI104 AK104 AI107 AK107 AI110 AK110 AI113 AK113 AI116 AK116 AI119 AK119 AI122 AK122 AI125 AK125 AI128 AK128 AI131 AK131 AI134 AK134 AI137 AK137 AI140 AK140 AI143 AK143 AI146 AK146 AI149 AK149 AI152 AK152 AI155 AK155 AI158 AK158 AI161 AK161 AI164 AK164 AI167 AK167 AI170 AK170 AI173 AK173 AI176 AK176 AI179 AK179 AI182 AK182 AI185 AK185 AI188 AK188 AI191 AK191 AI194 AK194 AI197 AK197 AI200 AK200 AI203 AK203 AI206 AK206 AI209 AK209 AI212 AK212 AI215 AK215 AI218 AK218 AI221 AK221 AI224 AK224 AI227 AK227 AI230 AK230 AI233 AK233 AI236 AK236 AI239 AK239 AI242 AK242 AI245 AK245 AI248 AK248 AI251 AK251 AI254 AK254 AI257 AK257 AI260 AK260 AI263 AK263 AI266 AK266 AI269 AK269 AI272 AK272 AI275 AK275 AI278 AK278 AI281 AK281 AI284 AK284 AI287 AK287 AI290 AK290 AI293 AK293 AI296 AK296 AI299 AK299 AI302 AK302 AI305 AK305 AI308 AK308 AI311 AK311" type="list">
      <formula1>【参考】数式用!$AM$5:$AM$7</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0" pageOrder="downThenOver" orientation="landscape" blackAndWhite="false" draft="false" cellComments="none" horizontalDpi="300" verticalDpi="300" copies="1"/>
  <headerFooter differentFirst="false" differentOddEven="false">
    <oddHeader/>
    <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L413"/>
  <sheetViews>
    <sheetView showFormulas="false" showGridLines="true" showRowColHeaders="true" showZeros="true" rightToLeft="false" tabSelected="false" showOutlineSymbols="true" defaultGridColor="true" view="pageBreakPreview" topLeftCell="A1" colorId="64" zoomScale="100" zoomScaleNormal="85" zoomScalePageLayoutView="100" workbookViewId="0">
      <selection pane="topLeft" activeCell="A1" activeCellId="0" sqref="A1"/>
    </sheetView>
  </sheetViews>
  <sheetFormatPr defaultColWidth="2.50390625" defaultRowHeight="17.25" zeroHeight="false" outlineLevelRow="0" outlineLevelCol="0"/>
  <cols>
    <col collapsed="false" customWidth="true" hidden="false" outlineLevel="0" max="1" min="1" style="1" width="5.63"/>
    <col collapsed="false" customWidth="true" hidden="false" outlineLevel="0" max="6" min="2" style="524" width="2.63"/>
    <col collapsed="false" customWidth="true" hidden="false" outlineLevel="0" max="7" min="7" style="1" width="12.62"/>
    <col collapsed="false" customWidth="true" hidden="false" outlineLevel="0" max="8" min="8" style="1" width="9"/>
    <col collapsed="false" customWidth="true" hidden="false" outlineLevel="0" max="9" min="9" style="743" width="9.38"/>
    <col collapsed="false" customWidth="true" hidden="false" outlineLevel="0" max="10" min="10" style="1" width="14.62"/>
    <col collapsed="false" customWidth="true" hidden="false" outlineLevel="0" max="11" min="11" style="287" width="17.38"/>
    <col collapsed="false" customWidth="true" hidden="false" outlineLevel="0" max="12" min="12" style="1" width="14"/>
    <col collapsed="false" customWidth="true" hidden="false" outlineLevel="0" max="13" min="13" style="1" width="7.62"/>
    <col collapsed="false" customWidth="true" hidden="false" outlineLevel="0" max="14" min="14" style="526" width="15"/>
    <col collapsed="false" customWidth="true" hidden="false" outlineLevel="0" max="15" min="15" style="526" width="5.87"/>
    <col collapsed="false" customWidth="true" hidden="false" outlineLevel="0" max="16" min="16" style="525" width="2.13"/>
    <col collapsed="false" customWidth="true" hidden="false" outlineLevel="0" max="17" min="17" style="526" width="15"/>
    <col collapsed="false" customWidth="true" hidden="false" outlineLevel="0" max="18" min="18" style="526" width="2"/>
    <col collapsed="false" customWidth="true" hidden="false" outlineLevel="0" max="19" min="19" style="526" width="7.12"/>
    <col collapsed="false" customWidth="true" hidden="false" outlineLevel="0" max="20" min="20" style="526" width="18.38"/>
    <col collapsed="false" customWidth="true" hidden="false" outlineLevel="0" max="21" min="21" style="525" width="15.12"/>
    <col collapsed="false" customWidth="true" hidden="false" outlineLevel="0" max="22" min="22" style="526" width="7"/>
    <col collapsed="false" customWidth="true" hidden="false" outlineLevel="0" max="23" min="23" style="287" width="4.63"/>
    <col collapsed="false" customWidth="true" hidden="false" outlineLevel="0" max="25" min="24" style="287" width="2.87"/>
    <col collapsed="false" customWidth="true" hidden="false" outlineLevel="0" max="26" min="26" style="287" width="3.63"/>
    <col collapsed="false" customWidth="true" hidden="false" outlineLevel="0" max="27" min="27" style="287" width="9.88"/>
    <col collapsed="false" customWidth="true" hidden="false" outlineLevel="0" max="29" min="28" style="287" width="2.87"/>
    <col collapsed="false" customWidth="true" hidden="false" outlineLevel="0" max="30" min="30" style="287" width="3.5"/>
    <col collapsed="false" customWidth="true" hidden="false" outlineLevel="0" max="32" min="31" style="287" width="2.87"/>
    <col collapsed="false" customWidth="true" hidden="false" outlineLevel="0" max="33" min="33" style="287" width="4.63"/>
    <col collapsed="false" customWidth="true" hidden="false" outlineLevel="0" max="34" min="34" style="287" width="6.13"/>
    <col collapsed="false" customWidth="true" hidden="false" outlineLevel="0" max="37" min="35" style="526" width="14.38"/>
    <col collapsed="false" customWidth="true" hidden="false" outlineLevel="0" max="38" min="38" style="1" width="9.88"/>
    <col collapsed="false" customWidth="true" hidden="false" outlineLevel="0" max="39" min="39" style="526" width="14.38"/>
    <col collapsed="false" customWidth="true" hidden="false" outlineLevel="0" max="40" min="40" style="1" width="9.88"/>
    <col collapsed="false" customWidth="true" hidden="false" outlineLevel="0" max="41" min="41" style="1" width="11.88"/>
    <col collapsed="false" customWidth="true" hidden="false" outlineLevel="0" max="42" min="42" style="1" width="9.88"/>
    <col collapsed="false" customWidth="true" hidden="false" outlineLevel="0" max="43" min="43" style="1" width="12.26"/>
    <col collapsed="false" customWidth="true" hidden="false" outlineLevel="0" max="44" min="44" style="744" width="11.88"/>
    <col collapsed="false" customWidth="true" hidden="false" outlineLevel="0" max="45" min="45" style="16" width="22.38"/>
    <col collapsed="false" customWidth="true" hidden="false" outlineLevel="0" max="46" min="46" style="16" width="50.62"/>
    <col collapsed="false" customWidth="true" hidden="false" outlineLevel="0" max="47" min="47" style="16" width="7.12"/>
    <col collapsed="false" customWidth="true" hidden="true" outlineLevel="0" max="62" min="48" style="12" width="6.88"/>
    <col collapsed="false" customWidth="true" hidden="true" outlineLevel="0" max="63" min="63" style="684" width="6.88"/>
    <col collapsed="false" customWidth="true" hidden="false" outlineLevel="0" max="64" min="64" style="1" width="22.12"/>
    <col collapsed="false" customWidth="false" hidden="false" outlineLevel="0" max="1024" min="65" style="1" width="2.5"/>
  </cols>
  <sheetData>
    <row r="1" customFormat="false" ht="29.25" hidden="false" customHeight="true" outlineLevel="0" collapsed="false">
      <c r="A1" s="529" t="s">
        <v>376</v>
      </c>
      <c r="B1" s="530"/>
      <c r="C1" s="530"/>
      <c r="D1" s="530"/>
      <c r="E1" s="530"/>
      <c r="F1" s="530"/>
      <c r="G1" s="78"/>
      <c r="H1" s="78"/>
      <c r="I1" s="745"/>
      <c r="J1" s="78"/>
      <c r="K1" s="409"/>
      <c r="L1" s="78"/>
      <c r="M1" s="78"/>
      <c r="N1" s="77"/>
      <c r="O1" s="77"/>
      <c r="P1" s="746"/>
      <c r="Q1" s="747"/>
      <c r="R1" s="747"/>
      <c r="S1" s="77"/>
      <c r="T1" s="747"/>
      <c r="U1" s="746"/>
      <c r="V1" s="747"/>
      <c r="W1" s="284"/>
      <c r="X1" s="748"/>
      <c r="Y1" s="748"/>
      <c r="Z1" s="748"/>
      <c r="AA1" s="748"/>
      <c r="AB1" s="748"/>
      <c r="AC1" s="748"/>
      <c r="AD1" s="748"/>
      <c r="AE1" s="748"/>
      <c r="AF1" s="748"/>
      <c r="AG1" s="748"/>
      <c r="AH1" s="748"/>
      <c r="AI1" s="749"/>
      <c r="AJ1" s="747"/>
      <c r="AK1" s="749"/>
      <c r="AL1" s="750"/>
      <c r="AM1" s="749"/>
      <c r="AN1" s="750"/>
      <c r="AO1" s="76"/>
      <c r="AP1" s="76"/>
      <c r="AQ1" s="751" t="s">
        <v>42</v>
      </c>
      <c r="AR1" s="751"/>
      <c r="AS1" s="752" t="str">
        <f aca="false">IF(基本情報入力シート!C33="","",基本情報入力シート!C33)</f>
        <v/>
      </c>
      <c r="AT1" s="753"/>
      <c r="AU1" s="754"/>
      <c r="BF1" s="684"/>
      <c r="BG1" s="1"/>
      <c r="BH1" s="1"/>
      <c r="BI1" s="1"/>
      <c r="BJ1" s="1"/>
      <c r="BK1" s="1"/>
    </row>
    <row r="2" customFormat="false" ht="21" hidden="false" customHeight="true" outlineLevel="0" collapsed="false">
      <c r="A2" s="78"/>
      <c r="B2" s="531"/>
      <c r="C2" s="531"/>
      <c r="D2" s="531"/>
      <c r="E2" s="531"/>
      <c r="F2" s="531"/>
      <c r="G2" s="77"/>
      <c r="H2" s="77"/>
      <c r="I2" s="755"/>
      <c r="J2" s="77"/>
      <c r="K2" s="409"/>
      <c r="L2" s="77"/>
      <c r="M2" s="77"/>
      <c r="N2" s="77"/>
      <c r="O2" s="77"/>
      <c r="P2" s="746"/>
      <c r="Q2" s="747"/>
      <c r="R2" s="747"/>
      <c r="S2" s="77"/>
      <c r="T2" s="747"/>
      <c r="U2" s="746"/>
      <c r="V2" s="747"/>
      <c r="W2" s="284"/>
      <c r="X2" s="284"/>
      <c r="Y2" s="284"/>
      <c r="Z2" s="284"/>
      <c r="AA2" s="284"/>
      <c r="AB2" s="284"/>
      <c r="AC2" s="284"/>
      <c r="AD2" s="284"/>
      <c r="AE2" s="284"/>
      <c r="AF2" s="284"/>
      <c r="AG2" s="284"/>
      <c r="AH2" s="284"/>
      <c r="AI2" s="749"/>
      <c r="AJ2" s="747"/>
      <c r="AK2" s="747"/>
      <c r="AL2" s="76"/>
      <c r="AM2" s="747"/>
      <c r="AN2" s="76"/>
      <c r="AO2" s="76"/>
      <c r="AP2" s="76"/>
      <c r="AQ2" s="76"/>
      <c r="AR2" s="756"/>
      <c r="AS2" s="578"/>
      <c r="AT2" s="578"/>
      <c r="AV2" s="757"/>
      <c r="AW2" s="684"/>
      <c r="AX2" s="757"/>
      <c r="BF2" s="684"/>
      <c r="BG2" s="1"/>
      <c r="BH2" s="1"/>
      <c r="BI2" s="1"/>
      <c r="BJ2" s="1"/>
      <c r="BK2" s="1"/>
    </row>
    <row r="3" customFormat="false" ht="27" hidden="false" customHeight="true" outlineLevel="0" collapsed="false">
      <c r="A3" s="540" t="s">
        <v>11</v>
      </c>
      <c r="B3" s="540"/>
      <c r="C3" s="540"/>
      <c r="D3" s="541" t="str">
        <f aca="false">IF(基本情報入力シート!M38="","",基本情報入力シート!M38)</f>
        <v/>
      </c>
      <c r="E3" s="541"/>
      <c r="F3" s="541"/>
      <c r="G3" s="541"/>
      <c r="H3" s="541"/>
      <c r="I3" s="541"/>
      <c r="J3" s="541"/>
      <c r="K3" s="409"/>
      <c r="L3" s="542"/>
      <c r="M3" s="542"/>
      <c r="N3" s="551"/>
      <c r="O3" s="551"/>
      <c r="P3" s="758"/>
      <c r="Q3" s="759"/>
      <c r="R3" s="759"/>
      <c r="S3" s="551"/>
      <c r="T3" s="747"/>
      <c r="U3" s="746"/>
      <c r="V3" s="747"/>
      <c r="W3" s="284"/>
      <c r="X3" s="748"/>
      <c r="Y3" s="748"/>
      <c r="Z3" s="748"/>
      <c r="AA3" s="748"/>
      <c r="AB3" s="748"/>
      <c r="AC3" s="748"/>
      <c r="AD3" s="748"/>
      <c r="AE3" s="748"/>
      <c r="AF3" s="748"/>
      <c r="AG3" s="748"/>
      <c r="AH3" s="748"/>
      <c r="AI3" s="749"/>
      <c r="AJ3" s="747"/>
      <c r="AK3" s="747"/>
      <c r="AL3" s="76"/>
      <c r="AM3" s="747"/>
      <c r="AN3" s="76"/>
      <c r="AO3" s="76"/>
      <c r="AP3" s="76"/>
      <c r="AQ3" s="76"/>
      <c r="AR3" s="756"/>
      <c r="AS3" s="578"/>
      <c r="AT3" s="578"/>
      <c r="BF3" s="684"/>
      <c r="BG3" s="1"/>
      <c r="BH3" s="1"/>
      <c r="BI3" s="1"/>
      <c r="BJ3" s="1"/>
      <c r="BK3" s="1"/>
    </row>
    <row r="4" customFormat="false" ht="21" hidden="false" customHeight="true" outlineLevel="0" collapsed="false">
      <c r="A4" s="543"/>
      <c r="B4" s="544"/>
      <c r="C4" s="544"/>
      <c r="D4" s="545"/>
      <c r="E4" s="545"/>
      <c r="F4" s="545"/>
      <c r="G4" s="546"/>
      <c r="H4" s="546"/>
      <c r="I4" s="546"/>
      <c r="J4" s="546"/>
      <c r="K4" s="546"/>
      <c r="L4" s="542"/>
      <c r="M4" s="542"/>
      <c r="N4" s="551"/>
      <c r="O4" s="551"/>
      <c r="P4" s="758"/>
      <c r="Q4" s="759"/>
      <c r="R4" s="759"/>
      <c r="S4" s="551"/>
      <c r="T4" s="747"/>
      <c r="U4" s="746"/>
      <c r="V4" s="747"/>
      <c r="W4" s="284"/>
      <c r="X4" s="748"/>
      <c r="Y4" s="748"/>
      <c r="Z4" s="748"/>
      <c r="AA4" s="748"/>
      <c r="AB4" s="748"/>
      <c r="AC4" s="748"/>
      <c r="AD4" s="748"/>
      <c r="AE4" s="748"/>
      <c r="AF4" s="748"/>
      <c r="AG4" s="748"/>
      <c r="AH4" s="748"/>
      <c r="AI4" s="749"/>
      <c r="AJ4" s="747"/>
      <c r="AK4" s="747"/>
      <c r="AL4" s="76"/>
      <c r="AM4" s="747"/>
      <c r="AN4" s="76"/>
      <c r="AO4" s="76"/>
      <c r="AP4" s="76"/>
      <c r="AQ4" s="76"/>
      <c r="AR4" s="756"/>
      <c r="AS4" s="578"/>
      <c r="AT4" s="578"/>
      <c r="BF4" s="684"/>
      <c r="BG4" s="1"/>
      <c r="BH4" s="1"/>
      <c r="BI4" s="1"/>
      <c r="BJ4" s="1"/>
      <c r="BK4" s="1"/>
    </row>
    <row r="5" customFormat="false" ht="35.25" hidden="false" customHeight="true" outlineLevel="0" collapsed="false">
      <c r="A5" s="760" t="s">
        <v>377</v>
      </c>
      <c r="B5" s="760"/>
      <c r="C5" s="760"/>
      <c r="D5" s="760"/>
      <c r="E5" s="760"/>
      <c r="F5" s="760"/>
      <c r="G5" s="760"/>
      <c r="H5" s="760"/>
      <c r="I5" s="760"/>
      <c r="J5" s="760"/>
      <c r="K5" s="760"/>
      <c r="L5" s="761" t="n">
        <f aca="false">IFERROR(SUMIF(T:T, "令和６年度の算定予定", AI:AI),"")</f>
        <v>0</v>
      </c>
      <c r="M5" s="549" t="s">
        <v>52</v>
      </c>
      <c r="N5" s="747"/>
      <c r="O5" s="551"/>
      <c r="P5" s="758"/>
      <c r="Q5" s="759"/>
      <c r="R5" s="759"/>
      <c r="S5" s="551"/>
      <c r="T5" s="747"/>
      <c r="U5" s="746"/>
      <c r="V5" s="747"/>
      <c r="W5" s="284"/>
      <c r="X5" s="748"/>
      <c r="Y5" s="748"/>
      <c r="Z5" s="748"/>
      <c r="AA5" s="748"/>
      <c r="AB5" s="748"/>
      <c r="AC5" s="748"/>
      <c r="AD5" s="748"/>
      <c r="AE5" s="748"/>
      <c r="AF5" s="748"/>
      <c r="AG5" s="748"/>
      <c r="AH5" s="748"/>
      <c r="AI5" s="749"/>
      <c r="AJ5" s="747"/>
      <c r="AK5" s="747"/>
      <c r="AL5" s="76"/>
      <c r="AM5" s="747"/>
      <c r="AN5" s="76"/>
      <c r="AO5" s="762"/>
      <c r="AP5" s="558"/>
      <c r="AQ5" s="558"/>
      <c r="AR5" s="763"/>
      <c r="AS5" s="558"/>
      <c r="AT5" s="561"/>
      <c r="AU5" s="764"/>
      <c r="BF5" s="684"/>
      <c r="BG5" s="1"/>
      <c r="BH5" s="1"/>
      <c r="BI5" s="1"/>
      <c r="BJ5" s="1"/>
      <c r="BK5" s="1"/>
    </row>
    <row r="6" customFormat="false" ht="35.25" hidden="false" customHeight="true" outlineLevel="0" collapsed="false">
      <c r="A6" s="765"/>
      <c r="B6" s="766" t="s">
        <v>378</v>
      </c>
      <c r="C6" s="766"/>
      <c r="D6" s="766"/>
      <c r="E6" s="766"/>
      <c r="F6" s="766"/>
      <c r="G6" s="766"/>
      <c r="H6" s="766"/>
      <c r="I6" s="766"/>
      <c r="J6" s="766"/>
      <c r="K6" s="766"/>
      <c r="L6" s="767" t="n">
        <f aca="false">IFERROR(SUMIF(T:T, "令和６年度の算定予定", AK:AK),"")</f>
        <v>0</v>
      </c>
      <c r="M6" s="549" t="s">
        <v>52</v>
      </c>
      <c r="N6" s="747"/>
      <c r="O6" s="77"/>
      <c r="P6" s="746"/>
      <c r="Q6" s="759"/>
      <c r="R6" s="759"/>
      <c r="S6" s="551"/>
      <c r="T6" s="747"/>
      <c r="U6" s="746"/>
      <c r="V6" s="747"/>
      <c r="W6" s="284"/>
      <c r="X6" s="748"/>
      <c r="Y6" s="748"/>
      <c r="Z6" s="748"/>
      <c r="AA6" s="748"/>
      <c r="AB6" s="748"/>
      <c r="AC6" s="748"/>
      <c r="AD6" s="748"/>
      <c r="AE6" s="748"/>
      <c r="AF6" s="748"/>
      <c r="AG6" s="748"/>
      <c r="AH6" s="748"/>
      <c r="AI6" s="749"/>
      <c r="AJ6" s="747"/>
      <c r="AK6" s="768" t="s">
        <v>379</v>
      </c>
      <c r="AL6" s="769"/>
      <c r="AM6" s="576"/>
      <c r="AN6" s="769"/>
      <c r="AO6" s="770"/>
      <c r="AP6" s="561"/>
      <c r="AQ6" s="561"/>
      <c r="AR6" s="771"/>
      <c r="AS6" s="561"/>
      <c r="AT6" s="561"/>
      <c r="AU6" s="764"/>
      <c r="AY6" s="772" t="s">
        <v>380</v>
      </c>
      <c r="AZ6" s="773" t="str">
        <f aca="false">IF(OR(AZ7="旧処遇加算Ⅰ相当あり",AZ8="旧処遇加算Ⅰ相当あり"),"旧処遇加算Ⅰ相当あり","旧処遇加算Ⅰ相当なし")</f>
        <v>旧処遇加算Ⅰ相当なし</v>
      </c>
      <c r="BA6" s="773"/>
      <c r="BB6" s="773"/>
      <c r="BC6" s="773" t="str">
        <f aca="false">IF(OR(BC7="旧処遇加算Ⅰ・Ⅱ相当あり",BC8="旧処遇加算Ⅰ・Ⅱ相当あり"),"旧処遇加算Ⅰ・Ⅱ相当あり","旧処遇加算Ⅰ・Ⅱ相当なし")</f>
        <v>旧処遇加算Ⅰ・Ⅱ相当なし</v>
      </c>
      <c r="BD6" s="773"/>
      <c r="BE6" s="773"/>
      <c r="BF6" s="773" t="str">
        <f aca="false">IF(OR(BF7="旧特定加算相当あり",BF8="旧特定加算相当あり"),"旧特定加算相当あり","旧特定加算相当なし")</f>
        <v>旧特定加算相当なし</v>
      </c>
      <c r="BG6" s="773"/>
      <c r="BH6" s="773"/>
      <c r="BI6" s="773" t="str">
        <f aca="false">IF(OR(BI7="旧特定加算Ⅰ相当あり",BI8="旧特定加算Ⅰ相当あり"),"旧特定加算Ⅰ相当あり","旧特定加算Ⅰ相当なし")</f>
        <v>旧特定加算Ⅰ相当なし</v>
      </c>
      <c r="BJ6" s="773"/>
      <c r="BK6" s="773"/>
    </row>
    <row r="7" customFormat="false" ht="35.25" hidden="false" customHeight="true" outlineLevel="0" collapsed="false">
      <c r="A7" s="765"/>
      <c r="B7" s="766" t="s">
        <v>381</v>
      </c>
      <c r="C7" s="766"/>
      <c r="D7" s="766"/>
      <c r="E7" s="766"/>
      <c r="F7" s="766"/>
      <c r="G7" s="766"/>
      <c r="H7" s="766"/>
      <c r="I7" s="766"/>
      <c r="J7" s="766"/>
      <c r="K7" s="766"/>
      <c r="L7" s="767" t="n">
        <f aca="false">IFERROR(SUMIF(T:T, "令和６年度の算定予定", AM:AM),"")</f>
        <v>0</v>
      </c>
      <c r="M7" s="549" t="s">
        <v>52</v>
      </c>
      <c r="N7" s="747"/>
      <c r="O7" s="77"/>
      <c r="P7" s="746"/>
      <c r="Q7" s="759"/>
      <c r="R7" s="759"/>
      <c r="S7" s="551"/>
      <c r="T7" s="747"/>
      <c r="U7" s="746"/>
      <c r="V7" s="747"/>
      <c r="W7" s="284"/>
      <c r="X7" s="748"/>
      <c r="Y7" s="748"/>
      <c r="Z7" s="748"/>
      <c r="AA7" s="748"/>
      <c r="AB7" s="748"/>
      <c r="AC7" s="748"/>
      <c r="AD7" s="748"/>
      <c r="AE7" s="748"/>
      <c r="AF7" s="748"/>
      <c r="AG7" s="748"/>
      <c r="AH7" s="748"/>
      <c r="AI7" s="749"/>
      <c r="AJ7" s="747"/>
      <c r="AK7" s="774" t="s">
        <v>325</v>
      </c>
      <c r="AL7" s="774"/>
      <c r="AM7" s="774"/>
      <c r="AN7" s="774"/>
      <c r="AO7" s="774"/>
      <c r="AP7" s="774"/>
      <c r="AQ7" s="774"/>
      <c r="AR7" s="775" t="n">
        <f aca="false">SUMIF(T:T,"令和６年度の算定予定",AR:AR)</f>
        <v>0</v>
      </c>
      <c r="AS7" s="578"/>
      <c r="AT7" s="578"/>
      <c r="AY7" s="772" t="s">
        <v>382</v>
      </c>
      <c r="AZ7" s="773" t="str">
        <f aca="false">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773"/>
      <c r="BB7" s="773"/>
      <c r="BC7" s="773" t="str">
        <f aca="false">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773"/>
      <c r="BE7" s="773"/>
      <c r="BF7" s="773" t="str">
        <f aca="false">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773"/>
      <c r="BH7" s="773"/>
      <c r="BI7" s="773" t="str">
        <f aca="false">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773"/>
      <c r="BK7" s="773"/>
    </row>
    <row r="8" customFormat="false" ht="35.25" hidden="false" customHeight="true" outlineLevel="0" collapsed="false">
      <c r="A8" s="776"/>
      <c r="B8" s="766" t="s">
        <v>383</v>
      </c>
      <c r="C8" s="766"/>
      <c r="D8" s="766"/>
      <c r="E8" s="766"/>
      <c r="F8" s="766"/>
      <c r="G8" s="766"/>
      <c r="H8" s="766"/>
      <c r="I8" s="766"/>
      <c r="J8" s="766"/>
      <c r="K8" s="766"/>
      <c r="L8" s="777" t="n">
        <f aca="false">IFERROR(SUMIF(T:T, "令和６年度の算定予定", AJ:AJ),"")</f>
        <v>0</v>
      </c>
      <c r="M8" s="549" t="s">
        <v>52</v>
      </c>
      <c r="N8" s="747"/>
      <c r="O8" s="77"/>
      <c r="P8" s="746"/>
      <c r="Q8" s="768"/>
      <c r="R8" s="576"/>
      <c r="S8" s="576"/>
      <c r="T8" s="778"/>
      <c r="U8" s="779"/>
      <c r="V8" s="747"/>
      <c r="W8" s="284"/>
      <c r="X8" s="284"/>
      <c r="Y8" s="284"/>
      <c r="Z8" s="748"/>
      <c r="AA8" s="284"/>
      <c r="AB8" s="284"/>
      <c r="AC8" s="284"/>
      <c r="AD8" s="284"/>
      <c r="AE8" s="284"/>
      <c r="AF8" s="284"/>
      <c r="AG8" s="284"/>
      <c r="AH8" s="284"/>
      <c r="AI8" s="780"/>
      <c r="AJ8" s="747"/>
      <c r="AK8" s="774" t="s">
        <v>384</v>
      </c>
      <c r="AL8" s="774"/>
      <c r="AM8" s="774"/>
      <c r="AN8" s="774"/>
      <c r="AO8" s="774"/>
      <c r="AP8" s="774"/>
      <c r="AQ8" s="774"/>
      <c r="AR8" s="781" t="n">
        <f aca="false">SUM(BJ:BJ)</f>
        <v>0</v>
      </c>
      <c r="AS8" s="578"/>
      <c r="AT8" s="578"/>
      <c r="AY8" s="772" t="s">
        <v>385</v>
      </c>
      <c r="AZ8" s="773" t="str">
        <f aca="false">'別紙様式2-4（年度内の区分変更がある場合に記入）'!AV7</f>
        <v>旧処遇加算Ⅰ相当なし</v>
      </c>
      <c r="BA8" s="773"/>
      <c r="BB8" s="773"/>
      <c r="BC8" s="773" t="str">
        <f aca="false">'別紙様式2-4（年度内の区分変更がある場合に記入）'!AX7</f>
        <v>旧処遇加算Ⅰ・Ⅱ相当なし</v>
      </c>
      <c r="BD8" s="773"/>
      <c r="BE8" s="773"/>
      <c r="BF8" s="773" t="str">
        <f aca="false">'別紙様式2-4（年度内の区分変更がある場合に記入）'!AZ7</f>
        <v>旧特定加算相当なし</v>
      </c>
      <c r="BG8" s="773"/>
      <c r="BH8" s="773"/>
      <c r="BI8" s="773" t="str">
        <f aca="false">'別紙様式2-4（年度内の区分変更がある場合に記入）'!BC7</f>
        <v>旧特定加算Ⅰ相当なし</v>
      </c>
      <c r="BJ8" s="773"/>
      <c r="BK8" s="773"/>
    </row>
    <row r="9" customFormat="false" ht="35.25" hidden="false" customHeight="true" outlineLevel="0" collapsed="false">
      <c r="A9" s="782" t="s">
        <v>386</v>
      </c>
      <c r="B9" s="782"/>
      <c r="C9" s="782"/>
      <c r="D9" s="782"/>
      <c r="E9" s="782"/>
      <c r="F9" s="782"/>
      <c r="G9" s="782"/>
      <c r="H9" s="782"/>
      <c r="I9" s="782"/>
      <c r="J9" s="782"/>
      <c r="K9" s="782"/>
      <c r="L9" s="783" t="n">
        <f aca="false">IFERROR(SUMIF(T:T, "（参考）令和７年度の移行予定", AJ:AJ),"")</f>
        <v>0</v>
      </c>
      <c r="M9" s="549" t="s">
        <v>52</v>
      </c>
      <c r="N9" s="747"/>
      <c r="O9" s="77"/>
      <c r="P9" s="746"/>
      <c r="Q9" s="768"/>
      <c r="R9" s="576"/>
      <c r="S9" s="576"/>
      <c r="T9" s="778"/>
      <c r="U9" s="779"/>
      <c r="V9" s="747"/>
      <c r="W9" s="284"/>
      <c r="X9" s="284"/>
      <c r="Y9" s="284"/>
      <c r="Z9" s="748"/>
      <c r="AA9" s="284"/>
      <c r="AB9" s="284"/>
      <c r="AC9" s="284"/>
      <c r="AD9" s="284"/>
      <c r="AE9" s="284"/>
      <c r="AF9" s="284"/>
      <c r="AG9" s="284"/>
      <c r="AH9" s="284"/>
      <c r="AI9" s="780"/>
      <c r="AJ9" s="747"/>
      <c r="AK9" s="576"/>
      <c r="AL9" s="571"/>
      <c r="AM9" s="576"/>
      <c r="AO9" s="571"/>
      <c r="AP9" s="571"/>
      <c r="AQ9" s="571"/>
      <c r="AR9" s="784"/>
      <c r="AS9" s="578"/>
      <c r="AT9" s="578"/>
      <c r="AY9" s="785"/>
      <c r="AZ9" s="573"/>
      <c r="BA9" s="573"/>
      <c r="BB9" s="573"/>
      <c r="BC9" s="573"/>
      <c r="BD9" s="573"/>
      <c r="BE9" s="573"/>
      <c r="BF9" s="573"/>
      <c r="BG9" s="573"/>
      <c r="BH9" s="573"/>
      <c r="BI9" s="573"/>
      <c r="BJ9" s="573"/>
      <c r="BK9" s="573"/>
    </row>
    <row r="10" s="1" customFormat="true" ht="35.25" hidden="false" customHeight="true" outlineLevel="0" collapsed="false">
      <c r="A10" s="574" t="s">
        <v>387</v>
      </c>
      <c r="B10" s="574"/>
      <c r="C10" s="574"/>
      <c r="D10" s="574"/>
      <c r="E10" s="574"/>
      <c r="F10" s="574"/>
      <c r="G10" s="574"/>
      <c r="H10" s="574"/>
      <c r="I10" s="574"/>
      <c r="J10" s="574"/>
      <c r="K10" s="574"/>
      <c r="L10" s="574"/>
      <c r="M10" s="78"/>
      <c r="N10" s="77"/>
      <c r="O10" s="77"/>
      <c r="P10" s="746"/>
      <c r="Q10" s="768"/>
      <c r="R10" s="576"/>
      <c r="S10" s="576"/>
      <c r="T10" s="778"/>
      <c r="U10" s="779"/>
      <c r="V10" s="747"/>
      <c r="W10" s="284"/>
      <c r="X10" s="284"/>
      <c r="Y10" s="284"/>
      <c r="Z10" s="748"/>
      <c r="AA10" s="284"/>
      <c r="AB10" s="284"/>
      <c r="AC10" s="284"/>
      <c r="AD10" s="284"/>
      <c r="AE10" s="284"/>
      <c r="AF10" s="284"/>
      <c r="AG10" s="284"/>
      <c r="AH10" s="284"/>
      <c r="AI10" s="780"/>
      <c r="AJ10" s="747"/>
      <c r="AK10" s="747"/>
      <c r="AL10" s="76"/>
      <c r="AM10" s="747"/>
      <c r="AN10" s="571"/>
      <c r="AO10" s="571"/>
      <c r="AP10" s="571"/>
      <c r="AQ10" s="571"/>
      <c r="AR10" s="576"/>
      <c r="AS10" s="571"/>
      <c r="AT10" s="578"/>
      <c r="AU10" s="16"/>
      <c r="BG10" s="12"/>
      <c r="BH10" s="12"/>
      <c r="BI10" s="12"/>
      <c r="BJ10" s="12"/>
      <c r="BK10" s="12"/>
    </row>
    <row r="11" customFormat="false" ht="32.25" hidden="false" customHeight="true" outlineLevel="0" collapsed="false">
      <c r="A11" s="574"/>
      <c r="B11" s="574"/>
      <c r="C11" s="574"/>
      <c r="D11" s="574"/>
      <c r="E11" s="574"/>
      <c r="F11" s="574"/>
      <c r="G11" s="574"/>
      <c r="H11" s="574"/>
      <c r="I11" s="574"/>
      <c r="J11" s="574"/>
      <c r="K11" s="574"/>
      <c r="L11" s="574"/>
      <c r="M11" s="78"/>
      <c r="N11" s="77"/>
      <c r="O11" s="77"/>
      <c r="P11" s="746"/>
      <c r="Q11" s="747"/>
      <c r="R11" s="747"/>
      <c r="S11" s="77"/>
      <c r="T11" s="747"/>
      <c r="U11" s="746"/>
      <c r="V11" s="747"/>
      <c r="W11" s="284"/>
      <c r="X11" s="748"/>
      <c r="Y11" s="748"/>
      <c r="Z11" s="748"/>
      <c r="AA11" s="748"/>
      <c r="AB11" s="748"/>
      <c r="AC11" s="748"/>
      <c r="AD11" s="748"/>
      <c r="AE11" s="748"/>
      <c r="AF11" s="748"/>
      <c r="AG11" s="748"/>
      <c r="AH11" s="748"/>
      <c r="AI11" s="786"/>
      <c r="AJ11" s="747"/>
      <c r="AK11" s="786"/>
      <c r="AL11" s="536"/>
      <c r="AM11" s="787" t="str">
        <f aca="false">IFERROR(IF(COUNTIF(BF:BF,"未入力")=0,"○","未入力あり"),"")</f>
        <v>○</v>
      </c>
      <c r="AN11" s="787"/>
      <c r="AO11" s="787" t="str">
        <f aca="false">IFERROR(IF(COUNTIF(BG:BG,"未入力")=0,"○","未入力あり"),"")</f>
        <v>○</v>
      </c>
      <c r="AP11" s="787" t="str">
        <f aca="false">IFERROR(IF(COUNTIF(BH:BH,"未入力")=0,"○","未入力あり"),"")</f>
        <v>○</v>
      </c>
      <c r="AQ11" s="787" t="str">
        <f aca="false">IFERROR(IF(COUNTIF(BI:BI,"未入力")=0,"○","未入力あり"),"")</f>
        <v>○</v>
      </c>
      <c r="AR11" s="788" t="str">
        <f aca="false">IF(BF7="旧特定加算相当なし","",IF(AR7&gt;=AR8,"○","×"))</f>
        <v/>
      </c>
      <c r="AS11" s="789" t="str">
        <f aca="false">IF(BI7="旧特定加算Ⅰ相当なし","",IF(COUNTIF(BK:BK,"未入力")=0,"○","未入力あり"))</f>
        <v/>
      </c>
      <c r="AT11" s="790" t="s">
        <v>332</v>
      </c>
      <c r="AV11" s="791"/>
      <c r="AW11" s="791"/>
      <c r="AX11" s="1"/>
      <c r="AY11" s="1"/>
      <c r="AZ11" s="1"/>
      <c r="BA11" s="1"/>
      <c r="BB11" s="1"/>
      <c r="BC11" s="1"/>
      <c r="BD11" s="1"/>
    </row>
    <row r="12" customFormat="false" ht="53.25" hidden="false" customHeight="true" outlineLevel="0" collapsed="false">
      <c r="A12" s="792"/>
      <c r="B12" s="585" t="s">
        <v>333</v>
      </c>
      <c r="C12" s="585"/>
      <c r="D12" s="585"/>
      <c r="E12" s="585"/>
      <c r="F12" s="585"/>
      <c r="G12" s="585" t="s">
        <v>31</v>
      </c>
      <c r="H12" s="586" t="s">
        <v>32</v>
      </c>
      <c r="I12" s="586"/>
      <c r="J12" s="587" t="s">
        <v>33</v>
      </c>
      <c r="K12" s="588" t="s">
        <v>34</v>
      </c>
      <c r="L12" s="589" t="s">
        <v>334</v>
      </c>
      <c r="M12" s="590" t="s">
        <v>335</v>
      </c>
      <c r="N12" s="591" t="s">
        <v>388</v>
      </c>
      <c r="O12" s="793" t="s">
        <v>389</v>
      </c>
      <c r="P12" s="794" t="s">
        <v>390</v>
      </c>
      <c r="Q12" s="794"/>
      <c r="R12" s="794"/>
      <c r="S12" s="795" t="s">
        <v>350</v>
      </c>
      <c r="T12" s="591" t="s">
        <v>391</v>
      </c>
      <c r="U12" s="591"/>
      <c r="V12" s="793" t="s">
        <v>352</v>
      </c>
      <c r="W12" s="793" t="s">
        <v>392</v>
      </c>
      <c r="X12" s="793"/>
      <c r="Y12" s="793"/>
      <c r="Z12" s="793"/>
      <c r="AA12" s="793"/>
      <c r="AB12" s="793"/>
      <c r="AC12" s="793"/>
      <c r="AD12" s="793"/>
      <c r="AE12" s="793"/>
      <c r="AF12" s="793"/>
      <c r="AG12" s="793"/>
      <c r="AH12" s="793"/>
      <c r="AI12" s="796" t="s">
        <v>393</v>
      </c>
      <c r="AJ12" s="797" t="s">
        <v>339</v>
      </c>
      <c r="AK12" s="798" t="s">
        <v>394</v>
      </c>
      <c r="AL12" s="798"/>
      <c r="AM12" s="799" t="s">
        <v>395</v>
      </c>
      <c r="AN12" s="799"/>
      <c r="AO12" s="596" t="s">
        <v>341</v>
      </c>
      <c r="AP12" s="596"/>
      <c r="AQ12" s="597" t="s">
        <v>342</v>
      </c>
      <c r="AR12" s="597" t="s">
        <v>343</v>
      </c>
      <c r="AS12" s="598" t="s">
        <v>344</v>
      </c>
      <c r="AT12" s="800" t="s">
        <v>345</v>
      </c>
      <c r="AU12" s="611"/>
      <c r="AV12" s="801" t="s">
        <v>396</v>
      </c>
      <c r="AW12" s="801"/>
      <c r="BL12" s="600" t="s">
        <v>346</v>
      </c>
    </row>
    <row r="13" customFormat="false" ht="159.75" hidden="false" customHeight="true" outlineLevel="0" collapsed="false">
      <c r="A13" s="792"/>
      <c r="B13" s="585"/>
      <c r="C13" s="585"/>
      <c r="D13" s="585"/>
      <c r="E13" s="585"/>
      <c r="F13" s="585"/>
      <c r="G13" s="585"/>
      <c r="H13" s="601" t="s">
        <v>347</v>
      </c>
      <c r="I13" s="601" t="s">
        <v>348</v>
      </c>
      <c r="J13" s="587"/>
      <c r="K13" s="588"/>
      <c r="L13" s="589"/>
      <c r="M13" s="590"/>
      <c r="N13" s="591"/>
      <c r="O13" s="793"/>
      <c r="P13" s="794"/>
      <c r="Q13" s="794"/>
      <c r="R13" s="794"/>
      <c r="S13" s="795"/>
      <c r="T13" s="591"/>
      <c r="U13" s="591"/>
      <c r="V13" s="793"/>
      <c r="W13" s="793"/>
      <c r="X13" s="793"/>
      <c r="Y13" s="793"/>
      <c r="Z13" s="793"/>
      <c r="AA13" s="793"/>
      <c r="AB13" s="793"/>
      <c r="AC13" s="793"/>
      <c r="AD13" s="793"/>
      <c r="AE13" s="793"/>
      <c r="AF13" s="793"/>
      <c r="AG13" s="793"/>
      <c r="AH13" s="793"/>
      <c r="AI13" s="796"/>
      <c r="AJ13" s="797"/>
      <c r="AK13" s="802" t="s">
        <v>397</v>
      </c>
      <c r="AL13" s="607" t="s">
        <v>398</v>
      </c>
      <c r="AM13" s="607" t="s">
        <v>399</v>
      </c>
      <c r="AN13" s="608" t="s">
        <v>400</v>
      </c>
      <c r="AO13" s="608" t="s">
        <v>357</v>
      </c>
      <c r="AP13" s="607" t="s">
        <v>358</v>
      </c>
      <c r="AQ13" s="609" t="s">
        <v>359</v>
      </c>
      <c r="AR13" s="609" t="s">
        <v>360</v>
      </c>
      <c r="AS13" s="803" t="s">
        <v>361</v>
      </c>
      <c r="AT13" s="800"/>
      <c r="AU13" s="804"/>
      <c r="AV13" s="612" t="s">
        <v>401</v>
      </c>
      <c r="AW13" s="805" t="s">
        <v>402</v>
      </c>
      <c r="AX13" s="806" t="s">
        <v>403</v>
      </c>
      <c r="AY13" s="612" t="s">
        <v>363</v>
      </c>
      <c r="AZ13" s="807" t="s">
        <v>404</v>
      </c>
      <c r="BA13" s="807"/>
      <c r="BB13" s="807"/>
      <c r="BC13" s="807"/>
      <c r="BD13" s="807"/>
      <c r="BE13" s="807"/>
      <c r="BF13" s="612" t="s">
        <v>365</v>
      </c>
      <c r="BG13" s="612" t="s">
        <v>366</v>
      </c>
      <c r="BH13" s="612" t="s">
        <v>367</v>
      </c>
      <c r="BI13" s="612" t="s">
        <v>368</v>
      </c>
      <c r="BJ13" s="615" t="s">
        <v>369</v>
      </c>
      <c r="BK13" s="615" t="s">
        <v>370</v>
      </c>
      <c r="BL13" s="600"/>
    </row>
    <row r="14" customFormat="false" ht="30" hidden="false" customHeight="true" outlineLevel="0" collapsed="false">
      <c r="A14" s="616" t="n">
        <v>1</v>
      </c>
      <c r="B14" s="617" t="str">
        <f aca="false">IF(基本情報入力シート!C54="","",基本情報入力シート!C54)</f>
        <v/>
      </c>
      <c r="C14" s="617"/>
      <c r="D14" s="617"/>
      <c r="E14" s="617"/>
      <c r="F14" s="617"/>
      <c r="G14" s="618" t="str">
        <f aca="false">IF(基本情報入力シート!M54="","",基本情報入力シート!M54)</f>
        <v/>
      </c>
      <c r="H14" s="618" t="str">
        <f aca="false">IF(基本情報入力シート!R54="","",基本情報入力シート!R54)</f>
        <v/>
      </c>
      <c r="I14" s="618" t="str">
        <f aca="false">IF(基本情報入力シート!W54="","",基本情報入力シート!W54)</f>
        <v/>
      </c>
      <c r="J14" s="808" t="str">
        <f aca="false">IF(基本情報入力シート!X54="","",基本情報入力シート!X54)</f>
        <v/>
      </c>
      <c r="K14" s="618" t="str">
        <f aca="false">IF(基本情報入力シート!Y54="","",基本情報入力シート!Y54)</f>
        <v/>
      </c>
      <c r="L14" s="809" t="str">
        <f aca="false">IF(基本情報入力シート!AB54="","",基本情報入力シート!AB54)</f>
        <v/>
      </c>
      <c r="M14" s="810" t="e">
        <f aca="false">IF(基本情報入力シート!AC54="","",基本情報入力シート!AC54)</f>
        <v>#N/A</v>
      </c>
      <c r="N14" s="811" t="str">
        <f aca="false">IF('別紙様式2-2（４・５月分）'!Q14="","",'別紙様式2-2（４・５月分）'!Q14)</f>
        <v/>
      </c>
      <c r="O14" s="812" t="e">
        <f aca="false">IF(SUM('別紙様式2-2（４・５月分）'!R14:R16)=0,"",SUM('別紙様式2-2（４・５月分）'!R14:R16))</f>
        <v>#N/A</v>
      </c>
      <c r="P14" s="813" t="e">
        <f aca="false">IFERROR(VLOOKUP('別紙様式2-2（４・５月分）'!AR14,【参考】数式用!$AT$5:$AU$22,2,FALSE),"")))</f>
        <v>#N/A</v>
      </c>
      <c r="Q14" s="813"/>
      <c r="R14" s="813"/>
      <c r="S14" s="814" t="e">
        <f aca="false">IFERROR(VLOOKUP(K14,【参考】数式用!$A$5:$AB$27,MATCH(P14,【参考】数式用!$B$4:$AB$4,0)+1,0),"")))</f>
        <v>#N/A</v>
      </c>
      <c r="T14" s="815" t="s">
        <v>405</v>
      </c>
      <c r="U14" s="816"/>
      <c r="V14" s="817" t="e">
        <f aca="false">IFERROR(VLOOKUP(K14,【参考】数式用!$A$5:$AB$27,MATCH(U14,【参考】数式用!$B$4:$AB$4,0)+1,0),"")))</f>
        <v>#N/A</v>
      </c>
      <c r="W14" s="818" t="s">
        <v>88</v>
      </c>
      <c r="X14" s="819" t="n">
        <v>6</v>
      </c>
      <c r="Y14" s="626" t="s">
        <v>89</v>
      </c>
      <c r="Z14" s="819" t="n">
        <v>6</v>
      </c>
      <c r="AA14" s="626" t="s">
        <v>372</v>
      </c>
      <c r="AB14" s="819" t="n">
        <v>7</v>
      </c>
      <c r="AC14" s="626" t="s">
        <v>89</v>
      </c>
      <c r="AD14" s="819" t="n">
        <v>3</v>
      </c>
      <c r="AE14" s="626" t="s">
        <v>90</v>
      </c>
      <c r="AF14" s="626" t="s">
        <v>101</v>
      </c>
      <c r="AG14" s="820" t="n">
        <f aca="false">IF(X14&gt;=1,(AB14*12+AD14)-(X14*12+Z14)+1,"")</f>
        <v>10</v>
      </c>
      <c r="AH14" s="821" t="s">
        <v>373</v>
      </c>
      <c r="AI14" s="822" t="str">
        <f aca="false">IFERROR(ROUNDDOWN(ROUND(L14*V14,0)*M14,0)*AG14,"")</f>
        <v/>
      </c>
      <c r="AJ14" s="823" t="str">
        <f aca="false">IFERROR(ROUNDDOWN(ROUND((L14*(V14-AX14)),0)*M14,0)*AG14,"")</f>
        <v/>
      </c>
      <c r="AK14" s="824" t="e">
        <f aca="false">IFERROR(IF(OR(N14="",N15="",N17=""),0,ROUNDDOWN(ROUNDDOWN(ROUND(L14*VLOOKUP(K14,【参考】数式用!$A$5:$AB$27,MATCH("新加算Ⅳ",【参考】数式用!$B$4:$AB$4,0)+1,0),0)*M14,0)*AG14*0.5,0)),"")),0),0),0)))</f>
        <v>#N/A</v>
      </c>
      <c r="AL14" s="825"/>
      <c r="AM14" s="826" t="e">
        <f aca="false">IFERROR(IF(OR(N17="ベア加算",N17=""),0, IF(OR(U14="新加算Ⅰ",U14="新加算Ⅱ",U14="新加算Ⅲ",U14="新加算Ⅳ"),ROUNDDOWN(ROUND(L14*VLOOKUP(K14,【参考】数式用!$A$5:$I$27,MATCH("ベア加算",【参考】数式用!$B$4:$I$4,0)+1,0),0)*M14,0)*AG14,0)),"")),0),0))))</f>
        <v>#N/A</v>
      </c>
      <c r="AN14" s="703"/>
      <c r="AO14" s="827"/>
      <c r="AP14" s="704"/>
      <c r="AQ14" s="704"/>
      <c r="AR14" s="828"/>
      <c r="AS14" s="829"/>
      <c r="AT14" s="639" t="str">
        <f aca="false">IF(AV14="","",IF(V14&lt;O14,"！加算の要件上は問題ありませんが、令和６年４・５月と比較して令和６年６月に加算率が下がる計画になっています。",""))</f>
        <v/>
      </c>
      <c r="AU14" s="830"/>
      <c r="AV14" s="831" t="str">
        <f aca="false">IF(K14&lt;&gt;"","V列に色付け","")</f>
        <v/>
      </c>
      <c r="AW14" s="832" t="str">
        <f aca="false">IF('別紙様式2-2（４・５月分）'!O14="","",'別紙様式2-2（４・５月分）'!O14)</f>
        <v/>
      </c>
      <c r="AX14" s="833" t="e">
        <f aca="false">IF(SUM('別紙様式2-2（４・５月分）'!P14:P16)=0,"",SUM('別紙様式2-2（４・５月分）'!P14:P16))</f>
        <v>#N/A</v>
      </c>
      <c r="AY14" s="834" t="e">
        <f aca="false">IFERROR(VLOOKUP(K14,【参考】数式用!$AJ$2:$AK$24,2,FALSE),"")))</f>
        <v>#N/A</v>
      </c>
      <c r="AZ14" s="835" t="s">
        <v>406</v>
      </c>
      <c r="BA14" s="835" t="s">
        <v>407</v>
      </c>
      <c r="BB14" s="835" t="s">
        <v>408</v>
      </c>
      <c r="BC14" s="835" t="s">
        <v>409</v>
      </c>
      <c r="BD14" s="835" t="e">
        <f aca="false">IF(AND(P14&lt;&gt;"新加算Ⅰ",P14&lt;&gt;"新加算Ⅱ",P14&lt;&gt;"新加算Ⅲ",P14&lt;&gt;"新加算Ⅳ"),P14,IF(Q16&lt;&gt;"",Q16,""))</f>
        <v>#N/A</v>
      </c>
      <c r="BE14" s="835"/>
      <c r="BF14" s="835" t="e">
        <f aca="false">IF(AM14&lt;&gt;0,IF(AN14="○","入力済","未入力"),"")</f>
        <v>#N/A</v>
      </c>
      <c r="BG14" s="835" t="str">
        <f aca="false">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835" t="str">
        <f aca="false">IF(OR(U14="新加算Ⅴ（７）",U14="新加算Ⅴ（９）",U14="新加算Ⅴ（10）",U14="新加算Ⅴ（12）",U14="新加算Ⅴ（13）",U14="新加算Ⅴ（14）"),IF(OR(AP14="○",AP14="令和６年度中に満たす"),"入力済","未入力"),"")</f>
        <v/>
      </c>
      <c r="BI14" s="835" t="str">
        <f aca="false">IF(OR(U14="新加算Ⅰ",U14="新加算Ⅱ",U14="新加算Ⅲ",U14="新加算Ⅴ（１）",U14="新加算Ⅴ（３）",U14="新加算Ⅴ（８）"),IF(OR(AQ14="○",AQ14="令和６年度中に満たす"),"入力済","未入力"),"")</f>
        <v/>
      </c>
      <c r="BJ14" s="836" t="str">
        <f aca="false">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831" t="str">
        <f aca="false">IF(OR(U14="新加算Ⅰ",U14="新加算Ⅴ（１）",U14="新加算Ⅴ（２）",U14="新加算Ⅴ（５）",U14="新加算Ⅴ（７）",U14="新加算Ⅴ（10）"),IF(AS14="","未入力","入力済"),"")</f>
        <v/>
      </c>
      <c r="BL14" s="644" t="str">
        <f aca="false">G14</f>
        <v/>
      </c>
    </row>
    <row r="15" customFormat="false" ht="15" hidden="false" customHeight="true" outlineLevel="0" collapsed="false">
      <c r="A15" s="616"/>
      <c r="B15" s="617"/>
      <c r="C15" s="617"/>
      <c r="D15" s="617"/>
      <c r="E15" s="617"/>
      <c r="F15" s="617"/>
      <c r="G15" s="618"/>
      <c r="H15" s="618"/>
      <c r="I15" s="618"/>
      <c r="J15" s="808"/>
      <c r="K15" s="618"/>
      <c r="L15" s="809"/>
      <c r="M15" s="810"/>
      <c r="N15" s="837" t="str">
        <f aca="false">IF('別紙様式2-2（４・５月分）'!Q15="","",'別紙様式2-2（４・５月分）'!Q15)</f>
        <v/>
      </c>
      <c r="O15" s="812"/>
      <c r="P15" s="813"/>
      <c r="Q15" s="813"/>
      <c r="R15" s="813"/>
      <c r="S15" s="814"/>
      <c r="T15" s="815"/>
      <c r="U15" s="816"/>
      <c r="V15" s="817"/>
      <c r="W15" s="818"/>
      <c r="X15" s="819"/>
      <c r="Y15" s="626"/>
      <c r="Z15" s="819"/>
      <c r="AA15" s="626"/>
      <c r="AB15" s="819"/>
      <c r="AC15" s="626"/>
      <c r="AD15" s="819"/>
      <c r="AE15" s="626"/>
      <c r="AF15" s="626"/>
      <c r="AG15" s="820"/>
      <c r="AH15" s="821"/>
      <c r="AI15" s="822"/>
      <c r="AJ15" s="823"/>
      <c r="AK15" s="824"/>
      <c r="AL15" s="825"/>
      <c r="AM15" s="826"/>
      <c r="AN15" s="703"/>
      <c r="AO15" s="827"/>
      <c r="AP15" s="704"/>
      <c r="AQ15" s="704"/>
      <c r="AR15" s="828"/>
      <c r="AS15" s="829"/>
      <c r="AT15" s="838" t="str">
        <f aca="false">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830"/>
      <c r="AV15" s="831"/>
      <c r="AW15" s="832" t="str">
        <f aca="false">IF('別紙様式2-2（４・５月分）'!O15="","",'別紙様式2-2（４・５月分）'!O15)</f>
        <v/>
      </c>
      <c r="AX15" s="833"/>
      <c r="AY15" s="834"/>
      <c r="AZ15" s="835"/>
      <c r="BA15" s="835"/>
      <c r="BB15" s="835"/>
      <c r="BC15" s="835"/>
      <c r="BD15" s="835"/>
      <c r="BE15" s="835"/>
      <c r="BF15" s="835"/>
      <c r="BG15" s="835"/>
      <c r="BH15" s="835"/>
      <c r="BI15" s="835"/>
      <c r="BJ15" s="836"/>
      <c r="BK15" s="831"/>
      <c r="BL15" s="644" t="str">
        <f aca="false">G14</f>
        <v/>
      </c>
    </row>
    <row r="16" s="1" customFormat="true" ht="15" hidden="false" customHeight="true" outlineLevel="0" collapsed="false">
      <c r="A16" s="616"/>
      <c r="B16" s="617"/>
      <c r="C16" s="617"/>
      <c r="D16" s="617"/>
      <c r="E16" s="617"/>
      <c r="F16" s="617"/>
      <c r="G16" s="618"/>
      <c r="H16" s="618"/>
      <c r="I16" s="618"/>
      <c r="J16" s="808"/>
      <c r="K16" s="618"/>
      <c r="L16" s="809"/>
      <c r="M16" s="810"/>
      <c r="N16" s="837"/>
      <c r="O16" s="812"/>
      <c r="P16" s="839" t="s">
        <v>92</v>
      </c>
      <c r="Q16" s="840" t="e">
        <f aca="false">IFERROR(VLOOKUP('別紙様式2-2（４・５月分）'!AR14,【参考】数式用!$AT$5:$AV$22,3,FALSE),"")))</f>
        <v>#N/A</v>
      </c>
      <c r="R16" s="841" t="s">
        <v>94</v>
      </c>
      <c r="S16" s="842" t="e">
        <f aca="false">IFERROR(VLOOKUP(K14,【参考】数式用!$A$5:$AB$27,MATCH(Q16,【参考】数式用!$B$4:$AB$4,0)+1,0),"")))</f>
        <v>#N/A</v>
      </c>
      <c r="T16" s="843" t="s">
        <v>410</v>
      </c>
      <c r="U16" s="844"/>
      <c r="V16" s="845" t="e">
        <f aca="false">IFERROR(VLOOKUP(K14,【参考】数式用!$A$5:$AB$27,MATCH(U16,【参考】数式用!$B$4:$AB$4,0)+1,0),"")))</f>
        <v>#N/A</v>
      </c>
      <c r="W16" s="846" t="s">
        <v>88</v>
      </c>
      <c r="X16" s="847" t="n">
        <v>7</v>
      </c>
      <c r="Y16" s="667" t="s">
        <v>89</v>
      </c>
      <c r="Z16" s="847" t="n">
        <v>4</v>
      </c>
      <c r="AA16" s="667" t="s">
        <v>372</v>
      </c>
      <c r="AB16" s="847" t="n">
        <v>8</v>
      </c>
      <c r="AC16" s="667" t="s">
        <v>89</v>
      </c>
      <c r="AD16" s="847" t="n">
        <v>3</v>
      </c>
      <c r="AE16" s="667" t="s">
        <v>90</v>
      </c>
      <c r="AF16" s="667" t="s">
        <v>101</v>
      </c>
      <c r="AG16" s="848" t="n">
        <f aca="false">IF(X16&gt;=1,(AB16*12+AD16)-(X16*12+Z16)+1,"")</f>
        <v>12</v>
      </c>
      <c r="AH16" s="849" t="s">
        <v>373</v>
      </c>
      <c r="AI16" s="850" t="str">
        <f aca="false">IFERROR(ROUNDDOWN(ROUND(L14*V16,0)*M14,0)*AG16,"")</f>
        <v/>
      </c>
      <c r="AJ16" s="851" t="str">
        <f aca="false">IFERROR(ROUNDDOWN(ROUND((L14*(V16-AX14)),0)*M14,0)*AG16,"")</f>
        <v/>
      </c>
      <c r="AK16" s="852" t="e">
        <f aca="false">IFERROR(IF(OR(N14="",N15="",N17=""),0,ROUNDDOWN(ROUNDDOWN(ROUND(L14*VLOOKUP(K14,【参考】数式用!$A$5:$AB$27,MATCH("新加算Ⅳ",【参考】数式用!$B$4:$AB$4,0)+1,0),0)*M14,0)*AG16*0.5,0)),"")),0),0),0)))</f>
        <v>#N/A</v>
      </c>
      <c r="AL16" s="853" t="str">
        <f aca="false">IF(U16&lt;&gt;"","新規に適用","")</f>
        <v/>
      </c>
      <c r="AM16" s="854" t="e">
        <f aca="false">IFERROR(IF(OR(N17="ベア加算",N17=""),0, IF(OR(U14="新加算Ⅰ",U14="新加算Ⅱ",U14="新加算Ⅲ",U14="新加算Ⅳ"),0,ROUNDDOWN(ROUND(L14*VLOOKUP(K14,【参考】数式用!$A$5:$I$27,MATCH("ベア加算",【参考】数式用!$B$4:$I$4,0)+1,0),0)*M14,0)*AG16)),"")),0),0))))</f>
        <v>#N/A</v>
      </c>
      <c r="AN16" s="855" t="e">
        <f aca="false">IF(AM16=0,"",IF(AND(U16&lt;&gt;"",AN14=""),"新規に適用",IF(AND(U16&lt;&gt;"",AN14&lt;&gt;""),"継続で適用","")))</f>
        <v>#N/A</v>
      </c>
      <c r="AO16" s="855" t="str">
        <f aca="false">IF(AND(U16&lt;&gt;"",AO14=""),"新規に適用",IF(AND(U16&lt;&gt;"",AO14&lt;&gt;""),"継続で適用",""))</f>
        <v/>
      </c>
      <c r="AP16" s="856"/>
      <c r="AQ16" s="855" t="str">
        <f aca="false">IF(AND(U16&lt;&gt;"",AQ14=""),"新規に適用",IF(AND(U16&lt;&gt;"",AQ14&lt;&gt;""),"継続で適用",""))</f>
        <v/>
      </c>
      <c r="AR16" s="857" t="str">
        <f aca="false">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858" t="str">
        <f aca="false">IF(AND(U16&lt;&gt;"",AS14=""),"新規に適用",IF(AND(U16&lt;&gt;"",AS14&lt;&gt;""),"継続で適用",""))</f>
        <v/>
      </c>
      <c r="AT16" s="838"/>
      <c r="AU16" s="830"/>
      <c r="AV16" s="831" t="str">
        <f aca="false">IF(K14&lt;&gt;"","V列に色付け","")</f>
        <v/>
      </c>
      <c r="AW16" s="832"/>
      <c r="AX16" s="833"/>
      <c r="BL16" s="644" t="str">
        <f aca="false">G14</f>
        <v/>
      </c>
    </row>
    <row r="17" s="1" customFormat="true" ht="30" hidden="false" customHeight="true" outlineLevel="0" collapsed="false">
      <c r="A17" s="616"/>
      <c r="B17" s="617"/>
      <c r="C17" s="617"/>
      <c r="D17" s="617"/>
      <c r="E17" s="617"/>
      <c r="F17" s="617"/>
      <c r="G17" s="618"/>
      <c r="H17" s="618"/>
      <c r="I17" s="618"/>
      <c r="J17" s="808"/>
      <c r="K17" s="618"/>
      <c r="L17" s="809"/>
      <c r="M17" s="810"/>
      <c r="N17" s="859" t="str">
        <f aca="false">IF('別紙様式2-2（４・５月分）'!Q16="","",'別紙様式2-2（４・５月分）'!Q16)</f>
        <v/>
      </c>
      <c r="O17" s="812"/>
      <c r="P17" s="839"/>
      <c r="Q17" s="840"/>
      <c r="R17" s="841"/>
      <c r="S17" s="842"/>
      <c r="T17" s="843"/>
      <c r="U17" s="844"/>
      <c r="V17" s="845"/>
      <c r="W17" s="846"/>
      <c r="X17" s="847"/>
      <c r="Y17" s="667"/>
      <c r="Z17" s="847"/>
      <c r="AA17" s="667"/>
      <c r="AB17" s="847"/>
      <c r="AC17" s="667"/>
      <c r="AD17" s="847"/>
      <c r="AE17" s="667"/>
      <c r="AF17" s="667"/>
      <c r="AG17" s="848"/>
      <c r="AH17" s="849"/>
      <c r="AI17" s="850"/>
      <c r="AJ17" s="851"/>
      <c r="AK17" s="852"/>
      <c r="AL17" s="853"/>
      <c r="AM17" s="854"/>
      <c r="AN17" s="855"/>
      <c r="AO17" s="855"/>
      <c r="AP17" s="856"/>
      <c r="AQ17" s="855"/>
      <c r="AR17" s="857"/>
      <c r="AS17" s="858"/>
      <c r="AT17" s="681" t="str">
        <f aca="false">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830"/>
      <c r="AV17" s="831"/>
      <c r="AW17" s="832" t="str">
        <f aca="false">IF('別紙様式2-2（４・５月分）'!O16="","",'別紙様式2-2（４・５月分）'!O16)</f>
        <v/>
      </c>
      <c r="AX17" s="833"/>
      <c r="BL17" s="644" t="str">
        <f aca="false">G14</f>
        <v/>
      </c>
    </row>
    <row r="18" customFormat="false" ht="30" hidden="false" customHeight="true" outlineLevel="0" collapsed="false">
      <c r="A18" s="730" t="n">
        <v>2</v>
      </c>
      <c r="B18" s="731" t="str">
        <f aca="false">IF(基本情報入力シート!C55="","",基本情報入力シート!C55)</f>
        <v/>
      </c>
      <c r="C18" s="731"/>
      <c r="D18" s="731"/>
      <c r="E18" s="731"/>
      <c r="F18" s="731"/>
      <c r="G18" s="732" t="str">
        <f aca="false">IF(基本情報入力シート!M55="","",基本情報入力シート!M55)</f>
        <v/>
      </c>
      <c r="H18" s="732" t="str">
        <f aca="false">IF(基本情報入力シート!R55="","",基本情報入力シート!R55)</f>
        <v/>
      </c>
      <c r="I18" s="732" t="str">
        <f aca="false">IF(基本情報入力シート!W55="","",基本情報入力シート!W55)</f>
        <v/>
      </c>
      <c r="J18" s="860" t="str">
        <f aca="false">IF(基本情報入力シート!X55="","",基本情報入力シート!X55)</f>
        <v/>
      </c>
      <c r="K18" s="732" t="str">
        <f aca="false">IF(基本情報入力シート!Y55="","",基本情報入力シート!Y55)</f>
        <v/>
      </c>
      <c r="L18" s="861" t="str">
        <f aca="false">IF(基本情報入力シート!AB55="","",基本情報入力シート!AB55)</f>
        <v/>
      </c>
      <c r="M18" s="862" t="e">
        <f aca="false">IF(基本情報入力シート!AC55="","",基本情報入力シート!AC55)</f>
        <v>#N/A</v>
      </c>
      <c r="N18" s="811" t="str">
        <f aca="false">IF('別紙様式2-2（４・５月分）'!Q17="","",'別紙様式2-2（４・５月分）'!Q17)</f>
        <v/>
      </c>
      <c r="O18" s="863" t="e">
        <f aca="false">IF(SUM('別紙様式2-2（４・５月分）'!R17:R19)=0,"",SUM('別紙様式2-2（４・５月分）'!R17:R19))</f>
        <v>#N/A</v>
      </c>
      <c r="P18" s="813" t="e">
        <f aca="false">IFERROR(VLOOKUP('別紙様式2-2（４・５月分）'!AR17,【参考】数式用!$AT$5:$AU$22,2,FALSE),"")))</f>
        <v>#N/A</v>
      </c>
      <c r="Q18" s="813"/>
      <c r="R18" s="813"/>
      <c r="S18" s="864" t="e">
        <f aca="false">IFERROR(VLOOKUP(K18,【参考】数式用!$A$5:$AB$27,MATCH(P18,【参考】数式用!$B$4:$AB$4,0)+1,0),"")))</f>
        <v>#N/A</v>
      </c>
      <c r="T18" s="815" t="s">
        <v>405</v>
      </c>
      <c r="U18" s="816"/>
      <c r="V18" s="865" t="e">
        <f aca="false">IFERROR(VLOOKUP(K18,【参考】数式用!$A$5:$AB$27,MATCH(U18,【参考】数式用!$B$4:$AB$4,0)+1,0),"")))</f>
        <v>#N/A</v>
      </c>
      <c r="W18" s="818" t="s">
        <v>88</v>
      </c>
      <c r="X18" s="819" t="n">
        <v>6</v>
      </c>
      <c r="Y18" s="626" t="s">
        <v>89</v>
      </c>
      <c r="Z18" s="819" t="n">
        <v>6</v>
      </c>
      <c r="AA18" s="626" t="s">
        <v>372</v>
      </c>
      <c r="AB18" s="819" t="n">
        <v>7</v>
      </c>
      <c r="AC18" s="626" t="s">
        <v>89</v>
      </c>
      <c r="AD18" s="819" t="n">
        <v>3</v>
      </c>
      <c r="AE18" s="626" t="s">
        <v>90</v>
      </c>
      <c r="AF18" s="626" t="s">
        <v>101</v>
      </c>
      <c r="AG18" s="820" t="n">
        <f aca="false">IF(X18&gt;=1,(AB18*12+AD18)-(X18*12+Z18)+1,"")</f>
        <v>10</v>
      </c>
      <c r="AH18" s="821" t="s">
        <v>373</v>
      </c>
      <c r="AI18" s="866" t="str">
        <f aca="false">IFERROR(ROUNDDOWN(ROUND(L18*V18,0)*M18,0)*AG18,"")</f>
        <v/>
      </c>
      <c r="AJ18" s="867" t="str">
        <f aca="false">IFERROR(ROUNDDOWN(ROUND((L18*(V18-AX18)),0)*M18,0)*AG18,"")</f>
        <v/>
      </c>
      <c r="AK18" s="824" t="e">
        <f aca="false">IFERROR(IF(OR(N18="",N19="",N21=""),0,ROUNDDOWN(ROUNDDOWN(ROUND(L18*VLOOKUP(K18,【参考】数式用!$A$5:$AB$27,MATCH("新加算Ⅳ",【参考】数式用!$B$4:$AB$4,0)+1,0),0)*M18,0)*AG18*0.5,0)),"")),0),0),0)))</f>
        <v>#N/A</v>
      </c>
      <c r="AL18" s="825"/>
      <c r="AM18" s="826" t="e">
        <f aca="false">IFERROR(IF(OR(N21="ベア加算",N21=""),0, IF(OR(U18="新加算Ⅰ",U18="新加算Ⅱ",U18="新加算Ⅲ",U18="新加算Ⅳ"),ROUNDDOWN(ROUND(L18*VLOOKUP(K18,【参考】数式用!$A$5:$I$27,MATCH("ベア加算",【参考】数式用!$B$4:$I$4,0)+1,0),0)*M18,0)*AG18,0)),"")),0),0))))</f>
        <v>#N/A</v>
      </c>
      <c r="AN18" s="703"/>
      <c r="AO18" s="827"/>
      <c r="AP18" s="704"/>
      <c r="AQ18" s="704"/>
      <c r="AR18" s="828"/>
      <c r="AS18" s="829"/>
      <c r="AT18" s="639" t="str">
        <f aca="false">IF(AV18="","",IF(V18&lt;O18,"！加算の要件上は問題ありませんが、令和６年４・５月と比較して令和６年６月に加算率が下がる計画になっています。",""))</f>
        <v/>
      </c>
      <c r="AU18" s="868"/>
      <c r="AV18" s="831" t="str">
        <f aca="false">IF(K18&lt;&gt;"","V列に色付け","")</f>
        <v/>
      </c>
      <c r="AW18" s="832" t="str">
        <f aca="false">IF('別紙様式2-2（４・５月分）'!O17="","",'別紙様式2-2（４・５月分）'!O17)</f>
        <v/>
      </c>
      <c r="AX18" s="833" t="e">
        <f aca="false">IF(SUM('別紙様式2-2（４・５月分）'!P17:P19)=0,"",SUM('別紙様式2-2（４・５月分）'!P17:P19))</f>
        <v>#N/A</v>
      </c>
      <c r="AY18" s="834" t="e">
        <f aca="false">IFERROR(VLOOKUP(K18,【参考】数式用!$AJ$2:$AK$24,2,FALSE),"")))</f>
        <v>#N/A</v>
      </c>
      <c r="AZ18" s="835" t="s">
        <v>406</v>
      </c>
      <c r="BA18" s="835" t="s">
        <v>407</v>
      </c>
      <c r="BB18" s="835" t="s">
        <v>408</v>
      </c>
      <c r="BC18" s="835" t="s">
        <v>409</v>
      </c>
      <c r="BD18" s="835" t="e">
        <f aca="false">IF(AND(P18&lt;&gt;"新加算Ⅰ",P18&lt;&gt;"新加算Ⅱ",P18&lt;&gt;"新加算Ⅲ",P18&lt;&gt;"新加算Ⅳ"),P18,IF(Q20&lt;&gt;"",Q20,""))</f>
        <v>#N/A</v>
      </c>
      <c r="BE18" s="835"/>
      <c r="BF18" s="835" t="e">
        <f aca="false">IF(AM18&lt;&gt;0,IF(AN18="○","入力済","未入力"),"")</f>
        <v>#N/A</v>
      </c>
      <c r="BG18" s="835" t="str">
        <f aca="false">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835" t="str">
        <f aca="false">IF(OR(U18="新加算Ⅴ（７）",U18="新加算Ⅴ（９）",U18="新加算Ⅴ（10）",U18="新加算Ⅴ（12）",U18="新加算Ⅴ（13）",U18="新加算Ⅴ（14）"),IF(OR(AP18="○",AP18="令和６年度中に満たす"),"入力済","未入力"),"")</f>
        <v/>
      </c>
      <c r="BI18" s="835" t="str">
        <f aca="false">IF(OR(U18="新加算Ⅰ",U18="新加算Ⅱ",U18="新加算Ⅲ",U18="新加算Ⅴ（１）",U18="新加算Ⅴ（３）",U18="新加算Ⅴ（８）"),IF(OR(AQ18="○",AQ18="令和６年度中に満たす"),"入力済","未入力"),"")</f>
        <v/>
      </c>
      <c r="BJ18" s="836" t="str">
        <f aca="false">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831" t="str">
        <f aca="false">IF(OR(U18="新加算Ⅰ",U18="新加算Ⅴ（１）",U18="新加算Ⅴ（２）",U18="新加算Ⅴ（５）",U18="新加算Ⅴ（７）",U18="新加算Ⅴ（10）"),IF(AS18="","未入力","入力済"),"")</f>
        <v/>
      </c>
      <c r="BL18" s="644" t="str">
        <f aca="false">G18</f>
        <v/>
      </c>
    </row>
    <row r="19" customFormat="false" ht="15" hidden="false" customHeight="true" outlineLevel="0" collapsed="false">
      <c r="A19" s="730"/>
      <c r="B19" s="731"/>
      <c r="C19" s="731"/>
      <c r="D19" s="731"/>
      <c r="E19" s="731"/>
      <c r="F19" s="731"/>
      <c r="G19" s="732"/>
      <c r="H19" s="732"/>
      <c r="I19" s="732"/>
      <c r="J19" s="860"/>
      <c r="K19" s="732"/>
      <c r="L19" s="861"/>
      <c r="M19" s="862"/>
      <c r="N19" s="837" t="str">
        <f aca="false">IF('別紙様式2-2（４・５月分）'!Q18="","",'別紙様式2-2（４・５月分）'!Q18)</f>
        <v/>
      </c>
      <c r="O19" s="863"/>
      <c r="P19" s="813"/>
      <c r="Q19" s="813"/>
      <c r="R19" s="813"/>
      <c r="S19" s="864"/>
      <c r="T19" s="815"/>
      <c r="U19" s="816"/>
      <c r="V19" s="865"/>
      <c r="W19" s="818"/>
      <c r="X19" s="819"/>
      <c r="Y19" s="626"/>
      <c r="Z19" s="819"/>
      <c r="AA19" s="626"/>
      <c r="AB19" s="819"/>
      <c r="AC19" s="626"/>
      <c r="AD19" s="819"/>
      <c r="AE19" s="626"/>
      <c r="AF19" s="626"/>
      <c r="AG19" s="820"/>
      <c r="AH19" s="821"/>
      <c r="AI19" s="866"/>
      <c r="AJ19" s="867"/>
      <c r="AK19" s="824"/>
      <c r="AL19" s="825"/>
      <c r="AM19" s="826"/>
      <c r="AN19" s="703"/>
      <c r="AO19" s="827"/>
      <c r="AP19" s="704"/>
      <c r="AQ19" s="704"/>
      <c r="AR19" s="828"/>
      <c r="AS19" s="829"/>
      <c r="AT19" s="838" t="str">
        <f aca="false">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868"/>
      <c r="AV19" s="831"/>
      <c r="AW19" s="832" t="str">
        <f aca="false">IF('別紙様式2-2（４・５月分）'!O18="","",'別紙様式2-2（４・５月分）'!O18)</f>
        <v/>
      </c>
      <c r="AX19" s="833"/>
      <c r="AY19" s="834"/>
      <c r="AZ19" s="835"/>
      <c r="BA19" s="835"/>
      <c r="BB19" s="835"/>
      <c r="BC19" s="835"/>
      <c r="BD19" s="835"/>
      <c r="BE19" s="835"/>
      <c r="BF19" s="835"/>
      <c r="BG19" s="835"/>
      <c r="BH19" s="835"/>
      <c r="BI19" s="835"/>
      <c r="BJ19" s="836"/>
      <c r="BK19" s="831"/>
      <c r="BL19" s="644" t="str">
        <f aca="false">G18</f>
        <v/>
      </c>
    </row>
    <row r="20" s="1" customFormat="true" ht="15" hidden="false" customHeight="true" outlineLevel="0" collapsed="false">
      <c r="A20" s="730"/>
      <c r="B20" s="731"/>
      <c r="C20" s="731"/>
      <c r="D20" s="731"/>
      <c r="E20" s="731"/>
      <c r="F20" s="731"/>
      <c r="G20" s="732"/>
      <c r="H20" s="732"/>
      <c r="I20" s="732"/>
      <c r="J20" s="860"/>
      <c r="K20" s="732"/>
      <c r="L20" s="861"/>
      <c r="M20" s="862"/>
      <c r="N20" s="837"/>
      <c r="O20" s="863"/>
      <c r="P20" s="839" t="s">
        <v>92</v>
      </c>
      <c r="Q20" s="840" t="e">
        <f aca="false">IFERROR(VLOOKUP('別紙様式2-2（４・５月分）'!AR17,【参考】数式用!$AT$5:$AV$22,3,FALSE),"")))</f>
        <v>#N/A</v>
      </c>
      <c r="R20" s="841" t="s">
        <v>94</v>
      </c>
      <c r="S20" s="869" t="e">
        <f aca="false">IFERROR(VLOOKUP(K18,【参考】数式用!$A$5:$AB$27,MATCH(Q20,【参考】数式用!$B$4:$AB$4,0)+1,0),"")))</f>
        <v>#N/A</v>
      </c>
      <c r="T20" s="843" t="s">
        <v>410</v>
      </c>
      <c r="U20" s="844"/>
      <c r="V20" s="870" t="e">
        <f aca="false">IFERROR(VLOOKUP(K18,【参考】数式用!$A$5:$AB$27,MATCH(U20,【参考】数式用!$B$4:$AB$4,0)+1,0),"")))</f>
        <v>#N/A</v>
      </c>
      <c r="W20" s="846" t="s">
        <v>88</v>
      </c>
      <c r="X20" s="847" t="n">
        <v>7</v>
      </c>
      <c r="Y20" s="667" t="s">
        <v>89</v>
      </c>
      <c r="Z20" s="847" t="n">
        <v>4</v>
      </c>
      <c r="AA20" s="667" t="s">
        <v>372</v>
      </c>
      <c r="AB20" s="847" t="n">
        <v>8</v>
      </c>
      <c r="AC20" s="667" t="s">
        <v>89</v>
      </c>
      <c r="AD20" s="847" t="n">
        <v>3</v>
      </c>
      <c r="AE20" s="667" t="s">
        <v>90</v>
      </c>
      <c r="AF20" s="667" t="s">
        <v>101</v>
      </c>
      <c r="AG20" s="848" t="n">
        <f aca="false">IF(X20&gt;=1,(AB20*12+AD20)-(X20*12+Z20)+1,"")</f>
        <v>12</v>
      </c>
      <c r="AH20" s="849" t="s">
        <v>373</v>
      </c>
      <c r="AI20" s="871" t="str">
        <f aca="false">IFERROR(ROUNDDOWN(ROUND(L18*V20,0)*M18,0)*AG20,"")</f>
        <v/>
      </c>
      <c r="AJ20" s="851" t="str">
        <f aca="false">IFERROR(ROUNDDOWN(ROUND((L18*(V20-AX18)),0)*M18,0)*AG20,"")</f>
        <v/>
      </c>
      <c r="AK20" s="852" t="e">
        <f aca="false">IFERROR(IF(OR(N18="",N19="",N21=""),0,ROUNDDOWN(ROUNDDOWN(ROUND(L18*VLOOKUP(K18,【参考】数式用!$A$5:$AB$27,MATCH("新加算Ⅳ",【参考】数式用!$B$4:$AB$4,0)+1,0),0)*M18,0)*AG20*0.5,0)),"")),0),0),0)))</f>
        <v>#N/A</v>
      </c>
      <c r="AL20" s="853" t="str">
        <f aca="false">IF(U20&lt;&gt;"","新規に適用","")</f>
        <v/>
      </c>
      <c r="AM20" s="854" t="e">
        <f aca="false">IFERROR(IF(OR(N21="ベア加算",N21=""),0, IF(OR(U18="新加算Ⅰ",U18="新加算Ⅱ",U18="新加算Ⅲ",U18="新加算Ⅳ"),0,ROUNDDOWN(ROUND(L18*VLOOKUP(K18,【参考】数式用!$A$5:$I$27,MATCH("ベア加算",【参考】数式用!$B$4:$I$4,0)+1,0),0)*M18,0)*AG20)),"")),0),0))))</f>
        <v>#N/A</v>
      </c>
      <c r="AN20" s="855" t="e">
        <f aca="false">IF(AM20=0,"",IF(AND(U20&lt;&gt;"",AN18=""),"新規に適用",IF(AND(U20&lt;&gt;"",AN18&lt;&gt;""),"継続で適用","")))</f>
        <v>#N/A</v>
      </c>
      <c r="AO20" s="855" t="str">
        <f aca="false">IF(AND(U20&lt;&gt;"",AO18=""),"新規に適用",IF(AND(U20&lt;&gt;"",AO18&lt;&gt;""),"継続で適用",""))</f>
        <v/>
      </c>
      <c r="AP20" s="856"/>
      <c r="AQ20" s="855" t="str">
        <f aca="false">IF(AND(U20&lt;&gt;"",AQ18=""),"新規に適用",IF(AND(U20&lt;&gt;"",AQ18&lt;&gt;""),"継続で適用",""))</f>
        <v/>
      </c>
      <c r="AR20" s="857" t="str">
        <f aca="false">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855" t="str">
        <f aca="false">IF(AND(U20&lt;&gt;"",AS18=""),"新規に適用",IF(AND(U20&lt;&gt;"",AS18&lt;&gt;""),"継続で適用",""))</f>
        <v/>
      </c>
      <c r="AT20" s="838"/>
      <c r="AU20" s="868"/>
      <c r="AV20" s="831" t="str">
        <f aca="false">IF(K18&lt;&gt;"","V列に色付け","")</f>
        <v/>
      </c>
      <c r="AW20" s="832"/>
      <c r="AX20" s="833"/>
      <c r="BL20" s="644" t="str">
        <f aca="false">G18</f>
        <v/>
      </c>
    </row>
    <row r="21" s="1" customFormat="true" ht="30" hidden="false" customHeight="true" outlineLevel="0" collapsed="false">
      <c r="A21" s="730"/>
      <c r="B21" s="731"/>
      <c r="C21" s="731"/>
      <c r="D21" s="731"/>
      <c r="E21" s="731"/>
      <c r="F21" s="731"/>
      <c r="G21" s="732"/>
      <c r="H21" s="732"/>
      <c r="I21" s="732"/>
      <c r="J21" s="860"/>
      <c r="K21" s="732"/>
      <c r="L21" s="861"/>
      <c r="M21" s="862"/>
      <c r="N21" s="859" t="str">
        <f aca="false">IF('別紙様式2-2（４・５月分）'!Q19="","",'別紙様式2-2（４・５月分）'!Q19)</f>
        <v/>
      </c>
      <c r="O21" s="863"/>
      <c r="P21" s="839"/>
      <c r="Q21" s="840"/>
      <c r="R21" s="841"/>
      <c r="S21" s="869"/>
      <c r="T21" s="843"/>
      <c r="U21" s="844"/>
      <c r="V21" s="870"/>
      <c r="W21" s="846"/>
      <c r="X21" s="847"/>
      <c r="Y21" s="667"/>
      <c r="Z21" s="847"/>
      <c r="AA21" s="667"/>
      <c r="AB21" s="847"/>
      <c r="AC21" s="667"/>
      <c r="AD21" s="847"/>
      <c r="AE21" s="667"/>
      <c r="AF21" s="667"/>
      <c r="AG21" s="848"/>
      <c r="AH21" s="849"/>
      <c r="AI21" s="871"/>
      <c r="AJ21" s="851"/>
      <c r="AK21" s="852"/>
      <c r="AL21" s="853"/>
      <c r="AM21" s="854"/>
      <c r="AN21" s="855"/>
      <c r="AO21" s="855"/>
      <c r="AP21" s="856"/>
      <c r="AQ21" s="855"/>
      <c r="AR21" s="857"/>
      <c r="AS21" s="855"/>
      <c r="AT21" s="681" t="str">
        <f aca="false">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868"/>
      <c r="AV21" s="831"/>
      <c r="AW21" s="832" t="str">
        <f aca="false">IF('別紙様式2-2（４・５月分）'!O19="","",'別紙様式2-2（４・５月分）'!O19)</f>
        <v/>
      </c>
      <c r="AX21" s="833"/>
      <c r="BL21" s="644" t="str">
        <f aca="false">G18</f>
        <v/>
      </c>
    </row>
    <row r="22" customFormat="false" ht="30" hidden="false" customHeight="true" outlineLevel="0" collapsed="false">
      <c r="A22" s="616" t="n">
        <v>3</v>
      </c>
      <c r="B22" s="617" t="str">
        <f aca="false">IF(基本情報入力シート!C56="","",基本情報入力シート!C56)</f>
        <v/>
      </c>
      <c r="C22" s="617"/>
      <c r="D22" s="617"/>
      <c r="E22" s="617"/>
      <c r="F22" s="617"/>
      <c r="G22" s="618" t="str">
        <f aca="false">IF(基本情報入力シート!M56="","",基本情報入力シート!M56)</f>
        <v/>
      </c>
      <c r="H22" s="618" t="str">
        <f aca="false">IF(基本情報入力シート!R56="","",基本情報入力シート!R56)</f>
        <v/>
      </c>
      <c r="I22" s="618" t="str">
        <f aca="false">IF(基本情報入力シート!W56="","",基本情報入力シート!W56)</f>
        <v/>
      </c>
      <c r="J22" s="808" t="str">
        <f aca="false">IF(基本情報入力シート!X56="","",基本情報入力シート!X56)</f>
        <v/>
      </c>
      <c r="K22" s="618" t="str">
        <f aca="false">IF(基本情報入力シート!Y56="","",基本情報入力シート!Y56)</f>
        <v/>
      </c>
      <c r="L22" s="809" t="str">
        <f aca="false">IF(基本情報入力シート!AB56="","",基本情報入力シート!AB56)</f>
        <v/>
      </c>
      <c r="M22" s="810" t="e">
        <f aca="false">IF(基本情報入力シート!AC56="","",基本情報入力シート!AC56)</f>
        <v>#N/A</v>
      </c>
      <c r="N22" s="811" t="str">
        <f aca="false">IF('別紙様式2-2（４・５月分）'!Q20="","",'別紙様式2-2（４・５月分）'!Q20)</f>
        <v/>
      </c>
      <c r="O22" s="863" t="e">
        <f aca="false">IF(SUM('別紙様式2-2（４・５月分）'!R20:R22)=0,"",SUM('別紙様式2-2（４・５月分）'!R20:R22))</f>
        <v>#N/A</v>
      </c>
      <c r="P22" s="813" t="e">
        <f aca="false">IFERROR(VLOOKUP('別紙様式2-2（４・５月分）'!AR20,【参考】数式用!$AT$5:$AU$22,2,FALSE),"")))</f>
        <v>#N/A</v>
      </c>
      <c r="Q22" s="813"/>
      <c r="R22" s="813"/>
      <c r="S22" s="864" t="e">
        <f aca="false">IFERROR(VLOOKUP(K22,【参考】数式用!$A$5:$AB$27,MATCH(P22,【参考】数式用!$B$4:$AB$4,0)+1,0),"")))</f>
        <v>#N/A</v>
      </c>
      <c r="T22" s="815" t="s">
        <v>405</v>
      </c>
      <c r="U22" s="872"/>
      <c r="V22" s="865" t="e">
        <f aca="false">IFERROR(VLOOKUP(K22,【参考】数式用!$A$5:$AB$27,MATCH(U22,【参考】数式用!$B$4:$AB$4,0)+1,0),"")))</f>
        <v>#N/A</v>
      </c>
      <c r="W22" s="818" t="s">
        <v>88</v>
      </c>
      <c r="X22" s="819" t="n">
        <v>6</v>
      </c>
      <c r="Y22" s="626" t="s">
        <v>89</v>
      </c>
      <c r="Z22" s="819" t="n">
        <v>6</v>
      </c>
      <c r="AA22" s="626" t="s">
        <v>372</v>
      </c>
      <c r="AB22" s="819" t="n">
        <v>7</v>
      </c>
      <c r="AC22" s="626" t="s">
        <v>89</v>
      </c>
      <c r="AD22" s="819" t="n">
        <v>3</v>
      </c>
      <c r="AE22" s="626" t="s">
        <v>90</v>
      </c>
      <c r="AF22" s="626" t="s">
        <v>101</v>
      </c>
      <c r="AG22" s="820" t="n">
        <f aca="false">IF(X22&gt;=1,(AB22*12+AD22)-(X22*12+Z22)+1,"")</f>
        <v>10</v>
      </c>
      <c r="AH22" s="821" t="s">
        <v>373</v>
      </c>
      <c r="AI22" s="866" t="str">
        <f aca="false">IFERROR(ROUNDDOWN(ROUND(L22*V22,0)*M22,0)*AG22,"")</f>
        <v/>
      </c>
      <c r="AJ22" s="867" t="str">
        <f aca="false">IFERROR(ROUNDDOWN(ROUND((L22*(V22-AX22)),0)*M22,0)*AG22,"")</f>
        <v/>
      </c>
      <c r="AK22" s="824" t="e">
        <f aca="false">IFERROR(IF(OR(N22="",N23="",N25=""),0,ROUNDDOWN(ROUNDDOWN(ROUND(L22*VLOOKUP(K22,【参考】数式用!$A$5:$AB$27,MATCH("新加算Ⅳ",【参考】数式用!$B$4:$AB$4,0)+1,0),0)*M22,0)*AG22*0.5,0)),"")),0),0),0)))</f>
        <v>#N/A</v>
      </c>
      <c r="AL22" s="825"/>
      <c r="AM22" s="826" t="e">
        <f aca="false">IFERROR(IF(OR(N25="ベア加算",N25=""),0, IF(OR(U22="新加算Ⅰ",U22="新加算Ⅱ",U22="新加算Ⅲ",U22="新加算Ⅳ"),ROUNDDOWN(ROUND(L22*VLOOKUP(K22,【参考】数式用!$A$5:$I$27,MATCH("ベア加算",【参考】数式用!$B$4:$I$4,0)+1,0),0)*M22,0)*AG22,0)),"")),0),0))))</f>
        <v>#N/A</v>
      </c>
      <c r="AN22" s="703"/>
      <c r="AO22" s="827"/>
      <c r="AP22" s="704"/>
      <c r="AQ22" s="704"/>
      <c r="AR22" s="828"/>
      <c r="AS22" s="829"/>
      <c r="AT22" s="639" t="str">
        <f aca="false">IF(AV22="","",IF(V22&lt;O22,"！加算の要件上は問題ありませんが、令和６年４・５月と比較して令和６年６月に加算率が下がる計画になっています。",""))</f>
        <v/>
      </c>
      <c r="AU22" s="868"/>
      <c r="AV22" s="831" t="str">
        <f aca="false">IF(K22&lt;&gt;"","V列に色付け","")</f>
        <v/>
      </c>
      <c r="AW22" s="832" t="str">
        <f aca="false">IF('別紙様式2-2（４・５月分）'!O20="","",'別紙様式2-2（４・５月分）'!O20)</f>
        <v/>
      </c>
      <c r="AX22" s="833" t="e">
        <f aca="false">IF(SUM('別紙様式2-2（４・５月分）'!P20:P22)=0,"",SUM('別紙様式2-2（４・５月分）'!P20:P22))</f>
        <v>#N/A</v>
      </c>
      <c r="AY22" s="834" t="e">
        <f aca="false">IFERROR(VLOOKUP(K22,【参考】数式用!$AJ$2:$AK$24,2,FALSE),"")))</f>
        <v>#N/A</v>
      </c>
      <c r="AZ22" s="835" t="s">
        <v>406</v>
      </c>
      <c r="BA22" s="835" t="s">
        <v>407</v>
      </c>
      <c r="BB22" s="835" t="s">
        <v>408</v>
      </c>
      <c r="BC22" s="835" t="s">
        <v>409</v>
      </c>
      <c r="BD22" s="835" t="e">
        <f aca="false">IF(AND(P22&lt;&gt;"新加算Ⅰ",P22&lt;&gt;"新加算Ⅱ",P22&lt;&gt;"新加算Ⅲ",P22&lt;&gt;"新加算Ⅳ"),P22,IF(Q24&lt;&gt;"",Q24,""))</f>
        <v>#N/A</v>
      </c>
      <c r="BE22" s="835"/>
      <c r="BF22" s="835" t="e">
        <f aca="false">IF(AM22&lt;&gt;0,IF(AN22="○","入力済","未入力"),"")</f>
        <v>#N/A</v>
      </c>
      <c r="BG22" s="835" t="str">
        <f aca="false">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835" t="str">
        <f aca="false">IF(OR(U22="新加算Ⅴ（７）",U22="新加算Ⅴ（９）",U22="新加算Ⅴ（10）",U22="新加算Ⅴ（12）",U22="新加算Ⅴ（13）",U22="新加算Ⅴ（14）"),IF(OR(AP22="○",AP22="令和６年度中に満たす"),"入力済","未入力"),"")</f>
        <v/>
      </c>
      <c r="BI22" s="835" t="str">
        <f aca="false">IF(OR(U22="新加算Ⅰ",U22="新加算Ⅱ",U22="新加算Ⅲ",U22="新加算Ⅴ（１）",U22="新加算Ⅴ（３）",U22="新加算Ⅴ（８）"),IF(OR(AQ22="○",AQ22="令和６年度中に満たす"),"入力済","未入力"),"")</f>
        <v/>
      </c>
      <c r="BJ22" s="836" t="str">
        <f aca="false">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831" t="str">
        <f aca="false">IF(OR(U22="新加算Ⅰ",U22="新加算Ⅴ（１）",U22="新加算Ⅴ（２）",U22="新加算Ⅴ（５）",U22="新加算Ⅴ（７）",U22="新加算Ⅴ（10）"),IF(AS22="","未入力","入力済"),"")</f>
        <v/>
      </c>
      <c r="BL22" s="644" t="str">
        <f aca="false">G22</f>
        <v/>
      </c>
    </row>
    <row r="23" customFormat="false" ht="15" hidden="false" customHeight="true" outlineLevel="0" collapsed="false">
      <c r="A23" s="616"/>
      <c r="B23" s="617"/>
      <c r="C23" s="617"/>
      <c r="D23" s="617"/>
      <c r="E23" s="617"/>
      <c r="F23" s="617"/>
      <c r="G23" s="618"/>
      <c r="H23" s="618"/>
      <c r="I23" s="618"/>
      <c r="J23" s="808"/>
      <c r="K23" s="618"/>
      <c r="L23" s="809"/>
      <c r="M23" s="810"/>
      <c r="N23" s="837" t="str">
        <f aca="false">IF('別紙様式2-2（４・５月分）'!Q21="","",'別紙様式2-2（４・５月分）'!Q21)</f>
        <v/>
      </c>
      <c r="O23" s="863"/>
      <c r="P23" s="813"/>
      <c r="Q23" s="813"/>
      <c r="R23" s="813"/>
      <c r="S23" s="864"/>
      <c r="T23" s="815"/>
      <c r="U23" s="872"/>
      <c r="V23" s="865"/>
      <c r="W23" s="818"/>
      <c r="X23" s="819"/>
      <c r="Y23" s="626"/>
      <c r="Z23" s="819"/>
      <c r="AA23" s="626"/>
      <c r="AB23" s="819"/>
      <c r="AC23" s="626"/>
      <c r="AD23" s="819"/>
      <c r="AE23" s="626"/>
      <c r="AF23" s="626"/>
      <c r="AG23" s="820"/>
      <c r="AH23" s="821"/>
      <c r="AI23" s="866"/>
      <c r="AJ23" s="867"/>
      <c r="AK23" s="824"/>
      <c r="AL23" s="825"/>
      <c r="AM23" s="826"/>
      <c r="AN23" s="703"/>
      <c r="AO23" s="827"/>
      <c r="AP23" s="704"/>
      <c r="AQ23" s="704"/>
      <c r="AR23" s="828"/>
      <c r="AS23" s="829"/>
      <c r="AT23" s="838" t="str">
        <f aca="false">IF(AV22="","",IF(AG22&gt;10,"！令和６年度の新加算の「算定対象月」が10か月を超えています。標準的な「算定対象月」は令和６年６月から令和７年３月です。",IF(OR(AB22&lt;&gt;7,AD22&lt;&gt;3),"！算定期間の終わりが令和７年３月になっていません。区分変更を行う場合は、別紙様式2-4に記入してください。","")))</f>
        <v/>
      </c>
      <c r="AU23" s="868"/>
      <c r="AV23" s="831"/>
      <c r="AW23" s="832" t="str">
        <f aca="false">IF('別紙様式2-2（４・５月分）'!O21="","",'別紙様式2-2（４・５月分）'!O21)</f>
        <v/>
      </c>
      <c r="AX23" s="833"/>
      <c r="AY23" s="834"/>
      <c r="AZ23" s="835"/>
      <c r="BA23" s="835"/>
      <c r="BB23" s="835"/>
      <c r="BC23" s="835"/>
      <c r="BD23" s="835"/>
      <c r="BE23" s="835"/>
      <c r="BF23" s="835"/>
      <c r="BG23" s="835"/>
      <c r="BH23" s="835"/>
      <c r="BI23" s="835"/>
      <c r="BJ23" s="836"/>
      <c r="BK23" s="831"/>
      <c r="BL23" s="644" t="str">
        <f aca="false">G22</f>
        <v/>
      </c>
    </row>
    <row r="24" s="1" customFormat="true" ht="15" hidden="false" customHeight="true" outlineLevel="0" collapsed="false">
      <c r="A24" s="616"/>
      <c r="B24" s="617"/>
      <c r="C24" s="617"/>
      <c r="D24" s="617"/>
      <c r="E24" s="617"/>
      <c r="F24" s="617"/>
      <c r="G24" s="618"/>
      <c r="H24" s="618"/>
      <c r="I24" s="618"/>
      <c r="J24" s="808"/>
      <c r="K24" s="618"/>
      <c r="L24" s="809"/>
      <c r="M24" s="810"/>
      <c r="N24" s="837"/>
      <c r="O24" s="863"/>
      <c r="P24" s="873" t="s">
        <v>92</v>
      </c>
      <c r="Q24" s="840" t="e">
        <f aca="false">IFERROR(VLOOKUP('別紙様式2-2（４・５月分）'!AR20,【参考】数式用!$AT$5:$AV$22,3,FALSE),"")))</f>
        <v>#N/A</v>
      </c>
      <c r="R24" s="874" t="s">
        <v>94</v>
      </c>
      <c r="S24" s="875" t="e">
        <f aca="false">IFERROR(VLOOKUP(K22,【参考】数式用!$A$5:$AB$27,MATCH(Q24,【参考】数式用!$B$4:$AB$4,0)+1,0),"")))</f>
        <v>#N/A</v>
      </c>
      <c r="T24" s="843" t="s">
        <v>410</v>
      </c>
      <c r="U24" s="844"/>
      <c r="V24" s="870" t="e">
        <f aca="false">IFERROR(VLOOKUP(K22,【参考】数式用!$A$5:$AB$27,MATCH(U24,【参考】数式用!$B$4:$AB$4,0)+1,0),"")))</f>
        <v>#N/A</v>
      </c>
      <c r="W24" s="846" t="s">
        <v>88</v>
      </c>
      <c r="X24" s="847" t="n">
        <v>7</v>
      </c>
      <c r="Y24" s="667" t="s">
        <v>89</v>
      </c>
      <c r="Z24" s="847" t="n">
        <v>4</v>
      </c>
      <c r="AA24" s="667" t="s">
        <v>372</v>
      </c>
      <c r="AB24" s="847" t="n">
        <v>8</v>
      </c>
      <c r="AC24" s="667" t="s">
        <v>89</v>
      </c>
      <c r="AD24" s="847" t="n">
        <v>3</v>
      </c>
      <c r="AE24" s="667" t="s">
        <v>90</v>
      </c>
      <c r="AF24" s="667" t="s">
        <v>101</v>
      </c>
      <c r="AG24" s="848" t="n">
        <f aca="false">IF(X24&gt;=1,(AB24*12+AD24)-(X24*12+Z24)+1,"")</f>
        <v>12</v>
      </c>
      <c r="AH24" s="849" t="s">
        <v>373</v>
      </c>
      <c r="AI24" s="871" t="str">
        <f aca="false">IFERROR(ROUNDDOWN(ROUND(L22*V24,0)*M22,0)*AG24,"")</f>
        <v/>
      </c>
      <c r="AJ24" s="851" t="str">
        <f aca="false">IFERROR(ROUNDDOWN(ROUND((L22*(V24-AX22)),0)*M22,0)*AG24,"")</f>
        <v/>
      </c>
      <c r="AK24" s="852" t="e">
        <f aca="false">IFERROR(IF(OR(N22="",N23="",N25=""),0,ROUNDDOWN(ROUNDDOWN(ROUND(L22*VLOOKUP(K22,【参考】数式用!$A$5:$AB$27,MATCH("新加算Ⅳ",【参考】数式用!$B$4:$AB$4,0)+1,0),0)*M22,0)*AG24*0.5,0)),"")),0),0),0)))</f>
        <v>#N/A</v>
      </c>
      <c r="AL24" s="853" t="str">
        <f aca="false">IF(U24&lt;&gt;"","新規に適用","")</f>
        <v/>
      </c>
      <c r="AM24" s="854" t="e">
        <f aca="false">IFERROR(IF(OR(N25="ベア加算",N25=""),0, IF(OR(U22="新加算Ⅰ",U22="新加算Ⅱ",U22="新加算Ⅲ",U22="新加算Ⅳ"),0,ROUNDDOWN(ROUND(L22*VLOOKUP(K22,【参考】数式用!$A$5:$I$27,MATCH("ベア加算",【参考】数式用!$B$4:$I$4,0)+1,0),0)*M22,0)*AG24)),"")),0),0))))</f>
        <v>#N/A</v>
      </c>
      <c r="AN24" s="855" t="e">
        <f aca="false">IF(AM24=0,"",IF(AND(U24&lt;&gt;"",AN22=""),"新規に適用",IF(AND(U24&lt;&gt;"",AN22&lt;&gt;""),"継続で適用","")))</f>
        <v>#N/A</v>
      </c>
      <c r="AO24" s="855" t="str">
        <f aca="false">IF(AND(U24&lt;&gt;"",AO22=""),"新規に適用",IF(AND(U24&lt;&gt;"",AO22&lt;&gt;""),"継続で適用",""))</f>
        <v/>
      </c>
      <c r="AP24" s="856"/>
      <c r="AQ24" s="855" t="str">
        <f aca="false">IF(AND(U24&lt;&gt;"",AQ22=""),"新規に適用",IF(AND(U24&lt;&gt;"",AQ22&lt;&gt;""),"継続で適用",""))</f>
        <v/>
      </c>
      <c r="AR24" s="857" t="str">
        <f aca="false">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855" t="str">
        <f aca="false">IF(AND(U24&lt;&gt;"",AS22=""),"新規に適用",IF(AND(U24&lt;&gt;"",AS22&lt;&gt;""),"継続で適用",""))</f>
        <v/>
      </c>
      <c r="AT24" s="838"/>
      <c r="AU24" s="868"/>
      <c r="AV24" s="831" t="str">
        <f aca="false">IF(K22&lt;&gt;"","V列に色付け","")</f>
        <v/>
      </c>
      <c r="AW24" s="832"/>
      <c r="AX24" s="833"/>
      <c r="BL24" s="644" t="str">
        <f aca="false">G22</f>
        <v/>
      </c>
    </row>
    <row r="25" s="1" customFormat="true" ht="30" hidden="false" customHeight="true" outlineLevel="0" collapsed="false">
      <c r="A25" s="616"/>
      <c r="B25" s="617"/>
      <c r="C25" s="617"/>
      <c r="D25" s="617"/>
      <c r="E25" s="617"/>
      <c r="F25" s="617"/>
      <c r="G25" s="618"/>
      <c r="H25" s="618"/>
      <c r="I25" s="618"/>
      <c r="J25" s="808"/>
      <c r="K25" s="618"/>
      <c r="L25" s="809"/>
      <c r="M25" s="810"/>
      <c r="N25" s="859" t="str">
        <f aca="false">IF('別紙様式2-2（４・５月分）'!Q22="","",'別紙様式2-2（４・５月分）'!Q22)</f>
        <v/>
      </c>
      <c r="O25" s="863"/>
      <c r="P25" s="873"/>
      <c r="Q25" s="840"/>
      <c r="R25" s="874"/>
      <c r="S25" s="875"/>
      <c r="T25" s="843"/>
      <c r="U25" s="844"/>
      <c r="V25" s="870"/>
      <c r="W25" s="846"/>
      <c r="X25" s="847"/>
      <c r="Y25" s="667"/>
      <c r="Z25" s="847"/>
      <c r="AA25" s="667"/>
      <c r="AB25" s="847"/>
      <c r="AC25" s="667"/>
      <c r="AD25" s="847"/>
      <c r="AE25" s="667"/>
      <c r="AF25" s="667"/>
      <c r="AG25" s="848"/>
      <c r="AH25" s="849"/>
      <c r="AI25" s="871"/>
      <c r="AJ25" s="851"/>
      <c r="AK25" s="852"/>
      <c r="AL25" s="853"/>
      <c r="AM25" s="854"/>
      <c r="AN25" s="855"/>
      <c r="AO25" s="855"/>
      <c r="AP25" s="856"/>
      <c r="AQ25" s="855"/>
      <c r="AR25" s="857"/>
      <c r="AS25" s="855"/>
      <c r="AT25" s="681" t="str">
        <f aca="false">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868"/>
      <c r="AV25" s="831"/>
      <c r="AW25" s="832" t="str">
        <f aca="false">IF('別紙様式2-2（４・５月分）'!O22="","",'別紙様式2-2（４・５月分）'!O22)</f>
        <v/>
      </c>
      <c r="AX25" s="833"/>
      <c r="BL25" s="644" t="str">
        <f aca="false">G22</f>
        <v/>
      </c>
    </row>
    <row r="26" customFormat="false" ht="30" hidden="false" customHeight="true" outlineLevel="0" collapsed="false">
      <c r="A26" s="730" t="n">
        <v>4</v>
      </c>
      <c r="B26" s="731" t="str">
        <f aca="false">IF(基本情報入力シート!C57="","",基本情報入力シート!C57)</f>
        <v/>
      </c>
      <c r="C26" s="731"/>
      <c r="D26" s="731"/>
      <c r="E26" s="731"/>
      <c r="F26" s="731"/>
      <c r="G26" s="732" t="str">
        <f aca="false">IF(基本情報入力シート!M57="","",基本情報入力シート!M57)</f>
        <v/>
      </c>
      <c r="H26" s="732" t="str">
        <f aca="false">IF(基本情報入力シート!R57="","",基本情報入力シート!R57)</f>
        <v/>
      </c>
      <c r="I26" s="732" t="str">
        <f aca="false">IF(基本情報入力シート!W57="","",基本情報入力シート!W57)</f>
        <v/>
      </c>
      <c r="J26" s="860" t="str">
        <f aca="false">IF(基本情報入力シート!X57="","",基本情報入力シート!X57)</f>
        <v/>
      </c>
      <c r="K26" s="732" t="str">
        <f aca="false">IF(基本情報入力シート!Y57="","",基本情報入力シート!Y57)</f>
        <v/>
      </c>
      <c r="L26" s="861" t="str">
        <f aca="false">IF(基本情報入力シート!AB57="","",基本情報入力シート!AB57)</f>
        <v/>
      </c>
      <c r="M26" s="862" t="e">
        <f aca="false">IF(基本情報入力シート!AC57="","",基本情報入力シート!AC57)</f>
        <v>#N/A</v>
      </c>
      <c r="N26" s="811" t="str">
        <f aca="false">IF('別紙様式2-2（４・５月分）'!Q23="","",'別紙様式2-2（４・５月分）'!Q23)</f>
        <v/>
      </c>
      <c r="O26" s="863" t="e">
        <f aca="false">IF(SUM('別紙様式2-2（４・５月分）'!R23:R25)=0,"",SUM('別紙様式2-2（４・５月分）'!R23:R25))</f>
        <v>#N/A</v>
      </c>
      <c r="P26" s="813" t="e">
        <f aca="false">IFERROR(VLOOKUP('別紙様式2-2（４・５月分）'!AR23,【参考】数式用!$AT$5:$AU$22,2,FALSE),"")))</f>
        <v>#N/A</v>
      </c>
      <c r="Q26" s="813"/>
      <c r="R26" s="813"/>
      <c r="S26" s="864" t="e">
        <f aca="false">IFERROR(VLOOKUP(K26,【参考】数式用!$A$5:$AB$27,MATCH(P26,【参考】数式用!$B$4:$AB$4,0)+1,0),"")))</f>
        <v>#N/A</v>
      </c>
      <c r="T26" s="815" t="s">
        <v>405</v>
      </c>
      <c r="U26" s="872"/>
      <c r="V26" s="865" t="e">
        <f aca="false">IFERROR(VLOOKUP(K26,【参考】数式用!$A$5:$AB$27,MATCH(U26,【参考】数式用!$B$4:$AB$4,0)+1,0),"")))</f>
        <v>#N/A</v>
      </c>
      <c r="W26" s="818" t="s">
        <v>88</v>
      </c>
      <c r="X26" s="819" t="n">
        <v>6</v>
      </c>
      <c r="Y26" s="626" t="s">
        <v>89</v>
      </c>
      <c r="Z26" s="819" t="n">
        <v>6</v>
      </c>
      <c r="AA26" s="626" t="s">
        <v>372</v>
      </c>
      <c r="AB26" s="819" t="n">
        <v>7</v>
      </c>
      <c r="AC26" s="626" t="s">
        <v>89</v>
      </c>
      <c r="AD26" s="819" t="n">
        <v>3</v>
      </c>
      <c r="AE26" s="626" t="s">
        <v>90</v>
      </c>
      <c r="AF26" s="626" t="s">
        <v>101</v>
      </c>
      <c r="AG26" s="820" t="n">
        <f aca="false">IF(X26&gt;=1,(AB26*12+AD26)-(X26*12+Z26)+1,"")</f>
        <v>10</v>
      </c>
      <c r="AH26" s="821" t="s">
        <v>373</v>
      </c>
      <c r="AI26" s="866" t="str">
        <f aca="false">IFERROR(ROUNDDOWN(ROUND(L26*V26,0)*M26,0)*AG26,"")</f>
        <v/>
      </c>
      <c r="AJ26" s="867" t="str">
        <f aca="false">IFERROR(ROUNDDOWN(ROUND((L26*(V26-AX26)),0)*M26,0)*AG26,"")</f>
        <v/>
      </c>
      <c r="AK26" s="824" t="e">
        <f aca="false">IFERROR(IF(OR(N26="",N27="",N29=""),0,ROUNDDOWN(ROUNDDOWN(ROUND(L26*VLOOKUP(K26,【参考】数式用!$A$5:$AB$27,MATCH("新加算Ⅳ",【参考】数式用!$B$4:$AB$4,0)+1,0),0)*M26,0)*AG26*0.5,0)),"")),0),0),0)))</f>
        <v>#N/A</v>
      </c>
      <c r="AL26" s="825"/>
      <c r="AM26" s="826" t="e">
        <f aca="false">IFERROR(IF(OR(N29="ベア加算",N29=""),0, IF(OR(U26="新加算Ⅰ",U26="新加算Ⅱ",U26="新加算Ⅲ",U26="新加算Ⅳ"),ROUNDDOWN(ROUND(L26*VLOOKUP(K26,【参考】数式用!$A$5:$I$27,MATCH("ベア加算",【参考】数式用!$B$4:$I$4,0)+1,0),0)*M26,0)*AG26,0)),"")),0),0))))</f>
        <v>#N/A</v>
      </c>
      <c r="AN26" s="703"/>
      <c r="AO26" s="827"/>
      <c r="AP26" s="704"/>
      <c r="AQ26" s="704"/>
      <c r="AR26" s="828"/>
      <c r="AS26" s="829"/>
      <c r="AT26" s="639" t="str">
        <f aca="false">IF(AV26="","",IF(V26&lt;O26,"！加算の要件上は問題ありませんが、令和６年４・５月と比較して令和６年６月に加算率が下がる計画になっています。",""))</f>
        <v/>
      </c>
      <c r="AU26" s="868"/>
      <c r="AV26" s="831" t="str">
        <f aca="false">IF(K26&lt;&gt;"","V列に色付け","")</f>
        <v/>
      </c>
      <c r="AW26" s="832" t="str">
        <f aca="false">IF('別紙様式2-2（４・５月分）'!O23="","",'別紙様式2-2（４・５月分）'!O23)</f>
        <v/>
      </c>
      <c r="AX26" s="833" t="e">
        <f aca="false">IF(SUM('別紙様式2-2（４・５月分）'!P23:P25)=0,"",SUM('別紙様式2-2（４・５月分）'!P23:P25))</f>
        <v>#N/A</v>
      </c>
      <c r="AY26" s="834" t="e">
        <f aca="false">IFERROR(VLOOKUP(K26,【参考】数式用!$AJ$2:$AK$24,2,FALSE),"")))</f>
        <v>#N/A</v>
      </c>
      <c r="AZ26" s="835" t="s">
        <v>406</v>
      </c>
      <c r="BA26" s="835" t="s">
        <v>407</v>
      </c>
      <c r="BB26" s="835" t="s">
        <v>408</v>
      </c>
      <c r="BC26" s="835" t="s">
        <v>409</v>
      </c>
      <c r="BD26" s="835" t="e">
        <f aca="false">IF(AND(P26&lt;&gt;"新加算Ⅰ",P26&lt;&gt;"新加算Ⅱ",P26&lt;&gt;"新加算Ⅲ",P26&lt;&gt;"新加算Ⅳ"),P26,IF(Q28&lt;&gt;"",Q28,""))</f>
        <v>#N/A</v>
      </c>
      <c r="BE26" s="835"/>
      <c r="BF26" s="835" t="e">
        <f aca="false">IF(AM26&lt;&gt;0,IF(AN26="○","入力済","未入力"),"")</f>
        <v>#N/A</v>
      </c>
      <c r="BG26" s="835" t="str">
        <f aca="false">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835" t="str">
        <f aca="false">IF(OR(U26="新加算Ⅴ（７）",U26="新加算Ⅴ（９）",U26="新加算Ⅴ（10）",U26="新加算Ⅴ（12）",U26="新加算Ⅴ（13）",U26="新加算Ⅴ（14）"),IF(OR(AP26="○",AP26="令和６年度中に満たす"),"入力済","未入力"),"")</f>
        <v/>
      </c>
      <c r="BI26" s="835" t="str">
        <f aca="false">IF(OR(U26="新加算Ⅰ",U26="新加算Ⅱ",U26="新加算Ⅲ",U26="新加算Ⅴ（１）",U26="新加算Ⅴ（３）",U26="新加算Ⅴ（８）"),IF(OR(AQ26="○",AQ26="令和６年度中に満たす"),"入力済","未入力"),"")</f>
        <v/>
      </c>
      <c r="BJ26" s="836" t="str">
        <f aca="false">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831" t="str">
        <f aca="false">IF(OR(U26="新加算Ⅰ",U26="新加算Ⅴ（１）",U26="新加算Ⅴ（２）",U26="新加算Ⅴ（５）",U26="新加算Ⅴ（７）",U26="新加算Ⅴ（10）"),IF(AS26="","未入力","入力済"),"")</f>
        <v/>
      </c>
      <c r="BL26" s="644" t="str">
        <f aca="false">G26</f>
        <v/>
      </c>
    </row>
    <row r="27" customFormat="false" ht="15" hidden="false" customHeight="true" outlineLevel="0" collapsed="false">
      <c r="A27" s="730"/>
      <c r="B27" s="731"/>
      <c r="C27" s="731"/>
      <c r="D27" s="731"/>
      <c r="E27" s="731"/>
      <c r="F27" s="731"/>
      <c r="G27" s="732"/>
      <c r="H27" s="732"/>
      <c r="I27" s="732"/>
      <c r="J27" s="860"/>
      <c r="K27" s="732"/>
      <c r="L27" s="861"/>
      <c r="M27" s="862"/>
      <c r="N27" s="837" t="str">
        <f aca="false">IF('別紙様式2-2（４・５月分）'!Q24="","",'別紙様式2-2（４・５月分）'!Q24)</f>
        <v/>
      </c>
      <c r="O27" s="863"/>
      <c r="P27" s="813"/>
      <c r="Q27" s="813"/>
      <c r="R27" s="813"/>
      <c r="S27" s="864"/>
      <c r="T27" s="815"/>
      <c r="U27" s="872"/>
      <c r="V27" s="865"/>
      <c r="W27" s="818"/>
      <c r="X27" s="819"/>
      <c r="Y27" s="626"/>
      <c r="Z27" s="819"/>
      <c r="AA27" s="626"/>
      <c r="AB27" s="819"/>
      <c r="AC27" s="626"/>
      <c r="AD27" s="819"/>
      <c r="AE27" s="626"/>
      <c r="AF27" s="626"/>
      <c r="AG27" s="820"/>
      <c r="AH27" s="821"/>
      <c r="AI27" s="866"/>
      <c r="AJ27" s="867"/>
      <c r="AK27" s="824"/>
      <c r="AL27" s="825"/>
      <c r="AM27" s="826"/>
      <c r="AN27" s="703"/>
      <c r="AO27" s="827"/>
      <c r="AP27" s="704"/>
      <c r="AQ27" s="704"/>
      <c r="AR27" s="828"/>
      <c r="AS27" s="829"/>
      <c r="AT27" s="838" t="str">
        <f aca="false">IF(AV26="","",IF(AG26&gt;10,"！令和６年度の新加算の「算定対象月」が10か月を超えています。標準的な「算定対象月」は令和６年６月から令和７年３月です。",IF(OR(AB26&lt;&gt;7,AD26&lt;&gt;3),"！算定期間の終わりが令和７年３月になっていません。区分変更を行う場合は、別紙様式2-4に記入してください。","")))</f>
        <v/>
      </c>
      <c r="AU27" s="868"/>
      <c r="AV27" s="831"/>
      <c r="AW27" s="832" t="str">
        <f aca="false">IF('別紙様式2-2（４・５月分）'!O24="","",'別紙様式2-2（４・５月分）'!O24)</f>
        <v/>
      </c>
      <c r="AX27" s="833"/>
      <c r="AY27" s="834"/>
      <c r="AZ27" s="835"/>
      <c r="BA27" s="835"/>
      <c r="BB27" s="835"/>
      <c r="BC27" s="835"/>
      <c r="BD27" s="835"/>
      <c r="BE27" s="835"/>
      <c r="BF27" s="835"/>
      <c r="BG27" s="835"/>
      <c r="BH27" s="835"/>
      <c r="BI27" s="835"/>
      <c r="BJ27" s="836"/>
      <c r="BK27" s="831"/>
      <c r="BL27" s="644" t="str">
        <f aca="false">G26</f>
        <v/>
      </c>
    </row>
    <row r="28" s="1" customFormat="true" ht="15" hidden="false" customHeight="true" outlineLevel="0" collapsed="false">
      <c r="A28" s="730"/>
      <c r="B28" s="731"/>
      <c r="C28" s="731"/>
      <c r="D28" s="731"/>
      <c r="E28" s="731"/>
      <c r="F28" s="731"/>
      <c r="G28" s="732"/>
      <c r="H28" s="732"/>
      <c r="I28" s="732"/>
      <c r="J28" s="860"/>
      <c r="K28" s="732"/>
      <c r="L28" s="861"/>
      <c r="M28" s="862"/>
      <c r="N28" s="837"/>
      <c r="O28" s="863"/>
      <c r="P28" s="873" t="s">
        <v>92</v>
      </c>
      <c r="Q28" s="876" t="e">
        <f aca="false">IFERROR(VLOOKUP('別紙様式2-2（４・５月分）'!AR23,【参考】数式用!$AT$5:$AV$22,3,FALSE),"")))</f>
        <v>#N/A</v>
      </c>
      <c r="R28" s="874" t="s">
        <v>94</v>
      </c>
      <c r="S28" s="869" t="e">
        <f aca="false">IFERROR(VLOOKUP(K26,【参考】数式用!$A$5:$AB$27,MATCH(Q28,【参考】数式用!$B$4:$AB$4,0)+1,0),"")))</f>
        <v>#N/A</v>
      </c>
      <c r="T28" s="843" t="s">
        <v>410</v>
      </c>
      <c r="U28" s="844"/>
      <c r="V28" s="870" t="e">
        <f aca="false">IFERROR(VLOOKUP(K26,【参考】数式用!$A$5:$AB$27,MATCH(U28,【参考】数式用!$B$4:$AB$4,0)+1,0),"")))</f>
        <v>#N/A</v>
      </c>
      <c r="W28" s="846" t="s">
        <v>88</v>
      </c>
      <c r="X28" s="847" t="n">
        <v>7</v>
      </c>
      <c r="Y28" s="667" t="s">
        <v>89</v>
      </c>
      <c r="Z28" s="847" t="n">
        <v>4</v>
      </c>
      <c r="AA28" s="667" t="s">
        <v>372</v>
      </c>
      <c r="AB28" s="847" t="n">
        <v>8</v>
      </c>
      <c r="AC28" s="667" t="s">
        <v>89</v>
      </c>
      <c r="AD28" s="847" t="n">
        <v>3</v>
      </c>
      <c r="AE28" s="667" t="s">
        <v>90</v>
      </c>
      <c r="AF28" s="667" t="s">
        <v>101</v>
      </c>
      <c r="AG28" s="848" t="n">
        <f aca="false">IF(X28&gt;=1,(AB28*12+AD28)-(X28*12+Z28)+1,"")</f>
        <v>12</v>
      </c>
      <c r="AH28" s="849" t="s">
        <v>373</v>
      </c>
      <c r="AI28" s="871" t="str">
        <f aca="false">IFERROR(ROUNDDOWN(ROUND(L26*V28,0)*M26,0)*AG28,"")</f>
        <v/>
      </c>
      <c r="AJ28" s="851" t="str">
        <f aca="false">IFERROR(ROUNDDOWN(ROUND((L26*(V28-AX26)),0)*M26,0)*AG28,"")</f>
        <v/>
      </c>
      <c r="AK28" s="852" t="e">
        <f aca="false">IFERROR(IF(OR(N26="",N27="",N29=""),0,ROUNDDOWN(ROUNDDOWN(ROUND(L26*VLOOKUP(K26,【参考】数式用!$A$5:$AB$27,MATCH("新加算Ⅳ",【参考】数式用!$B$4:$AB$4,0)+1,0),0)*M26,0)*AG28*0.5,0)),"")),0),0),0)))</f>
        <v>#N/A</v>
      </c>
      <c r="AL28" s="853" t="str">
        <f aca="false">IF(U28&lt;&gt;"","新規に適用","")</f>
        <v/>
      </c>
      <c r="AM28" s="854" t="e">
        <f aca="false">IFERROR(IF(OR(N29="ベア加算",N29=""),0, IF(OR(U26="新加算Ⅰ",U26="新加算Ⅱ",U26="新加算Ⅲ",U26="新加算Ⅳ"),0,ROUNDDOWN(ROUND(L26*VLOOKUP(K26,【参考】数式用!$A$5:$I$27,MATCH("ベア加算",【参考】数式用!$B$4:$I$4,0)+1,0),0)*M26,0)*AG28)),"")),0),0))))</f>
        <v>#N/A</v>
      </c>
      <c r="AN28" s="855" t="e">
        <f aca="false">IF(AM28=0,"",IF(AND(U28&lt;&gt;"",AN26=""),"新規に適用",IF(AND(U28&lt;&gt;"",AN26&lt;&gt;""),"継続で適用","")))</f>
        <v>#N/A</v>
      </c>
      <c r="AO28" s="855" t="str">
        <f aca="false">IF(AND(U28&lt;&gt;"",AO26=""),"新規に適用",IF(AND(U28&lt;&gt;"",AO26&lt;&gt;""),"継続で適用",""))</f>
        <v/>
      </c>
      <c r="AP28" s="856"/>
      <c r="AQ28" s="855" t="str">
        <f aca="false">IF(AND(U28&lt;&gt;"",AQ26=""),"新規に適用",IF(AND(U28&lt;&gt;"",AQ26&lt;&gt;""),"継続で適用",""))</f>
        <v/>
      </c>
      <c r="AR28" s="857" t="str">
        <f aca="false">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855" t="str">
        <f aca="false">IF(AND(U28&lt;&gt;"",AS26=""),"新規に適用",IF(AND(U28&lt;&gt;"",AS26&lt;&gt;""),"継続で適用",""))</f>
        <v/>
      </c>
      <c r="AT28" s="838"/>
      <c r="AU28" s="868"/>
      <c r="AV28" s="831" t="str">
        <f aca="false">IF(K26&lt;&gt;"","V列に色付け","")</f>
        <v/>
      </c>
      <c r="AW28" s="832"/>
      <c r="AX28" s="833"/>
      <c r="BL28" s="644" t="str">
        <f aca="false">G26</f>
        <v/>
      </c>
    </row>
    <row r="29" s="1" customFormat="true" ht="30" hidden="false" customHeight="true" outlineLevel="0" collapsed="false">
      <c r="A29" s="730"/>
      <c r="B29" s="731"/>
      <c r="C29" s="731"/>
      <c r="D29" s="731"/>
      <c r="E29" s="731"/>
      <c r="F29" s="731"/>
      <c r="G29" s="732"/>
      <c r="H29" s="732"/>
      <c r="I29" s="732"/>
      <c r="J29" s="860"/>
      <c r="K29" s="732"/>
      <c r="L29" s="861"/>
      <c r="M29" s="862"/>
      <c r="N29" s="859" t="str">
        <f aca="false">IF('別紙様式2-2（４・５月分）'!Q25="","",'別紙様式2-2（４・５月分）'!Q25)</f>
        <v/>
      </c>
      <c r="O29" s="863"/>
      <c r="P29" s="873"/>
      <c r="Q29" s="876"/>
      <c r="R29" s="874"/>
      <c r="S29" s="869"/>
      <c r="T29" s="843"/>
      <c r="U29" s="844"/>
      <c r="V29" s="870"/>
      <c r="W29" s="846"/>
      <c r="X29" s="847"/>
      <c r="Y29" s="667"/>
      <c r="Z29" s="847"/>
      <c r="AA29" s="667"/>
      <c r="AB29" s="847"/>
      <c r="AC29" s="667"/>
      <c r="AD29" s="847"/>
      <c r="AE29" s="667"/>
      <c r="AF29" s="667"/>
      <c r="AG29" s="848"/>
      <c r="AH29" s="849"/>
      <c r="AI29" s="871"/>
      <c r="AJ29" s="851"/>
      <c r="AK29" s="852"/>
      <c r="AL29" s="853"/>
      <c r="AM29" s="854"/>
      <c r="AN29" s="855"/>
      <c r="AO29" s="855"/>
      <c r="AP29" s="856"/>
      <c r="AQ29" s="855"/>
      <c r="AR29" s="857"/>
      <c r="AS29" s="855"/>
      <c r="AT29" s="681" t="str">
        <f aca="false">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868"/>
      <c r="AV29" s="831"/>
      <c r="AW29" s="832" t="str">
        <f aca="false">IF('別紙様式2-2（４・５月分）'!O25="","",'別紙様式2-2（４・５月分）'!O25)</f>
        <v/>
      </c>
      <c r="AX29" s="833"/>
      <c r="BL29" s="644" t="str">
        <f aca="false">G26</f>
        <v/>
      </c>
    </row>
    <row r="30" customFormat="false" ht="30" hidden="false" customHeight="true" outlineLevel="0" collapsed="false">
      <c r="A30" s="616" t="n">
        <v>5</v>
      </c>
      <c r="B30" s="617" t="str">
        <f aca="false">IF(基本情報入力シート!C58="","",基本情報入力シート!C58)</f>
        <v/>
      </c>
      <c r="C30" s="617"/>
      <c r="D30" s="617"/>
      <c r="E30" s="617"/>
      <c r="F30" s="617"/>
      <c r="G30" s="618" t="str">
        <f aca="false">IF(基本情報入力シート!M58="","",基本情報入力シート!M58)</f>
        <v/>
      </c>
      <c r="H30" s="618" t="str">
        <f aca="false">IF(基本情報入力シート!R58="","",基本情報入力シート!R58)</f>
        <v/>
      </c>
      <c r="I30" s="618" t="str">
        <f aca="false">IF(基本情報入力シート!W58="","",基本情報入力シート!W58)</f>
        <v/>
      </c>
      <c r="J30" s="808" t="str">
        <f aca="false">IF(基本情報入力シート!X58="","",基本情報入力シート!X58)</f>
        <v/>
      </c>
      <c r="K30" s="618" t="str">
        <f aca="false">IF(基本情報入力シート!Y58="","",基本情報入力シート!Y58)</f>
        <v/>
      </c>
      <c r="L30" s="809" t="str">
        <f aca="false">IF(基本情報入力シート!AB58="","",基本情報入力シート!AB58)</f>
        <v/>
      </c>
      <c r="M30" s="810" t="e">
        <f aca="false">IF(基本情報入力シート!AC58="","",基本情報入力シート!AC58)</f>
        <v>#N/A</v>
      </c>
      <c r="N30" s="811" t="str">
        <f aca="false">IF('別紙様式2-2（４・５月分）'!Q26="","",'別紙様式2-2（４・５月分）'!Q26)</f>
        <v/>
      </c>
      <c r="O30" s="863" t="e">
        <f aca="false">IF(SUM('別紙様式2-2（４・５月分）'!R26:R28)=0,"",SUM('別紙様式2-2（４・５月分）'!R26:R28))</f>
        <v>#N/A</v>
      </c>
      <c r="P30" s="813" t="e">
        <f aca="false">IFERROR(VLOOKUP('別紙様式2-2（４・５月分）'!AR26,【参考】数式用!$AT$5:$AU$22,2,FALSE),"")))</f>
        <v>#N/A</v>
      </c>
      <c r="Q30" s="813"/>
      <c r="R30" s="813"/>
      <c r="S30" s="864" t="e">
        <f aca="false">IFERROR(VLOOKUP(K30,【参考】数式用!$A$5:$AB$27,MATCH(P30,【参考】数式用!$B$4:$AB$4,0)+1,0),"")))</f>
        <v>#N/A</v>
      </c>
      <c r="T30" s="815" t="s">
        <v>405</v>
      </c>
      <c r="U30" s="872"/>
      <c r="V30" s="865" t="e">
        <f aca="false">IFERROR(VLOOKUP(K30,【参考】数式用!$A$5:$AB$27,MATCH(U30,【参考】数式用!$B$4:$AB$4,0)+1,0),"")))</f>
        <v>#N/A</v>
      </c>
      <c r="W30" s="818" t="s">
        <v>88</v>
      </c>
      <c r="X30" s="819" t="n">
        <v>6</v>
      </c>
      <c r="Y30" s="626" t="s">
        <v>89</v>
      </c>
      <c r="Z30" s="819" t="n">
        <v>6</v>
      </c>
      <c r="AA30" s="626" t="s">
        <v>372</v>
      </c>
      <c r="AB30" s="819" t="n">
        <v>7</v>
      </c>
      <c r="AC30" s="626" t="s">
        <v>89</v>
      </c>
      <c r="AD30" s="819" t="n">
        <v>3</v>
      </c>
      <c r="AE30" s="626" t="s">
        <v>90</v>
      </c>
      <c r="AF30" s="626" t="s">
        <v>101</v>
      </c>
      <c r="AG30" s="820" t="n">
        <f aca="false">IF(X30&gt;=1,(AB30*12+AD30)-(X30*12+Z30)+1,"")</f>
        <v>10</v>
      </c>
      <c r="AH30" s="821" t="s">
        <v>373</v>
      </c>
      <c r="AI30" s="866" t="str">
        <f aca="false">IFERROR(ROUNDDOWN(ROUND(L30*V30,0)*M30,0)*AG30,"")</f>
        <v/>
      </c>
      <c r="AJ30" s="867" t="str">
        <f aca="false">IFERROR(ROUNDDOWN(ROUND((L30*(V30-AX30)),0)*M30,0)*AG30,"")</f>
        <v/>
      </c>
      <c r="AK30" s="824" t="e">
        <f aca="false">IFERROR(IF(OR(N30="",N31="",N33=""),0,ROUNDDOWN(ROUNDDOWN(ROUND(L30*VLOOKUP(K30,【参考】数式用!$A$5:$AB$27,MATCH("新加算Ⅳ",【参考】数式用!$B$4:$AB$4,0)+1,0),0)*M30,0)*AG30*0.5,0)),"")),0),0),0)))</f>
        <v>#N/A</v>
      </c>
      <c r="AL30" s="825"/>
      <c r="AM30" s="826" t="e">
        <f aca="false">IFERROR(IF(OR(N33="ベア加算",N33=""),0, IF(OR(U30="新加算Ⅰ",U30="新加算Ⅱ",U30="新加算Ⅲ",U30="新加算Ⅳ"),ROUNDDOWN(ROUND(L30*VLOOKUP(K30,【参考】数式用!$A$5:$I$27,MATCH("ベア加算",【参考】数式用!$B$4:$I$4,0)+1,0),0)*M30,0)*AG30,0)),"")),0),0))))</f>
        <v>#N/A</v>
      </c>
      <c r="AN30" s="703"/>
      <c r="AO30" s="827"/>
      <c r="AP30" s="704"/>
      <c r="AQ30" s="704"/>
      <c r="AR30" s="828"/>
      <c r="AS30" s="829"/>
      <c r="AT30" s="639" t="str">
        <f aca="false">IF(AV30="","",IF(V30&lt;O30,"！加算の要件上は問題ありませんが、令和６年４・５月と比較して令和６年６月に加算率が下がる計画になっています。",""))</f>
        <v/>
      </c>
      <c r="AU30" s="868"/>
      <c r="AV30" s="831" t="str">
        <f aca="false">IF(K30&lt;&gt;"","V列に色付け","")</f>
        <v/>
      </c>
      <c r="AW30" s="877" t="str">
        <f aca="false">IF('別紙様式2-2（４・５月分）'!O26="","",'別紙様式2-2（４・５月分）'!O26)</f>
        <v/>
      </c>
      <c r="AX30" s="878" t="e">
        <f aca="false">IF(SUM('別紙様式2-2（４・５月分）'!P26:P28)=0,"",SUM('別紙様式2-2（４・５月分）'!P26:P28))</f>
        <v>#N/A</v>
      </c>
      <c r="AY30" s="834" t="e">
        <f aca="false">IFERROR(VLOOKUP(K30,【参考】数式用!$AJ$2:$AK$24,2,FALSE),"")))</f>
        <v>#N/A</v>
      </c>
      <c r="AZ30" s="835" t="s">
        <v>406</v>
      </c>
      <c r="BA30" s="835" t="s">
        <v>407</v>
      </c>
      <c r="BB30" s="835" t="s">
        <v>408</v>
      </c>
      <c r="BC30" s="835" t="s">
        <v>409</v>
      </c>
      <c r="BD30" s="835" t="e">
        <f aca="false">IF(AND(P30&lt;&gt;"新加算Ⅰ",P30&lt;&gt;"新加算Ⅱ",P30&lt;&gt;"新加算Ⅲ",P30&lt;&gt;"新加算Ⅳ"),P30,IF(Q32&lt;&gt;"",Q32,""))</f>
        <v>#N/A</v>
      </c>
      <c r="BE30" s="835"/>
      <c r="BF30" s="835" t="e">
        <f aca="false">IF(AM30&lt;&gt;0,IF(AN30="○","入力済","未入力"),"")</f>
        <v>#N/A</v>
      </c>
      <c r="BG30" s="835" t="str">
        <f aca="false">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835" t="str">
        <f aca="false">IF(OR(U30="新加算Ⅴ（７）",U30="新加算Ⅴ（９）",U30="新加算Ⅴ（10）",U30="新加算Ⅴ（12）",U30="新加算Ⅴ（13）",U30="新加算Ⅴ（14）"),IF(OR(AP30="○",AP30="令和６年度中に満たす"),"入力済","未入力"),"")</f>
        <v/>
      </c>
      <c r="BI30" s="835" t="str">
        <f aca="false">IF(OR(U30="新加算Ⅰ",U30="新加算Ⅱ",U30="新加算Ⅲ",U30="新加算Ⅴ（１）",U30="新加算Ⅴ（３）",U30="新加算Ⅴ（８）"),IF(OR(AQ30="○",AQ30="令和６年度中に満たす"),"入力済","未入力"),"")</f>
        <v/>
      </c>
      <c r="BJ30" s="836" t="str">
        <f aca="false">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831" t="str">
        <f aca="false">IF(OR(U30="新加算Ⅰ",U30="新加算Ⅴ（１）",U30="新加算Ⅴ（２）",U30="新加算Ⅴ（５）",U30="新加算Ⅴ（７）",U30="新加算Ⅴ（10）"),IF(AS30="","未入力","入力済"),"")</f>
        <v/>
      </c>
      <c r="BL30" s="644" t="str">
        <f aca="false">G30</f>
        <v/>
      </c>
    </row>
    <row r="31" customFormat="false" ht="15" hidden="false" customHeight="true" outlineLevel="0" collapsed="false">
      <c r="A31" s="616"/>
      <c r="B31" s="617"/>
      <c r="C31" s="617"/>
      <c r="D31" s="617"/>
      <c r="E31" s="617"/>
      <c r="F31" s="617"/>
      <c r="G31" s="618"/>
      <c r="H31" s="618"/>
      <c r="I31" s="618"/>
      <c r="J31" s="808"/>
      <c r="K31" s="618"/>
      <c r="L31" s="809"/>
      <c r="M31" s="810"/>
      <c r="N31" s="837" t="str">
        <f aca="false">IF('別紙様式2-2（４・５月分）'!Q27="","",'別紙様式2-2（４・５月分）'!Q27)</f>
        <v/>
      </c>
      <c r="O31" s="863"/>
      <c r="P31" s="813"/>
      <c r="Q31" s="813"/>
      <c r="R31" s="813"/>
      <c r="S31" s="864"/>
      <c r="T31" s="815"/>
      <c r="U31" s="872"/>
      <c r="V31" s="865"/>
      <c r="W31" s="818"/>
      <c r="X31" s="819"/>
      <c r="Y31" s="626"/>
      <c r="Z31" s="819"/>
      <c r="AA31" s="626"/>
      <c r="AB31" s="819"/>
      <c r="AC31" s="626"/>
      <c r="AD31" s="819"/>
      <c r="AE31" s="626"/>
      <c r="AF31" s="626"/>
      <c r="AG31" s="820"/>
      <c r="AH31" s="821"/>
      <c r="AI31" s="866"/>
      <c r="AJ31" s="867"/>
      <c r="AK31" s="824"/>
      <c r="AL31" s="825"/>
      <c r="AM31" s="826"/>
      <c r="AN31" s="703"/>
      <c r="AO31" s="827"/>
      <c r="AP31" s="704"/>
      <c r="AQ31" s="704"/>
      <c r="AR31" s="828"/>
      <c r="AS31" s="829"/>
      <c r="AT31" s="838" t="str">
        <f aca="false">IF(AV30="","",IF(AG30&gt;10,"！令和６年度の新加算の「算定対象月」が10か月を超えています。標準的な「算定対象月」は令和６年６月から令和７年３月です。",IF(OR(AB30&lt;&gt;7,AD30&lt;&gt;3),"！算定期間の終わりが令和７年３月になっていません。区分変更を行う場合は、別紙様式2-4に記入してください。","")))</f>
        <v/>
      </c>
      <c r="AU31" s="868"/>
      <c r="AV31" s="831"/>
      <c r="AW31" s="877" t="str">
        <f aca="false">IF('別紙様式2-2（４・５月分）'!O27="","",'別紙様式2-2（４・５月分）'!O27)</f>
        <v/>
      </c>
      <c r="AX31" s="878"/>
      <c r="AY31" s="834"/>
      <c r="AZ31" s="835"/>
      <c r="BA31" s="835"/>
      <c r="BB31" s="835"/>
      <c r="BC31" s="835"/>
      <c r="BD31" s="835"/>
      <c r="BE31" s="835"/>
      <c r="BF31" s="835"/>
      <c r="BG31" s="835"/>
      <c r="BH31" s="835"/>
      <c r="BI31" s="835"/>
      <c r="BJ31" s="836"/>
      <c r="BK31" s="831"/>
      <c r="BL31" s="644" t="str">
        <f aca="false">G30</f>
        <v/>
      </c>
    </row>
    <row r="32" s="1" customFormat="true" ht="15" hidden="false" customHeight="true" outlineLevel="0" collapsed="false">
      <c r="A32" s="616"/>
      <c r="B32" s="617"/>
      <c r="C32" s="617"/>
      <c r="D32" s="617"/>
      <c r="E32" s="617"/>
      <c r="F32" s="617"/>
      <c r="G32" s="618"/>
      <c r="H32" s="618"/>
      <c r="I32" s="618"/>
      <c r="J32" s="808"/>
      <c r="K32" s="618"/>
      <c r="L32" s="809"/>
      <c r="M32" s="810"/>
      <c r="N32" s="837"/>
      <c r="O32" s="863"/>
      <c r="P32" s="873" t="s">
        <v>92</v>
      </c>
      <c r="Q32" s="840" t="e">
        <f aca="false">IFERROR(VLOOKUP('別紙様式2-2（４・５月分）'!AR26,【参考】数式用!$AT$5:$AV$22,3,FALSE),"")))</f>
        <v>#N/A</v>
      </c>
      <c r="R32" s="874" t="s">
        <v>94</v>
      </c>
      <c r="S32" s="875" t="e">
        <f aca="false">IFERROR(VLOOKUP(K30,【参考】数式用!$A$5:$AB$27,MATCH(Q32,【参考】数式用!$B$4:$AB$4,0)+1,0),"")))</f>
        <v>#N/A</v>
      </c>
      <c r="T32" s="843" t="s">
        <v>410</v>
      </c>
      <c r="U32" s="844"/>
      <c r="V32" s="870" t="e">
        <f aca="false">IFERROR(VLOOKUP(K30,【参考】数式用!$A$5:$AB$27,MATCH(U32,【参考】数式用!$B$4:$AB$4,0)+1,0),"")))</f>
        <v>#N/A</v>
      </c>
      <c r="W32" s="846" t="s">
        <v>88</v>
      </c>
      <c r="X32" s="847" t="n">
        <v>7</v>
      </c>
      <c r="Y32" s="667" t="s">
        <v>89</v>
      </c>
      <c r="Z32" s="847" t="n">
        <v>4</v>
      </c>
      <c r="AA32" s="667" t="s">
        <v>372</v>
      </c>
      <c r="AB32" s="847" t="n">
        <v>8</v>
      </c>
      <c r="AC32" s="667" t="s">
        <v>89</v>
      </c>
      <c r="AD32" s="847" t="n">
        <v>3</v>
      </c>
      <c r="AE32" s="667" t="s">
        <v>90</v>
      </c>
      <c r="AF32" s="667" t="s">
        <v>101</v>
      </c>
      <c r="AG32" s="848" t="n">
        <f aca="false">IF(X32&gt;=1,(AB32*12+AD32)-(X32*12+Z32)+1,"")</f>
        <v>12</v>
      </c>
      <c r="AH32" s="849" t="s">
        <v>373</v>
      </c>
      <c r="AI32" s="871" t="str">
        <f aca="false">IFERROR(ROUNDDOWN(ROUND(L30*V32,0)*M30,0)*AG32,"")</f>
        <v/>
      </c>
      <c r="AJ32" s="851" t="str">
        <f aca="false">IFERROR(ROUNDDOWN(ROUND((L30*(V32-AX30)),0)*M30,0)*AG32,"")</f>
        <v/>
      </c>
      <c r="AK32" s="852" t="e">
        <f aca="false">IFERROR(IF(OR(N30="",N31="",N33=""),0,ROUNDDOWN(ROUNDDOWN(ROUND(L30*VLOOKUP(K30,【参考】数式用!$A$5:$AB$27,MATCH("新加算Ⅳ",【参考】数式用!$B$4:$AB$4,0)+1,0),0)*M30,0)*AG32*0.5,0)),"")),0),0),0)))</f>
        <v>#N/A</v>
      </c>
      <c r="AL32" s="853" t="str">
        <f aca="false">IF(U32&lt;&gt;"","新規に適用","")</f>
        <v/>
      </c>
      <c r="AM32" s="854" t="e">
        <f aca="false">IFERROR(IF(OR(N33="ベア加算",N33=""),0, IF(OR(U30="新加算Ⅰ",U30="新加算Ⅱ",U30="新加算Ⅲ",U30="新加算Ⅳ"),0,ROUNDDOWN(ROUND(L30*VLOOKUP(K30,【参考】数式用!$A$5:$I$27,MATCH("ベア加算",【参考】数式用!$B$4:$I$4,0)+1,0),0)*M30,0)*AG32)),"")),0),0))))</f>
        <v>#N/A</v>
      </c>
      <c r="AN32" s="855" t="e">
        <f aca="false">IF(AM32=0,"",IF(AND(U32&lt;&gt;"",AN30=""),"新規に適用",IF(AND(U32&lt;&gt;"",AN30&lt;&gt;""),"継続で適用","")))</f>
        <v>#N/A</v>
      </c>
      <c r="AO32" s="855" t="str">
        <f aca="false">IF(AND(U32&lt;&gt;"",AO30=""),"新規に適用",IF(AND(U32&lt;&gt;"",AO30&lt;&gt;""),"継続で適用",""))</f>
        <v/>
      </c>
      <c r="AP32" s="856"/>
      <c r="AQ32" s="855" t="str">
        <f aca="false">IF(AND(U32&lt;&gt;"",AQ30=""),"新規に適用",IF(AND(U32&lt;&gt;"",AQ30&lt;&gt;""),"継続で適用",""))</f>
        <v/>
      </c>
      <c r="AR32" s="857" t="str">
        <f aca="false">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855" t="str">
        <f aca="false">IF(AND(U32&lt;&gt;"",AS30=""),"新規に適用",IF(AND(U32&lt;&gt;"",AS30&lt;&gt;""),"継続で適用",""))</f>
        <v/>
      </c>
      <c r="AT32" s="838"/>
      <c r="AU32" s="868"/>
      <c r="AV32" s="831" t="str">
        <f aca="false">IF(K30&lt;&gt;"","V列に色付け","")</f>
        <v/>
      </c>
      <c r="AW32" s="877"/>
      <c r="AX32" s="878"/>
      <c r="BL32" s="644" t="str">
        <f aca="false">G30</f>
        <v/>
      </c>
    </row>
    <row r="33" s="1" customFormat="true" ht="30" hidden="false" customHeight="true" outlineLevel="0" collapsed="false">
      <c r="A33" s="616"/>
      <c r="B33" s="617"/>
      <c r="C33" s="617"/>
      <c r="D33" s="617"/>
      <c r="E33" s="617"/>
      <c r="F33" s="617"/>
      <c r="G33" s="618"/>
      <c r="H33" s="618"/>
      <c r="I33" s="618"/>
      <c r="J33" s="808"/>
      <c r="K33" s="618"/>
      <c r="L33" s="809"/>
      <c r="M33" s="810"/>
      <c r="N33" s="859" t="str">
        <f aca="false">IF('別紙様式2-2（４・５月分）'!Q28="","",'別紙様式2-2（４・５月分）'!Q28)</f>
        <v/>
      </c>
      <c r="O33" s="863"/>
      <c r="P33" s="873"/>
      <c r="Q33" s="840"/>
      <c r="R33" s="874"/>
      <c r="S33" s="875"/>
      <c r="T33" s="843"/>
      <c r="U33" s="844"/>
      <c r="V33" s="870"/>
      <c r="W33" s="846"/>
      <c r="X33" s="847"/>
      <c r="Y33" s="667"/>
      <c r="Z33" s="847"/>
      <c r="AA33" s="667"/>
      <c r="AB33" s="847"/>
      <c r="AC33" s="667"/>
      <c r="AD33" s="847"/>
      <c r="AE33" s="667"/>
      <c r="AF33" s="667"/>
      <c r="AG33" s="848"/>
      <c r="AH33" s="849"/>
      <c r="AI33" s="871"/>
      <c r="AJ33" s="851"/>
      <c r="AK33" s="852"/>
      <c r="AL33" s="853"/>
      <c r="AM33" s="854"/>
      <c r="AN33" s="855"/>
      <c r="AO33" s="855"/>
      <c r="AP33" s="856"/>
      <c r="AQ33" s="855"/>
      <c r="AR33" s="857"/>
      <c r="AS33" s="855"/>
      <c r="AT33" s="681" t="str">
        <f aca="false">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868"/>
      <c r="AV33" s="831"/>
      <c r="AW33" s="877" t="str">
        <f aca="false">IF('別紙様式2-2（４・５月分）'!O28="","",'別紙様式2-2（４・５月分）'!O28)</f>
        <v/>
      </c>
      <c r="AX33" s="878"/>
      <c r="BL33" s="644" t="str">
        <f aca="false">G30</f>
        <v/>
      </c>
    </row>
    <row r="34" customFormat="false" ht="30" hidden="false" customHeight="true" outlineLevel="0" collapsed="false">
      <c r="A34" s="730" t="n">
        <v>6</v>
      </c>
      <c r="B34" s="731" t="str">
        <f aca="false">IF(基本情報入力シート!C59="","",基本情報入力シート!C59)</f>
        <v/>
      </c>
      <c r="C34" s="731"/>
      <c r="D34" s="731"/>
      <c r="E34" s="731"/>
      <c r="F34" s="731"/>
      <c r="G34" s="732" t="str">
        <f aca="false">IF(基本情報入力シート!M59="","",基本情報入力シート!M59)</f>
        <v/>
      </c>
      <c r="H34" s="732" t="str">
        <f aca="false">IF(基本情報入力シート!R59="","",基本情報入力シート!R59)</f>
        <v/>
      </c>
      <c r="I34" s="732" t="str">
        <f aca="false">IF(基本情報入力シート!W59="","",基本情報入力シート!W59)</f>
        <v/>
      </c>
      <c r="J34" s="860" t="str">
        <f aca="false">IF(基本情報入力シート!X59="","",基本情報入力シート!X59)</f>
        <v/>
      </c>
      <c r="K34" s="732" t="str">
        <f aca="false">IF(基本情報入力シート!Y59="","",基本情報入力シート!Y59)</f>
        <v/>
      </c>
      <c r="L34" s="879" t="str">
        <f aca="false">IF(基本情報入力シート!AB59="","",基本情報入力シート!AB59)</f>
        <v/>
      </c>
      <c r="M34" s="880" t="e">
        <f aca="false">IF(基本情報入力シート!AC59="","",基本情報入力シート!AC59)</f>
        <v>#N/A</v>
      </c>
      <c r="N34" s="811" t="str">
        <f aca="false">IF('別紙様式2-2（４・５月分）'!Q29="","",'別紙様式2-2（４・５月分）'!Q29)</f>
        <v/>
      </c>
      <c r="O34" s="863" t="e">
        <f aca="false">IF(SUM('別紙様式2-2（４・５月分）'!R29:R31)=0,"",SUM('別紙様式2-2（４・５月分）'!R29:R31))</f>
        <v>#N/A</v>
      </c>
      <c r="P34" s="813" t="e">
        <f aca="false">IFERROR(VLOOKUP('別紙様式2-2（４・５月分）'!AR29,【参考】数式用!$AT$5:$AU$22,2,FALSE),"")))</f>
        <v>#N/A</v>
      </c>
      <c r="Q34" s="813"/>
      <c r="R34" s="813"/>
      <c r="S34" s="864" t="e">
        <f aca="false">IFERROR(VLOOKUP(K34,【参考】数式用!$A$5:$AB$27,MATCH(P34,【参考】数式用!$B$4:$AB$4,0)+1,0),"")))</f>
        <v>#N/A</v>
      </c>
      <c r="T34" s="815" t="s">
        <v>405</v>
      </c>
      <c r="U34" s="816"/>
      <c r="V34" s="865" t="e">
        <f aca="false">IFERROR(VLOOKUP(K34,【参考】数式用!$A$5:$AB$27,MATCH(U34,【参考】数式用!$B$4:$AB$4,0)+1,0),"")))</f>
        <v>#N/A</v>
      </c>
      <c r="W34" s="818" t="s">
        <v>88</v>
      </c>
      <c r="X34" s="819" t="n">
        <v>6</v>
      </c>
      <c r="Y34" s="626" t="s">
        <v>89</v>
      </c>
      <c r="Z34" s="819" t="n">
        <v>6</v>
      </c>
      <c r="AA34" s="626" t="s">
        <v>372</v>
      </c>
      <c r="AB34" s="819" t="n">
        <v>7</v>
      </c>
      <c r="AC34" s="626" t="s">
        <v>89</v>
      </c>
      <c r="AD34" s="819" t="n">
        <v>3</v>
      </c>
      <c r="AE34" s="626" t="s">
        <v>90</v>
      </c>
      <c r="AF34" s="626" t="s">
        <v>101</v>
      </c>
      <c r="AG34" s="820" t="n">
        <f aca="false">IF(X34&gt;=1,(AB34*12+AD34)-(X34*12+Z34)+1,"")</f>
        <v>10</v>
      </c>
      <c r="AH34" s="821" t="s">
        <v>373</v>
      </c>
      <c r="AI34" s="866" t="str">
        <f aca="false">IFERROR(ROUNDDOWN(ROUND(L34*V34,0)*M34,0)*AG34,"")</f>
        <v/>
      </c>
      <c r="AJ34" s="867" t="str">
        <f aca="false">IFERROR(ROUNDDOWN(ROUND((L34*(V34-AX34)),0)*M34,0)*AG34,"")</f>
        <v/>
      </c>
      <c r="AK34" s="824" t="e">
        <f aca="false">IFERROR(IF(OR(N34="",N35="",N37=""),0,ROUNDDOWN(ROUNDDOWN(ROUND(L34*VLOOKUP(K34,【参考】数式用!$A$5:$AB$27,MATCH("新加算Ⅳ",【参考】数式用!$B$4:$AB$4,0)+1,0),0)*M34,0)*AG34*0.5,0)),"")),0),0),0)))</f>
        <v>#N/A</v>
      </c>
      <c r="AL34" s="825"/>
      <c r="AM34" s="826" t="e">
        <f aca="false">IFERROR(IF(OR(N37="ベア加算",N37=""),0, IF(OR(U34="新加算Ⅰ",U34="新加算Ⅱ",U34="新加算Ⅲ",U34="新加算Ⅳ"),ROUNDDOWN(ROUND(L34*VLOOKUP(K34,【参考】数式用!$A$5:$I$27,MATCH("ベア加算",【参考】数式用!$B$4:$I$4,0)+1,0),0)*M34,0)*AG34,0)),"")),0),0))))</f>
        <v>#N/A</v>
      </c>
      <c r="AN34" s="703"/>
      <c r="AO34" s="827"/>
      <c r="AP34" s="704"/>
      <c r="AQ34" s="704"/>
      <c r="AR34" s="828"/>
      <c r="AS34" s="829"/>
      <c r="AT34" s="639" t="str">
        <f aca="false">IF(AV34="","",IF(V34&lt;O34,"！加算の要件上は問題ありませんが、令和６年４・５月と比較して令和６年６月に加算率が下がる計画になっています。",""))</f>
        <v/>
      </c>
      <c r="AU34" s="868"/>
      <c r="AV34" s="831" t="str">
        <f aca="false">IF(K34&lt;&gt;"","V列に色付け","")</f>
        <v/>
      </c>
      <c r="AW34" s="877" t="str">
        <f aca="false">IF('別紙様式2-2（４・５月分）'!O29="","",'別紙様式2-2（４・５月分）'!O29)</f>
        <v/>
      </c>
      <c r="AX34" s="833" t="e">
        <f aca="false">IF(SUM('別紙様式2-2（４・５月分）'!P29:P31)=0,"",SUM('別紙様式2-2（４・５月分）'!P29:P31))</f>
        <v>#N/A</v>
      </c>
      <c r="AY34" s="834" t="e">
        <f aca="false">IFERROR(VLOOKUP(K34,【参考】数式用!$AJ$2:$AK$24,2,FALSE),"")))</f>
        <v>#N/A</v>
      </c>
      <c r="AZ34" s="835" t="s">
        <v>406</v>
      </c>
      <c r="BA34" s="835" t="s">
        <v>407</v>
      </c>
      <c r="BB34" s="835" t="s">
        <v>408</v>
      </c>
      <c r="BC34" s="835" t="s">
        <v>409</v>
      </c>
      <c r="BD34" s="835" t="e">
        <f aca="false">IF(AND(P34&lt;&gt;"新加算Ⅰ",P34&lt;&gt;"新加算Ⅱ",P34&lt;&gt;"新加算Ⅲ",P34&lt;&gt;"新加算Ⅳ"),P34,IF(Q36&lt;&gt;"",Q36,""))</f>
        <v>#N/A</v>
      </c>
      <c r="BE34" s="835"/>
      <c r="BF34" s="835" t="e">
        <f aca="false">IF(AM34&lt;&gt;0,IF(AN34="○","入力済","未入力"),"")</f>
        <v>#N/A</v>
      </c>
      <c r="BG34" s="835" t="str">
        <f aca="false">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835" t="str">
        <f aca="false">IF(OR(U34="新加算Ⅴ（７）",U34="新加算Ⅴ（９）",U34="新加算Ⅴ（10）",U34="新加算Ⅴ（12）",U34="新加算Ⅴ（13）",U34="新加算Ⅴ（14）"),IF(OR(AP34="○",AP34="令和６年度中に満たす"),"入力済","未入力"),"")</f>
        <v/>
      </c>
      <c r="BI34" s="835" t="str">
        <f aca="false">IF(OR(U34="新加算Ⅰ",U34="新加算Ⅱ",U34="新加算Ⅲ",U34="新加算Ⅴ（１）",U34="新加算Ⅴ（３）",U34="新加算Ⅴ（８）"),IF(OR(AQ34="○",AQ34="令和６年度中に満たす"),"入力済","未入力"),"")</f>
        <v/>
      </c>
      <c r="BJ34" s="836" t="str">
        <f aca="false">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831" t="str">
        <f aca="false">IF(OR(U34="新加算Ⅰ",U34="新加算Ⅴ（１）",U34="新加算Ⅴ（２）",U34="新加算Ⅴ（５）",U34="新加算Ⅴ（７）",U34="新加算Ⅴ（10）"),IF(AS34="","未入力","入力済"),"")</f>
        <v/>
      </c>
      <c r="BL34" s="644" t="str">
        <f aca="false">G34</f>
        <v/>
      </c>
    </row>
    <row r="35" customFormat="false" ht="15" hidden="false" customHeight="true" outlineLevel="0" collapsed="false">
      <c r="A35" s="730"/>
      <c r="B35" s="731"/>
      <c r="C35" s="731"/>
      <c r="D35" s="731"/>
      <c r="E35" s="731"/>
      <c r="F35" s="731"/>
      <c r="G35" s="732"/>
      <c r="H35" s="732"/>
      <c r="I35" s="732"/>
      <c r="J35" s="860"/>
      <c r="K35" s="732"/>
      <c r="L35" s="879"/>
      <c r="M35" s="880"/>
      <c r="N35" s="837" t="str">
        <f aca="false">IF('別紙様式2-2（４・５月分）'!Q30="","",'別紙様式2-2（４・５月分）'!Q30)</f>
        <v/>
      </c>
      <c r="O35" s="863"/>
      <c r="P35" s="813"/>
      <c r="Q35" s="813"/>
      <c r="R35" s="813"/>
      <c r="S35" s="864"/>
      <c r="T35" s="815"/>
      <c r="U35" s="816"/>
      <c r="V35" s="865"/>
      <c r="W35" s="818"/>
      <c r="X35" s="819"/>
      <c r="Y35" s="626"/>
      <c r="Z35" s="819"/>
      <c r="AA35" s="626"/>
      <c r="AB35" s="819"/>
      <c r="AC35" s="626"/>
      <c r="AD35" s="819"/>
      <c r="AE35" s="626"/>
      <c r="AF35" s="626"/>
      <c r="AG35" s="820"/>
      <c r="AH35" s="821"/>
      <c r="AI35" s="866"/>
      <c r="AJ35" s="867"/>
      <c r="AK35" s="824"/>
      <c r="AL35" s="825"/>
      <c r="AM35" s="826"/>
      <c r="AN35" s="703"/>
      <c r="AO35" s="827"/>
      <c r="AP35" s="704"/>
      <c r="AQ35" s="704"/>
      <c r="AR35" s="828"/>
      <c r="AS35" s="829"/>
      <c r="AT35" s="838" t="str">
        <f aca="false">IF(AV34="","",IF(AG34&gt;10,"！令和６年度の新加算の「算定対象月」が10か月を超えています。標準的な「算定対象月」は令和６年６月から令和７年３月です。",IF(OR(AB34&lt;&gt;7,AD34&lt;&gt;3),"！算定期間の終わりが令和７年３月になっていません。区分変更を行う場合は、別紙様式2-4に記入してください。","")))</f>
        <v/>
      </c>
      <c r="AU35" s="868"/>
      <c r="AV35" s="831"/>
      <c r="AW35" s="877" t="str">
        <f aca="false">IF('別紙様式2-2（４・５月分）'!O30="","",'別紙様式2-2（４・５月分）'!O30)</f>
        <v/>
      </c>
      <c r="AX35" s="833"/>
      <c r="AY35" s="834"/>
      <c r="AZ35" s="835"/>
      <c r="BA35" s="835"/>
      <c r="BB35" s="835"/>
      <c r="BC35" s="835"/>
      <c r="BD35" s="835"/>
      <c r="BE35" s="835"/>
      <c r="BF35" s="835"/>
      <c r="BG35" s="835"/>
      <c r="BH35" s="835"/>
      <c r="BI35" s="835"/>
      <c r="BJ35" s="836"/>
      <c r="BK35" s="831"/>
      <c r="BL35" s="644" t="str">
        <f aca="false">G34</f>
        <v/>
      </c>
    </row>
    <row r="36" s="1" customFormat="true" ht="15" hidden="false" customHeight="true" outlineLevel="0" collapsed="false">
      <c r="A36" s="730"/>
      <c r="B36" s="731"/>
      <c r="C36" s="731"/>
      <c r="D36" s="731"/>
      <c r="E36" s="731"/>
      <c r="F36" s="731"/>
      <c r="G36" s="732"/>
      <c r="H36" s="732"/>
      <c r="I36" s="732"/>
      <c r="J36" s="860"/>
      <c r="K36" s="732"/>
      <c r="L36" s="879"/>
      <c r="M36" s="880"/>
      <c r="N36" s="837"/>
      <c r="O36" s="863"/>
      <c r="P36" s="873" t="s">
        <v>92</v>
      </c>
      <c r="Q36" s="840" t="e">
        <f aca="false">IFERROR(VLOOKUP('別紙様式2-2（４・５月分）'!AR29,【参考】数式用!$AT$5:$AV$22,3,FALSE),"")))</f>
        <v>#N/A</v>
      </c>
      <c r="R36" s="874" t="s">
        <v>94</v>
      </c>
      <c r="S36" s="869" t="e">
        <f aca="false">IFERROR(VLOOKUP(K34,【参考】数式用!$A$5:$AB$27,MATCH(Q36,【参考】数式用!$B$4:$AB$4,0)+1,0),"")))</f>
        <v>#N/A</v>
      </c>
      <c r="T36" s="843" t="s">
        <v>410</v>
      </c>
      <c r="U36" s="844"/>
      <c r="V36" s="870" t="e">
        <f aca="false">IFERROR(VLOOKUP(K34,【参考】数式用!$A$5:$AB$27,MATCH(U36,【参考】数式用!$B$4:$AB$4,0)+1,0),"")))</f>
        <v>#N/A</v>
      </c>
      <c r="W36" s="846" t="s">
        <v>88</v>
      </c>
      <c r="X36" s="847" t="n">
        <v>7</v>
      </c>
      <c r="Y36" s="667" t="s">
        <v>89</v>
      </c>
      <c r="Z36" s="847" t="n">
        <v>4</v>
      </c>
      <c r="AA36" s="667" t="s">
        <v>372</v>
      </c>
      <c r="AB36" s="847" t="n">
        <v>8</v>
      </c>
      <c r="AC36" s="667" t="s">
        <v>89</v>
      </c>
      <c r="AD36" s="847" t="n">
        <v>3</v>
      </c>
      <c r="AE36" s="667" t="s">
        <v>90</v>
      </c>
      <c r="AF36" s="667" t="s">
        <v>101</v>
      </c>
      <c r="AG36" s="848" t="n">
        <f aca="false">IF(X36&gt;=1,(AB36*12+AD36)-(X36*12+Z36)+1,"")</f>
        <v>12</v>
      </c>
      <c r="AH36" s="849" t="s">
        <v>373</v>
      </c>
      <c r="AI36" s="871" t="str">
        <f aca="false">IFERROR(ROUNDDOWN(ROUND(L34*V36,0)*M34,0)*AG36,"")</f>
        <v/>
      </c>
      <c r="AJ36" s="851" t="str">
        <f aca="false">IFERROR(ROUNDDOWN(ROUND((L34*(V36-AX34)),0)*M34,0)*AG36,"")</f>
        <v/>
      </c>
      <c r="AK36" s="852" t="e">
        <f aca="false">IFERROR(IF(OR(N34="",N35="",N37=""),0,ROUNDDOWN(ROUNDDOWN(ROUND(L34*VLOOKUP(K34,【参考】数式用!$A$5:$AB$27,MATCH("新加算Ⅳ",【参考】数式用!$B$4:$AB$4,0)+1,0),0)*M34,0)*AG36*0.5,0)),"")),0),0),0)))</f>
        <v>#N/A</v>
      </c>
      <c r="AL36" s="853" t="str">
        <f aca="false">IF(U36&lt;&gt;"","新規に適用","")</f>
        <v/>
      </c>
      <c r="AM36" s="854" t="e">
        <f aca="false">IFERROR(IF(OR(N37="ベア加算",N37=""),0, IF(OR(U34="新加算Ⅰ",U34="新加算Ⅱ",U34="新加算Ⅲ",U34="新加算Ⅳ"),0,ROUNDDOWN(ROUND(L34*VLOOKUP(K34,【参考】数式用!$A$5:$I$27,MATCH("ベア加算",【参考】数式用!$B$4:$I$4,0)+1,0),0)*M34,0)*AG36)),"")),0),0))))</f>
        <v>#N/A</v>
      </c>
      <c r="AN36" s="855" t="e">
        <f aca="false">IF(AM36=0,"",IF(AND(U36&lt;&gt;"",AN34=""),"新規に適用",IF(AND(U36&lt;&gt;"",AN34&lt;&gt;""),"継続で適用","")))</f>
        <v>#N/A</v>
      </c>
      <c r="AO36" s="855" t="str">
        <f aca="false">IF(AND(U36&lt;&gt;"",AO34=""),"新規に適用",IF(AND(U36&lt;&gt;"",AO34&lt;&gt;""),"継続で適用",""))</f>
        <v/>
      </c>
      <c r="AP36" s="856"/>
      <c r="AQ36" s="855" t="str">
        <f aca="false">IF(AND(U36&lt;&gt;"",AQ34=""),"新規に適用",IF(AND(U36&lt;&gt;"",AQ34&lt;&gt;""),"継続で適用",""))</f>
        <v/>
      </c>
      <c r="AR36" s="857" t="str">
        <f aca="false">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855" t="str">
        <f aca="false">IF(AND(U36&lt;&gt;"",AS34=""),"新規に適用",IF(AND(U36&lt;&gt;"",AS34&lt;&gt;""),"継続で適用",""))</f>
        <v/>
      </c>
      <c r="AT36" s="838"/>
      <c r="AU36" s="868"/>
      <c r="AV36" s="831" t="str">
        <f aca="false">IF(K34&lt;&gt;"","V列に色付け","")</f>
        <v/>
      </c>
      <c r="AW36" s="877"/>
      <c r="AX36" s="833"/>
      <c r="BL36" s="644" t="str">
        <f aca="false">G34</f>
        <v/>
      </c>
    </row>
    <row r="37" s="1" customFormat="true" ht="30" hidden="false" customHeight="true" outlineLevel="0" collapsed="false">
      <c r="A37" s="730"/>
      <c r="B37" s="731"/>
      <c r="C37" s="731"/>
      <c r="D37" s="731"/>
      <c r="E37" s="731"/>
      <c r="F37" s="731"/>
      <c r="G37" s="732"/>
      <c r="H37" s="732"/>
      <c r="I37" s="732"/>
      <c r="J37" s="860"/>
      <c r="K37" s="732"/>
      <c r="L37" s="879"/>
      <c r="M37" s="880"/>
      <c r="N37" s="859" t="str">
        <f aca="false">IF('別紙様式2-2（４・５月分）'!Q31="","",'別紙様式2-2（４・５月分）'!Q31)</f>
        <v/>
      </c>
      <c r="O37" s="863"/>
      <c r="P37" s="873"/>
      <c r="Q37" s="840"/>
      <c r="R37" s="874"/>
      <c r="S37" s="869"/>
      <c r="T37" s="843"/>
      <c r="U37" s="844"/>
      <c r="V37" s="870"/>
      <c r="W37" s="846"/>
      <c r="X37" s="847"/>
      <c r="Y37" s="667"/>
      <c r="Z37" s="847"/>
      <c r="AA37" s="667"/>
      <c r="AB37" s="847"/>
      <c r="AC37" s="667"/>
      <c r="AD37" s="847"/>
      <c r="AE37" s="667"/>
      <c r="AF37" s="667"/>
      <c r="AG37" s="848"/>
      <c r="AH37" s="849"/>
      <c r="AI37" s="871"/>
      <c r="AJ37" s="851"/>
      <c r="AK37" s="852"/>
      <c r="AL37" s="853"/>
      <c r="AM37" s="854"/>
      <c r="AN37" s="855"/>
      <c r="AO37" s="855"/>
      <c r="AP37" s="856"/>
      <c r="AQ37" s="855"/>
      <c r="AR37" s="857"/>
      <c r="AS37" s="855"/>
      <c r="AT37" s="681" t="str">
        <f aca="false">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868"/>
      <c r="AV37" s="831"/>
      <c r="AW37" s="877" t="str">
        <f aca="false">IF('別紙様式2-2（４・５月分）'!O31="","",'別紙様式2-2（４・５月分）'!O31)</f>
        <v/>
      </c>
      <c r="AX37" s="833"/>
      <c r="BL37" s="644" t="str">
        <f aca="false">G34</f>
        <v/>
      </c>
    </row>
    <row r="38" customFormat="false" ht="30" hidden="false" customHeight="true" outlineLevel="0" collapsed="false">
      <c r="A38" s="616" t="n">
        <v>7</v>
      </c>
      <c r="B38" s="617" t="str">
        <f aca="false">IF(基本情報入力シート!C60="","",基本情報入力シート!C60)</f>
        <v/>
      </c>
      <c r="C38" s="617"/>
      <c r="D38" s="617"/>
      <c r="E38" s="617"/>
      <c r="F38" s="617"/>
      <c r="G38" s="618" t="str">
        <f aca="false">IF(基本情報入力シート!M60="","",基本情報入力シート!M60)</f>
        <v/>
      </c>
      <c r="H38" s="618" t="str">
        <f aca="false">IF(基本情報入力シート!R60="","",基本情報入力シート!R60)</f>
        <v/>
      </c>
      <c r="I38" s="618" t="str">
        <f aca="false">IF(基本情報入力シート!W60="","",基本情報入力シート!W60)</f>
        <v/>
      </c>
      <c r="J38" s="808" t="str">
        <f aca="false">IF(基本情報入力シート!X60="","",基本情報入力シート!X60)</f>
        <v/>
      </c>
      <c r="K38" s="618" t="str">
        <f aca="false">IF(基本情報入力シート!Y60="","",基本情報入力シート!Y60)</f>
        <v/>
      </c>
      <c r="L38" s="620" t="str">
        <f aca="false">IF(基本情報入力シート!AB60="","",基本情報入力シート!AB60)</f>
        <v/>
      </c>
      <c r="M38" s="621" t="e">
        <f aca="false">IF(基本情報入力シート!AC60="","",基本情報入力シート!AC60)</f>
        <v>#N/A</v>
      </c>
      <c r="N38" s="811" t="str">
        <f aca="false">IF('別紙様式2-2（４・５月分）'!Q32="","",'別紙様式2-2（４・５月分）'!Q32)</f>
        <v/>
      </c>
      <c r="O38" s="863" t="e">
        <f aca="false">IF(SUM('別紙様式2-2（４・５月分）'!R32:R34)=0,"",SUM('別紙様式2-2（４・５月分）'!R32:R34))</f>
        <v>#N/A</v>
      </c>
      <c r="P38" s="813" t="e">
        <f aca="false">IFERROR(VLOOKUP('別紙様式2-2（４・５月分）'!AR32,【参考】数式用!$AT$5:$AU$22,2,FALSE),"")))</f>
        <v>#N/A</v>
      </c>
      <c r="Q38" s="813"/>
      <c r="R38" s="813"/>
      <c r="S38" s="864" t="e">
        <f aca="false">IFERROR(VLOOKUP(K38,【参考】数式用!$A$5:$AB$27,MATCH(P38,【参考】数式用!$B$4:$AB$4,0)+1,0),"")))</f>
        <v>#N/A</v>
      </c>
      <c r="T38" s="815" t="s">
        <v>405</v>
      </c>
      <c r="U38" s="816"/>
      <c r="V38" s="865" t="e">
        <f aca="false">IFERROR(VLOOKUP(K38,【参考】数式用!$A$5:$AB$27,MATCH(U38,【参考】数式用!$B$4:$AB$4,0)+1,0),"")))</f>
        <v>#N/A</v>
      </c>
      <c r="W38" s="818" t="s">
        <v>88</v>
      </c>
      <c r="X38" s="819" t="n">
        <v>6</v>
      </c>
      <c r="Y38" s="626" t="s">
        <v>89</v>
      </c>
      <c r="Z38" s="819" t="n">
        <v>6</v>
      </c>
      <c r="AA38" s="626" t="s">
        <v>372</v>
      </c>
      <c r="AB38" s="819" t="n">
        <v>7</v>
      </c>
      <c r="AC38" s="626" t="s">
        <v>89</v>
      </c>
      <c r="AD38" s="819" t="n">
        <v>3</v>
      </c>
      <c r="AE38" s="626" t="s">
        <v>90</v>
      </c>
      <c r="AF38" s="626" t="s">
        <v>101</v>
      </c>
      <c r="AG38" s="820" t="n">
        <f aca="false">IF(X38&gt;=1,(AB38*12+AD38)-(X38*12+Z38)+1,"")</f>
        <v>10</v>
      </c>
      <c r="AH38" s="821" t="s">
        <v>373</v>
      </c>
      <c r="AI38" s="866" t="str">
        <f aca="false">IFERROR(ROUNDDOWN(ROUND(L38*V38,0)*M38,0)*AG38,"")</f>
        <v/>
      </c>
      <c r="AJ38" s="867" t="str">
        <f aca="false">IFERROR(ROUNDDOWN(ROUND((L38*(V38-AX38)),0)*M38,0)*AG38,"")</f>
        <v/>
      </c>
      <c r="AK38" s="824" t="e">
        <f aca="false">IFERROR(IF(OR(N38="",N39="",N41=""),0,ROUNDDOWN(ROUNDDOWN(ROUND(L38*VLOOKUP(K38,【参考】数式用!$A$5:$AB$27,MATCH("新加算Ⅳ",【参考】数式用!$B$4:$AB$4,0)+1,0),0)*M38,0)*AG38*0.5,0)),"")),0),0),0)))</f>
        <v>#N/A</v>
      </c>
      <c r="AL38" s="825"/>
      <c r="AM38" s="826" t="e">
        <f aca="false">IFERROR(IF(OR(N41="ベア加算",N41=""),0, IF(OR(U38="新加算Ⅰ",U38="新加算Ⅱ",U38="新加算Ⅲ",U38="新加算Ⅳ"),ROUNDDOWN(ROUND(L38*VLOOKUP(K38,【参考】数式用!$A$5:$I$27,MATCH("ベア加算",【参考】数式用!$B$4:$I$4,0)+1,0),0)*M38,0)*AG38,0)),"")),0),0))))</f>
        <v>#N/A</v>
      </c>
      <c r="AN38" s="703"/>
      <c r="AO38" s="827"/>
      <c r="AP38" s="704"/>
      <c r="AQ38" s="704"/>
      <c r="AR38" s="828"/>
      <c r="AS38" s="829"/>
      <c r="AT38" s="639" t="str">
        <f aca="false">IF(AV38="","",IF(V38&lt;O38,"！加算の要件上は問題ありませんが、令和６年４・５月と比較して令和６年６月に加算率が下がる計画になっています。",""))</f>
        <v/>
      </c>
      <c r="AU38" s="868"/>
      <c r="AV38" s="831" t="str">
        <f aca="false">IF(K38&lt;&gt;"","V列に色付け","")</f>
        <v/>
      </c>
      <c r="AW38" s="877" t="str">
        <f aca="false">IF('別紙様式2-2（４・５月分）'!O32="","",'別紙様式2-2（４・５月分）'!O32)</f>
        <v/>
      </c>
      <c r="AX38" s="833" t="e">
        <f aca="false">IF(SUM('別紙様式2-2（４・５月分）'!P32:P34)=0,"",SUM('別紙様式2-2（４・５月分）'!P32:P34))</f>
        <v>#N/A</v>
      </c>
      <c r="AY38" s="834" t="e">
        <f aca="false">IFERROR(VLOOKUP(K38,【参考】数式用!$AJ$2:$AK$24,2,FALSE),"")))</f>
        <v>#N/A</v>
      </c>
      <c r="AZ38" s="835" t="s">
        <v>406</v>
      </c>
      <c r="BA38" s="835" t="s">
        <v>407</v>
      </c>
      <c r="BB38" s="835" t="s">
        <v>408</v>
      </c>
      <c r="BC38" s="835" t="s">
        <v>409</v>
      </c>
      <c r="BD38" s="835" t="e">
        <f aca="false">IF(AND(P38&lt;&gt;"新加算Ⅰ",P38&lt;&gt;"新加算Ⅱ",P38&lt;&gt;"新加算Ⅲ",P38&lt;&gt;"新加算Ⅳ"),P38,IF(Q40&lt;&gt;"",Q40,""))</f>
        <v>#N/A</v>
      </c>
      <c r="BE38" s="835"/>
      <c r="BF38" s="835" t="e">
        <f aca="false">IF(AM38&lt;&gt;0,IF(AN38="○","入力済","未入力"),"")</f>
        <v>#N/A</v>
      </c>
      <c r="BG38" s="835" t="str">
        <f aca="false">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835" t="str">
        <f aca="false">IF(OR(U38="新加算Ⅴ（７）",U38="新加算Ⅴ（９）",U38="新加算Ⅴ（10）",U38="新加算Ⅴ（12）",U38="新加算Ⅴ（13）",U38="新加算Ⅴ（14）"),IF(OR(AP38="○",AP38="令和６年度中に満たす"),"入力済","未入力"),"")</f>
        <v/>
      </c>
      <c r="BI38" s="835" t="str">
        <f aca="false">IF(OR(U38="新加算Ⅰ",U38="新加算Ⅱ",U38="新加算Ⅲ",U38="新加算Ⅴ（１）",U38="新加算Ⅴ（３）",U38="新加算Ⅴ（８）"),IF(OR(AQ38="○",AQ38="令和６年度中に満たす"),"入力済","未入力"),"")</f>
        <v/>
      </c>
      <c r="BJ38" s="836" t="str">
        <f aca="false">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831" t="str">
        <f aca="false">IF(OR(U38="新加算Ⅰ",U38="新加算Ⅴ（１）",U38="新加算Ⅴ（２）",U38="新加算Ⅴ（５）",U38="新加算Ⅴ（７）",U38="新加算Ⅴ（10）"),IF(AS38="","未入力","入力済"),"")</f>
        <v/>
      </c>
      <c r="BL38" s="644" t="str">
        <f aca="false">G38</f>
        <v/>
      </c>
    </row>
    <row r="39" customFormat="false" ht="15" hidden="false" customHeight="true" outlineLevel="0" collapsed="false">
      <c r="A39" s="616"/>
      <c r="B39" s="617"/>
      <c r="C39" s="617"/>
      <c r="D39" s="617"/>
      <c r="E39" s="617"/>
      <c r="F39" s="617"/>
      <c r="G39" s="618"/>
      <c r="H39" s="618"/>
      <c r="I39" s="618"/>
      <c r="J39" s="808"/>
      <c r="K39" s="618"/>
      <c r="L39" s="620"/>
      <c r="M39" s="621"/>
      <c r="N39" s="837" t="str">
        <f aca="false">IF('別紙様式2-2（４・５月分）'!Q33="","",'別紙様式2-2（４・５月分）'!Q33)</f>
        <v/>
      </c>
      <c r="O39" s="863"/>
      <c r="P39" s="813"/>
      <c r="Q39" s="813"/>
      <c r="R39" s="813"/>
      <c r="S39" s="864"/>
      <c r="T39" s="815"/>
      <c r="U39" s="816"/>
      <c r="V39" s="865"/>
      <c r="W39" s="818"/>
      <c r="X39" s="819"/>
      <c r="Y39" s="626"/>
      <c r="Z39" s="819"/>
      <c r="AA39" s="626"/>
      <c r="AB39" s="819"/>
      <c r="AC39" s="626"/>
      <c r="AD39" s="819"/>
      <c r="AE39" s="626"/>
      <c r="AF39" s="626"/>
      <c r="AG39" s="820"/>
      <c r="AH39" s="821"/>
      <c r="AI39" s="866"/>
      <c r="AJ39" s="867"/>
      <c r="AK39" s="824"/>
      <c r="AL39" s="825"/>
      <c r="AM39" s="826"/>
      <c r="AN39" s="703"/>
      <c r="AO39" s="827"/>
      <c r="AP39" s="704"/>
      <c r="AQ39" s="704"/>
      <c r="AR39" s="828"/>
      <c r="AS39" s="829"/>
      <c r="AT39" s="838" t="str">
        <f aca="false">IF(AV38="","",IF(AG38&gt;10,"！令和６年度の新加算の「算定対象月」が10か月を超えています。標準的な「算定対象月」は令和６年６月から令和７年３月です。",IF(OR(AB38&lt;&gt;7,AD38&lt;&gt;3),"！算定期間の終わりが令和７年３月になっていません。区分変更を行う場合は、別紙様式2-4に記入してください。","")))</f>
        <v/>
      </c>
      <c r="AU39" s="868"/>
      <c r="AV39" s="831"/>
      <c r="AW39" s="877" t="str">
        <f aca="false">IF('別紙様式2-2（４・５月分）'!O33="","",'別紙様式2-2（４・５月分）'!O33)</f>
        <v/>
      </c>
      <c r="AX39" s="833"/>
      <c r="AY39" s="834"/>
      <c r="AZ39" s="835"/>
      <c r="BA39" s="835"/>
      <c r="BB39" s="835"/>
      <c r="BC39" s="835"/>
      <c r="BD39" s="835"/>
      <c r="BE39" s="835"/>
      <c r="BF39" s="835"/>
      <c r="BG39" s="835"/>
      <c r="BH39" s="835"/>
      <c r="BI39" s="835"/>
      <c r="BJ39" s="836"/>
      <c r="BK39" s="831"/>
      <c r="BL39" s="644" t="str">
        <f aca="false">G38</f>
        <v/>
      </c>
    </row>
    <row r="40" s="1" customFormat="true" ht="15" hidden="false" customHeight="true" outlineLevel="0" collapsed="false">
      <c r="A40" s="616"/>
      <c r="B40" s="617"/>
      <c r="C40" s="617"/>
      <c r="D40" s="617"/>
      <c r="E40" s="617"/>
      <c r="F40" s="617"/>
      <c r="G40" s="618"/>
      <c r="H40" s="618"/>
      <c r="I40" s="618"/>
      <c r="J40" s="808"/>
      <c r="K40" s="618"/>
      <c r="L40" s="620"/>
      <c r="M40" s="621"/>
      <c r="N40" s="837"/>
      <c r="O40" s="863"/>
      <c r="P40" s="873" t="s">
        <v>92</v>
      </c>
      <c r="Q40" s="840" t="e">
        <f aca="false">IFERROR(VLOOKUP('別紙様式2-2（４・５月分）'!AR32,【参考】数式用!$AT$5:$AV$22,3,FALSE),"")))</f>
        <v>#N/A</v>
      </c>
      <c r="R40" s="874" t="s">
        <v>94</v>
      </c>
      <c r="S40" s="875" t="e">
        <f aca="false">IFERROR(VLOOKUP(K38,【参考】数式用!$A$5:$AB$27,MATCH(Q40,【参考】数式用!$B$4:$AB$4,0)+1,0),"")))</f>
        <v>#N/A</v>
      </c>
      <c r="T40" s="843" t="s">
        <v>410</v>
      </c>
      <c r="U40" s="844"/>
      <c r="V40" s="870" t="e">
        <f aca="false">IFERROR(VLOOKUP(K38,【参考】数式用!$A$5:$AB$27,MATCH(U40,【参考】数式用!$B$4:$AB$4,0)+1,0),"")))</f>
        <v>#N/A</v>
      </c>
      <c r="W40" s="846" t="s">
        <v>88</v>
      </c>
      <c r="X40" s="881" t="n">
        <v>7</v>
      </c>
      <c r="Y40" s="667" t="s">
        <v>89</v>
      </c>
      <c r="Z40" s="881" t="n">
        <v>4</v>
      </c>
      <c r="AA40" s="667" t="s">
        <v>372</v>
      </c>
      <c r="AB40" s="881" t="n">
        <v>8</v>
      </c>
      <c r="AC40" s="667" t="s">
        <v>89</v>
      </c>
      <c r="AD40" s="881" t="n">
        <v>3</v>
      </c>
      <c r="AE40" s="667" t="s">
        <v>90</v>
      </c>
      <c r="AF40" s="667" t="s">
        <v>101</v>
      </c>
      <c r="AG40" s="848" t="n">
        <f aca="false">IF(X40&gt;=1,(AB40*12+AD40)-(X40*12+Z40)+1,"")</f>
        <v>12</v>
      </c>
      <c r="AH40" s="849" t="s">
        <v>373</v>
      </c>
      <c r="AI40" s="871" t="str">
        <f aca="false">IFERROR(ROUNDDOWN(ROUND(L38*V40,0)*M38,0)*AG40,"")</f>
        <v/>
      </c>
      <c r="AJ40" s="882" t="str">
        <f aca="false">IFERROR(ROUNDDOWN(ROUND((L38*(V40-AX38)),0)*M38,0)*AG40,"")</f>
        <v/>
      </c>
      <c r="AK40" s="852" t="e">
        <f aca="false">IFERROR(IF(OR(N38="",N39="",N41=""),0,ROUNDDOWN(ROUNDDOWN(ROUND(L38*VLOOKUP(K38,【参考】数式用!$A$5:$AB$27,MATCH("新加算Ⅳ",【参考】数式用!$B$4:$AB$4,0)+1,0),0)*M38,0)*AG40*0.5,0)),"")),0),0),0)))</f>
        <v>#N/A</v>
      </c>
      <c r="AL40" s="853" t="str">
        <f aca="false">IF(U40&lt;&gt;"","新規に適用","")</f>
        <v/>
      </c>
      <c r="AM40" s="854" t="e">
        <f aca="false">IFERROR(IF(OR(N41="ベア加算",N41=""),0, IF(OR(U38="新加算Ⅰ",U38="新加算Ⅱ",U38="新加算Ⅲ",U38="新加算Ⅳ"),0,ROUNDDOWN(ROUND(L38*VLOOKUP(K38,【参考】数式用!$A$5:$I$27,MATCH("ベア加算",【参考】数式用!$B$4:$I$4,0)+1,0),0)*M38,0)*AG40)),"")),0),0))))</f>
        <v>#N/A</v>
      </c>
      <c r="AN40" s="855" t="e">
        <f aca="false">IF(AM40=0,"",IF(AND(U40&lt;&gt;"",AN38=""),"新規に適用",IF(AND(U40&lt;&gt;"",AN38&lt;&gt;""),"継続で適用","")))</f>
        <v>#N/A</v>
      </c>
      <c r="AO40" s="855" t="str">
        <f aca="false">IF(AND(U40&lt;&gt;"",AO38=""),"新規に適用",IF(AND(U40&lt;&gt;"",AO38&lt;&gt;""),"継続で適用",""))</f>
        <v/>
      </c>
      <c r="AP40" s="856"/>
      <c r="AQ40" s="855" t="str">
        <f aca="false">IF(AND(U40&lt;&gt;"",AQ38=""),"新規に適用",IF(AND(U40&lt;&gt;"",AQ38&lt;&gt;""),"継続で適用",""))</f>
        <v/>
      </c>
      <c r="AR40" s="857" t="str">
        <f aca="false">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855" t="str">
        <f aca="false">IF(AND(U40&lt;&gt;"",AS38=""),"新規に適用",IF(AND(U40&lt;&gt;"",AS38&lt;&gt;""),"継続で適用",""))</f>
        <v/>
      </c>
      <c r="AT40" s="838"/>
      <c r="AU40" s="868"/>
      <c r="AV40" s="831" t="str">
        <f aca="false">IF(K38&lt;&gt;"","V列に色付け","")</f>
        <v/>
      </c>
      <c r="AW40" s="877"/>
      <c r="AX40" s="833"/>
      <c r="BL40" s="644" t="str">
        <f aca="false">G38</f>
        <v/>
      </c>
    </row>
    <row r="41" s="1" customFormat="true" ht="30" hidden="false" customHeight="true" outlineLevel="0" collapsed="false">
      <c r="A41" s="616"/>
      <c r="B41" s="617"/>
      <c r="C41" s="617"/>
      <c r="D41" s="617"/>
      <c r="E41" s="617"/>
      <c r="F41" s="617"/>
      <c r="G41" s="618"/>
      <c r="H41" s="618"/>
      <c r="I41" s="618"/>
      <c r="J41" s="808"/>
      <c r="K41" s="618"/>
      <c r="L41" s="620"/>
      <c r="M41" s="621"/>
      <c r="N41" s="859" t="str">
        <f aca="false">IF('別紙様式2-2（４・５月分）'!Q34="","",'別紙様式2-2（４・５月分）'!Q34)</f>
        <v/>
      </c>
      <c r="O41" s="863"/>
      <c r="P41" s="873"/>
      <c r="Q41" s="840"/>
      <c r="R41" s="874"/>
      <c r="S41" s="875"/>
      <c r="T41" s="843"/>
      <c r="U41" s="844"/>
      <c r="V41" s="870"/>
      <c r="W41" s="846"/>
      <c r="X41" s="881"/>
      <c r="Y41" s="667"/>
      <c r="Z41" s="881"/>
      <c r="AA41" s="667"/>
      <c r="AB41" s="881"/>
      <c r="AC41" s="667"/>
      <c r="AD41" s="881"/>
      <c r="AE41" s="667"/>
      <c r="AF41" s="667"/>
      <c r="AG41" s="848"/>
      <c r="AH41" s="849"/>
      <c r="AI41" s="871"/>
      <c r="AJ41" s="882"/>
      <c r="AK41" s="852"/>
      <c r="AL41" s="853"/>
      <c r="AM41" s="854"/>
      <c r="AN41" s="855"/>
      <c r="AO41" s="855"/>
      <c r="AP41" s="856"/>
      <c r="AQ41" s="855"/>
      <c r="AR41" s="857"/>
      <c r="AS41" s="855"/>
      <c r="AT41" s="681" t="str">
        <f aca="false">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868"/>
      <c r="AV41" s="831"/>
      <c r="AW41" s="877" t="str">
        <f aca="false">IF('別紙様式2-2（４・５月分）'!O34="","",'別紙様式2-2（４・５月分）'!O34)</f>
        <v/>
      </c>
      <c r="AX41" s="833"/>
      <c r="BL41" s="644" t="str">
        <f aca="false">G38</f>
        <v/>
      </c>
    </row>
    <row r="42" customFormat="false" ht="30" hidden="false" customHeight="true" outlineLevel="0" collapsed="false">
      <c r="A42" s="730" t="n">
        <v>8</v>
      </c>
      <c r="B42" s="731" t="str">
        <f aca="false">IF(基本情報入力シート!C61="","",基本情報入力シート!C61)</f>
        <v/>
      </c>
      <c r="C42" s="731"/>
      <c r="D42" s="731"/>
      <c r="E42" s="731"/>
      <c r="F42" s="731"/>
      <c r="G42" s="732" t="str">
        <f aca="false">IF(基本情報入力シート!M61="","",基本情報入力シート!M61)</f>
        <v/>
      </c>
      <c r="H42" s="732" t="str">
        <f aca="false">IF(基本情報入力シート!R61="","",基本情報入力シート!R61)</f>
        <v/>
      </c>
      <c r="I42" s="732" t="str">
        <f aca="false">IF(基本情報入力シート!W61="","",基本情報入力シート!W61)</f>
        <v/>
      </c>
      <c r="J42" s="860" t="str">
        <f aca="false">IF(基本情報入力シート!X61="","",基本情報入力シート!X61)</f>
        <v/>
      </c>
      <c r="K42" s="732" t="str">
        <f aca="false">IF(基本情報入力シート!Y61="","",基本情報入力シート!Y61)</f>
        <v/>
      </c>
      <c r="L42" s="879" t="str">
        <f aca="false">IF(基本情報入力シート!AB61="","",基本情報入力シート!AB61)</f>
        <v/>
      </c>
      <c r="M42" s="880" t="e">
        <f aca="false">IF(基本情報入力シート!AC61="","",基本情報入力シート!AC61)</f>
        <v>#N/A</v>
      </c>
      <c r="N42" s="811" t="str">
        <f aca="false">IF('別紙様式2-2（４・５月分）'!Q35="","",'別紙様式2-2（４・５月分）'!Q35)</f>
        <v/>
      </c>
      <c r="O42" s="863" t="e">
        <f aca="false">IF(SUM('別紙様式2-2（４・５月分）'!R35:R37)=0,"",SUM('別紙様式2-2（４・５月分）'!R35:R37))</f>
        <v>#N/A</v>
      </c>
      <c r="P42" s="813" t="e">
        <f aca="false">IFERROR(VLOOKUP('別紙様式2-2（４・５月分）'!AR35,【参考】数式用!$AT$5:$AU$22,2,FALSE),"")))</f>
        <v>#N/A</v>
      </c>
      <c r="Q42" s="813"/>
      <c r="R42" s="813"/>
      <c r="S42" s="864" t="e">
        <f aca="false">IFERROR(VLOOKUP(K42,【参考】数式用!$A$5:$AB$27,MATCH(P42,【参考】数式用!$B$4:$AB$4,0)+1,0),"")))</f>
        <v>#N/A</v>
      </c>
      <c r="T42" s="815" t="s">
        <v>405</v>
      </c>
      <c r="U42" s="816"/>
      <c r="V42" s="865" t="e">
        <f aca="false">IFERROR(VLOOKUP(K42,【参考】数式用!$A$5:$AB$27,MATCH(U42,【参考】数式用!$B$4:$AB$4,0)+1,0),"")))</f>
        <v>#N/A</v>
      </c>
      <c r="W42" s="818" t="s">
        <v>88</v>
      </c>
      <c r="X42" s="819" t="n">
        <v>6</v>
      </c>
      <c r="Y42" s="626" t="s">
        <v>89</v>
      </c>
      <c r="Z42" s="819" t="n">
        <v>6</v>
      </c>
      <c r="AA42" s="626" t="s">
        <v>372</v>
      </c>
      <c r="AB42" s="819" t="n">
        <v>7</v>
      </c>
      <c r="AC42" s="626" t="s">
        <v>89</v>
      </c>
      <c r="AD42" s="819" t="n">
        <v>3</v>
      </c>
      <c r="AE42" s="626" t="s">
        <v>90</v>
      </c>
      <c r="AF42" s="626" t="s">
        <v>101</v>
      </c>
      <c r="AG42" s="820" t="n">
        <f aca="false">IF(X42&gt;=1,(AB42*12+AD42)-(X42*12+Z42)+1,"")</f>
        <v>10</v>
      </c>
      <c r="AH42" s="821" t="s">
        <v>373</v>
      </c>
      <c r="AI42" s="866" t="str">
        <f aca="false">IFERROR(ROUNDDOWN(ROUND(L42*V42,0)*M42,0)*AG42,"")</f>
        <v/>
      </c>
      <c r="AJ42" s="867" t="str">
        <f aca="false">IFERROR(ROUNDDOWN(ROUND((L42*(V42-AX42)),0)*M42,0)*AG42,"")</f>
        <v/>
      </c>
      <c r="AK42" s="824" t="e">
        <f aca="false">IFERROR(IF(OR(N42="",N43="",N45=""),0,ROUNDDOWN(ROUNDDOWN(ROUND(L42*VLOOKUP(K42,【参考】数式用!$A$5:$AB$27,MATCH("新加算Ⅳ",【参考】数式用!$B$4:$AB$4,0)+1,0),0)*M42,0)*AG42*0.5,0)),"")),0),0),0)))</f>
        <v>#N/A</v>
      </c>
      <c r="AL42" s="825"/>
      <c r="AM42" s="826" t="e">
        <f aca="false">IFERROR(IF(OR(N45="ベア加算",N45=""),0, IF(OR(U42="新加算Ⅰ",U42="新加算Ⅱ",U42="新加算Ⅲ",U42="新加算Ⅳ"),ROUNDDOWN(ROUND(L42*VLOOKUP(K42,【参考】数式用!$A$5:$I$27,MATCH("ベア加算",【参考】数式用!$B$4:$I$4,0)+1,0),0)*M42,0)*AG42,0)),"")),0),0))))</f>
        <v>#N/A</v>
      </c>
      <c r="AN42" s="703"/>
      <c r="AO42" s="827"/>
      <c r="AP42" s="704"/>
      <c r="AQ42" s="704"/>
      <c r="AR42" s="828"/>
      <c r="AS42" s="829"/>
      <c r="AT42" s="639" t="str">
        <f aca="false">IF(AV42="","",IF(V42&lt;O42,"！加算の要件上は問題ありませんが、令和６年４・５月と比較して令和６年６月に加算率が下がる計画になっています。",""))</f>
        <v/>
      </c>
      <c r="AU42" s="868"/>
      <c r="AV42" s="831" t="str">
        <f aca="false">IF(K42&lt;&gt;"","V列に色付け","")</f>
        <v/>
      </c>
      <c r="AW42" s="877" t="str">
        <f aca="false">IF('別紙様式2-2（４・５月分）'!O35="","",'別紙様式2-2（４・５月分）'!O35)</f>
        <v/>
      </c>
      <c r="AX42" s="833" t="e">
        <f aca="false">IF(SUM('別紙様式2-2（４・５月分）'!P35:P37)=0,"",SUM('別紙様式2-2（４・５月分）'!P35:P37))</f>
        <v>#N/A</v>
      </c>
      <c r="AY42" s="834" t="e">
        <f aca="false">IFERROR(VLOOKUP(K42,【参考】数式用!$AJ$2:$AK$24,2,FALSE),"")))</f>
        <v>#N/A</v>
      </c>
      <c r="AZ42" s="835" t="s">
        <v>406</v>
      </c>
      <c r="BA42" s="835" t="s">
        <v>407</v>
      </c>
      <c r="BB42" s="835" t="s">
        <v>408</v>
      </c>
      <c r="BC42" s="835" t="s">
        <v>409</v>
      </c>
      <c r="BD42" s="835" t="e">
        <f aca="false">IF(AND(P42&lt;&gt;"新加算Ⅰ",P42&lt;&gt;"新加算Ⅱ",P42&lt;&gt;"新加算Ⅲ",P42&lt;&gt;"新加算Ⅳ"),P42,IF(Q44&lt;&gt;"",Q44,""))</f>
        <v>#N/A</v>
      </c>
      <c r="BE42" s="835"/>
      <c r="BF42" s="835" t="e">
        <f aca="false">IF(AM42&lt;&gt;0,IF(AN42="○","入力済","未入力"),"")</f>
        <v>#N/A</v>
      </c>
      <c r="BG42" s="835" t="str">
        <f aca="false">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835" t="str">
        <f aca="false">IF(OR(U42="新加算Ⅴ（７）",U42="新加算Ⅴ（９）",U42="新加算Ⅴ（10）",U42="新加算Ⅴ（12）",U42="新加算Ⅴ（13）",U42="新加算Ⅴ（14）"),IF(OR(AP42="○",AP42="令和６年度中に満たす"),"入力済","未入力"),"")</f>
        <v/>
      </c>
      <c r="BI42" s="835" t="str">
        <f aca="false">IF(OR(U42="新加算Ⅰ",U42="新加算Ⅱ",U42="新加算Ⅲ",U42="新加算Ⅴ（１）",U42="新加算Ⅴ（３）",U42="新加算Ⅴ（８）"),IF(OR(AQ42="○",AQ42="令和６年度中に満たす"),"入力済","未入力"),"")</f>
        <v/>
      </c>
      <c r="BJ42" s="836" t="str">
        <f aca="false">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831" t="str">
        <f aca="false">IF(OR(U42="新加算Ⅰ",U42="新加算Ⅴ（１）",U42="新加算Ⅴ（２）",U42="新加算Ⅴ（５）",U42="新加算Ⅴ（７）",U42="新加算Ⅴ（10）"),IF(AS42="","未入力","入力済"),"")</f>
        <v/>
      </c>
      <c r="BL42" s="644" t="str">
        <f aca="false">G42</f>
        <v/>
      </c>
    </row>
    <row r="43" customFormat="false" ht="15" hidden="false" customHeight="true" outlineLevel="0" collapsed="false">
      <c r="A43" s="730"/>
      <c r="B43" s="731"/>
      <c r="C43" s="731"/>
      <c r="D43" s="731"/>
      <c r="E43" s="731"/>
      <c r="F43" s="731"/>
      <c r="G43" s="732"/>
      <c r="H43" s="732"/>
      <c r="I43" s="732"/>
      <c r="J43" s="860"/>
      <c r="K43" s="732"/>
      <c r="L43" s="879"/>
      <c r="M43" s="880"/>
      <c r="N43" s="837" t="str">
        <f aca="false">IF('別紙様式2-2（４・５月分）'!Q36="","",'別紙様式2-2（４・５月分）'!Q36)</f>
        <v/>
      </c>
      <c r="O43" s="863"/>
      <c r="P43" s="813"/>
      <c r="Q43" s="813"/>
      <c r="R43" s="813"/>
      <c r="S43" s="864"/>
      <c r="T43" s="815"/>
      <c r="U43" s="816"/>
      <c r="V43" s="865"/>
      <c r="W43" s="818"/>
      <c r="X43" s="819"/>
      <c r="Y43" s="626"/>
      <c r="Z43" s="819"/>
      <c r="AA43" s="626"/>
      <c r="AB43" s="819"/>
      <c r="AC43" s="626"/>
      <c r="AD43" s="819"/>
      <c r="AE43" s="626"/>
      <c r="AF43" s="626"/>
      <c r="AG43" s="820"/>
      <c r="AH43" s="821"/>
      <c r="AI43" s="866"/>
      <c r="AJ43" s="867"/>
      <c r="AK43" s="824"/>
      <c r="AL43" s="825"/>
      <c r="AM43" s="826"/>
      <c r="AN43" s="703"/>
      <c r="AO43" s="827"/>
      <c r="AP43" s="704"/>
      <c r="AQ43" s="704"/>
      <c r="AR43" s="828"/>
      <c r="AS43" s="829"/>
      <c r="AT43" s="838" t="str">
        <f aca="false">IF(AV42="","",IF(AG42&gt;10,"！令和６年度の新加算の「算定対象月」が10か月を超えています。標準的な「算定対象月」は令和６年６月から令和７年３月です。",IF(OR(AB42&lt;&gt;7,AD42&lt;&gt;3),"！算定期間の終わりが令和７年３月になっていません。区分変更を行う場合は、別紙様式2-4に記入してください。","")))</f>
        <v/>
      </c>
      <c r="AU43" s="868"/>
      <c r="AV43" s="831"/>
      <c r="AW43" s="877" t="str">
        <f aca="false">IF('別紙様式2-2（４・５月分）'!O36="","",'別紙様式2-2（４・５月分）'!O36)</f>
        <v/>
      </c>
      <c r="AX43" s="833"/>
      <c r="AY43" s="834"/>
      <c r="AZ43" s="835"/>
      <c r="BA43" s="835"/>
      <c r="BB43" s="835"/>
      <c r="BC43" s="835"/>
      <c r="BD43" s="835"/>
      <c r="BE43" s="835"/>
      <c r="BF43" s="835"/>
      <c r="BG43" s="835"/>
      <c r="BH43" s="835"/>
      <c r="BI43" s="835"/>
      <c r="BJ43" s="836"/>
      <c r="BK43" s="831"/>
      <c r="BL43" s="644" t="str">
        <f aca="false">G42</f>
        <v/>
      </c>
    </row>
    <row r="44" s="1" customFormat="true" ht="15" hidden="false" customHeight="true" outlineLevel="0" collapsed="false">
      <c r="A44" s="730"/>
      <c r="B44" s="731"/>
      <c r="C44" s="731"/>
      <c r="D44" s="731"/>
      <c r="E44" s="731"/>
      <c r="F44" s="731"/>
      <c r="G44" s="732"/>
      <c r="H44" s="732"/>
      <c r="I44" s="732"/>
      <c r="J44" s="860"/>
      <c r="K44" s="732"/>
      <c r="L44" s="879"/>
      <c r="M44" s="880"/>
      <c r="N44" s="837"/>
      <c r="O44" s="863"/>
      <c r="P44" s="873" t="s">
        <v>92</v>
      </c>
      <c r="Q44" s="840" t="e">
        <f aca="false">IFERROR(VLOOKUP('別紙様式2-2（４・５月分）'!AR35,【参考】数式用!$AT$5:$AV$22,3,FALSE),"")))</f>
        <v>#N/A</v>
      </c>
      <c r="R44" s="874" t="s">
        <v>94</v>
      </c>
      <c r="S44" s="869" t="e">
        <f aca="false">IFERROR(VLOOKUP(K42,【参考】数式用!$A$5:$AB$27,MATCH(Q44,【参考】数式用!$B$4:$AB$4,0)+1,0),"")))</f>
        <v>#N/A</v>
      </c>
      <c r="T44" s="843" t="s">
        <v>410</v>
      </c>
      <c r="U44" s="844"/>
      <c r="V44" s="870" t="e">
        <f aca="false">IFERROR(VLOOKUP(K42,【参考】数式用!$A$5:$AB$27,MATCH(U44,【参考】数式用!$B$4:$AB$4,0)+1,0),"")))</f>
        <v>#N/A</v>
      </c>
      <c r="W44" s="846" t="s">
        <v>88</v>
      </c>
      <c r="X44" s="881" t="n">
        <v>7</v>
      </c>
      <c r="Y44" s="667" t="s">
        <v>89</v>
      </c>
      <c r="Z44" s="881" t="n">
        <v>4</v>
      </c>
      <c r="AA44" s="667" t="s">
        <v>372</v>
      </c>
      <c r="AB44" s="881" t="n">
        <v>8</v>
      </c>
      <c r="AC44" s="667" t="s">
        <v>89</v>
      </c>
      <c r="AD44" s="881" t="n">
        <v>3</v>
      </c>
      <c r="AE44" s="667" t="s">
        <v>90</v>
      </c>
      <c r="AF44" s="667" t="s">
        <v>101</v>
      </c>
      <c r="AG44" s="848" t="n">
        <f aca="false">IF(X44&gt;=1,(AB44*12+AD44)-(X44*12+Z44)+1,"")</f>
        <v>12</v>
      </c>
      <c r="AH44" s="849" t="s">
        <v>373</v>
      </c>
      <c r="AI44" s="871" t="str">
        <f aca="false">IFERROR(ROUNDDOWN(ROUND(L42*V44,0)*M42,0)*AG44,"")</f>
        <v/>
      </c>
      <c r="AJ44" s="882" t="str">
        <f aca="false">IFERROR(ROUNDDOWN(ROUND((L42*(V44-AX42)),0)*M42,0)*AG44,"")</f>
        <v/>
      </c>
      <c r="AK44" s="852" t="e">
        <f aca="false">IFERROR(IF(OR(N42="",N43="",N45=""),0,ROUNDDOWN(ROUNDDOWN(ROUND(L42*VLOOKUP(K42,【参考】数式用!$A$5:$AB$27,MATCH("新加算Ⅳ",【参考】数式用!$B$4:$AB$4,0)+1,0),0)*M42,0)*AG44*0.5,0)),"")),0),0),0)))</f>
        <v>#N/A</v>
      </c>
      <c r="AL44" s="853" t="str">
        <f aca="false">IF(U44&lt;&gt;"","新規に適用","")</f>
        <v/>
      </c>
      <c r="AM44" s="854" t="e">
        <f aca="false">IFERROR(IF(OR(N45="ベア加算",N45=""),0, IF(OR(U42="新加算Ⅰ",U42="新加算Ⅱ",U42="新加算Ⅲ",U42="新加算Ⅳ"),0,ROUNDDOWN(ROUND(L42*VLOOKUP(K42,【参考】数式用!$A$5:$I$27,MATCH("ベア加算",【参考】数式用!$B$4:$I$4,0)+1,0),0)*M42,0)*AG44)),"")),0),0))))</f>
        <v>#N/A</v>
      </c>
      <c r="AN44" s="855" t="e">
        <f aca="false">IF(AM44=0,"",IF(AND(U44&lt;&gt;"",AN42=""),"新規に適用",IF(AND(U44&lt;&gt;"",AN42&lt;&gt;""),"継続で適用","")))</f>
        <v>#N/A</v>
      </c>
      <c r="AO44" s="855" t="str">
        <f aca="false">IF(AND(U44&lt;&gt;"",AO42=""),"新規に適用",IF(AND(U44&lt;&gt;"",AO42&lt;&gt;""),"継続で適用",""))</f>
        <v/>
      </c>
      <c r="AP44" s="856"/>
      <c r="AQ44" s="855" t="str">
        <f aca="false">IF(AND(U44&lt;&gt;"",AQ42=""),"新規に適用",IF(AND(U44&lt;&gt;"",AQ42&lt;&gt;""),"継続で適用",""))</f>
        <v/>
      </c>
      <c r="AR44" s="857" t="str">
        <f aca="false">IF(AND(U44&lt;&gt;"",AO42=""),"新規に適用",IF(AND(U44&lt;&gt;"",OR(U42="新加算Ⅰ",U42="新加算Ⅱ",U42="新加算Ⅴ（１）",U42="新加算Ⅴ（２）",U42="新加算Ⅴ（３）",U42="新加算Ⅴ（４）",U42="新加算Ⅴ（５）",U42="新加算Ⅴ（６）",U42="新加算Ⅴ（７）",U42="新加算Ⅴ（９）",U42="新加算Ⅴ（10）",U42="新加算Ⅴ（12）")),"継続で適用",""))</f>
        <v/>
      </c>
      <c r="AS44" s="855" t="str">
        <f aca="false">IF(AND(U44&lt;&gt;"",AS42=""),"新規に適用",IF(AND(U44&lt;&gt;"",AS42&lt;&gt;""),"継続で適用",""))</f>
        <v/>
      </c>
      <c r="AT44" s="838"/>
      <c r="AU44" s="868"/>
      <c r="AV44" s="831" t="str">
        <f aca="false">IF(K42&lt;&gt;"","V列に色付け","")</f>
        <v/>
      </c>
      <c r="AW44" s="877"/>
      <c r="AX44" s="833"/>
      <c r="BL44" s="644" t="str">
        <f aca="false">G42</f>
        <v/>
      </c>
    </row>
    <row r="45" s="1" customFormat="true" ht="30" hidden="false" customHeight="true" outlineLevel="0" collapsed="false">
      <c r="A45" s="730"/>
      <c r="B45" s="731"/>
      <c r="C45" s="731"/>
      <c r="D45" s="731"/>
      <c r="E45" s="731"/>
      <c r="F45" s="731"/>
      <c r="G45" s="732"/>
      <c r="H45" s="732"/>
      <c r="I45" s="732"/>
      <c r="J45" s="860"/>
      <c r="K45" s="732"/>
      <c r="L45" s="879"/>
      <c r="M45" s="880"/>
      <c r="N45" s="859" t="str">
        <f aca="false">IF('別紙様式2-2（４・５月分）'!Q37="","",'別紙様式2-2（４・５月分）'!Q37)</f>
        <v/>
      </c>
      <c r="O45" s="863"/>
      <c r="P45" s="873"/>
      <c r="Q45" s="840"/>
      <c r="R45" s="874"/>
      <c r="S45" s="869"/>
      <c r="T45" s="843"/>
      <c r="U45" s="844"/>
      <c r="V45" s="870"/>
      <c r="W45" s="846"/>
      <c r="X45" s="881"/>
      <c r="Y45" s="667"/>
      <c r="Z45" s="881"/>
      <c r="AA45" s="667"/>
      <c r="AB45" s="881"/>
      <c r="AC45" s="667"/>
      <c r="AD45" s="881"/>
      <c r="AE45" s="667"/>
      <c r="AF45" s="667"/>
      <c r="AG45" s="848"/>
      <c r="AH45" s="849"/>
      <c r="AI45" s="871"/>
      <c r="AJ45" s="882"/>
      <c r="AK45" s="852"/>
      <c r="AL45" s="853"/>
      <c r="AM45" s="854"/>
      <c r="AN45" s="855"/>
      <c r="AO45" s="855"/>
      <c r="AP45" s="856"/>
      <c r="AQ45" s="855"/>
      <c r="AR45" s="857"/>
      <c r="AS45" s="855"/>
      <c r="AT45" s="681" t="str">
        <f aca="false">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868"/>
      <c r="AV45" s="831"/>
      <c r="AW45" s="877" t="str">
        <f aca="false">IF('別紙様式2-2（４・５月分）'!O37="","",'別紙様式2-2（４・５月分）'!O37)</f>
        <v/>
      </c>
      <c r="AX45" s="833"/>
      <c r="BL45" s="644" t="str">
        <f aca="false">G42</f>
        <v/>
      </c>
    </row>
    <row r="46" customFormat="false" ht="30" hidden="false" customHeight="true" outlineLevel="0" collapsed="false">
      <c r="A46" s="616" t="n">
        <v>9</v>
      </c>
      <c r="B46" s="617" t="str">
        <f aca="false">IF(基本情報入力シート!C62="","",基本情報入力シート!C62)</f>
        <v/>
      </c>
      <c r="C46" s="617"/>
      <c r="D46" s="617"/>
      <c r="E46" s="617"/>
      <c r="F46" s="617"/>
      <c r="G46" s="618" t="str">
        <f aca="false">IF(基本情報入力シート!M62="","",基本情報入力シート!M62)</f>
        <v/>
      </c>
      <c r="H46" s="618" t="str">
        <f aca="false">IF(基本情報入力シート!R62="","",基本情報入力シート!R62)</f>
        <v/>
      </c>
      <c r="I46" s="618" t="str">
        <f aca="false">IF(基本情報入力シート!W62="","",基本情報入力シート!W62)</f>
        <v/>
      </c>
      <c r="J46" s="808" t="str">
        <f aca="false">IF(基本情報入力シート!X62="","",基本情報入力シート!X62)</f>
        <v/>
      </c>
      <c r="K46" s="618" t="str">
        <f aca="false">IF(基本情報入力シート!Y62="","",基本情報入力シート!Y62)</f>
        <v/>
      </c>
      <c r="L46" s="620" t="str">
        <f aca="false">IF(基本情報入力シート!AB62="","",基本情報入力シート!AB62)</f>
        <v/>
      </c>
      <c r="M46" s="621" t="e">
        <f aca="false">IF(基本情報入力シート!AC62="","",基本情報入力シート!AC62)</f>
        <v>#N/A</v>
      </c>
      <c r="N46" s="811" t="str">
        <f aca="false">IF('別紙様式2-2（４・５月分）'!Q38="","",'別紙様式2-2（４・５月分）'!Q38)</f>
        <v/>
      </c>
      <c r="O46" s="863" t="e">
        <f aca="false">IF(SUM('別紙様式2-2（４・５月分）'!R38:R40)=0,"",SUM('別紙様式2-2（４・５月分）'!R38:R40))</f>
        <v>#N/A</v>
      </c>
      <c r="P46" s="813" t="e">
        <f aca="false">IFERROR(VLOOKUP('別紙様式2-2（４・５月分）'!AR38,【参考】数式用!$AT$5:$AU$22,2,FALSE),"")))</f>
        <v>#N/A</v>
      </c>
      <c r="Q46" s="813"/>
      <c r="R46" s="813"/>
      <c r="S46" s="864" t="e">
        <f aca="false">IFERROR(VLOOKUP(K46,【参考】数式用!$A$5:$AB$27,MATCH(P46,【参考】数式用!$B$4:$AB$4,0)+1,0),"")))</f>
        <v>#N/A</v>
      </c>
      <c r="T46" s="815" t="s">
        <v>405</v>
      </c>
      <c r="U46" s="816"/>
      <c r="V46" s="865" t="e">
        <f aca="false">IFERROR(VLOOKUP(K46,【参考】数式用!$A$5:$AB$27,MATCH(U46,【参考】数式用!$B$4:$AB$4,0)+1,0),"")))</f>
        <v>#N/A</v>
      </c>
      <c r="W46" s="818" t="s">
        <v>88</v>
      </c>
      <c r="X46" s="819" t="n">
        <v>6</v>
      </c>
      <c r="Y46" s="626" t="s">
        <v>89</v>
      </c>
      <c r="Z46" s="819" t="n">
        <v>6</v>
      </c>
      <c r="AA46" s="626" t="s">
        <v>372</v>
      </c>
      <c r="AB46" s="819" t="n">
        <v>7</v>
      </c>
      <c r="AC46" s="626" t="s">
        <v>89</v>
      </c>
      <c r="AD46" s="819" t="n">
        <v>3</v>
      </c>
      <c r="AE46" s="626" t="s">
        <v>90</v>
      </c>
      <c r="AF46" s="626" t="s">
        <v>101</v>
      </c>
      <c r="AG46" s="820" t="n">
        <f aca="false">IF(X46&gt;=1,(AB46*12+AD46)-(X46*12+Z46)+1,"")</f>
        <v>10</v>
      </c>
      <c r="AH46" s="821" t="s">
        <v>373</v>
      </c>
      <c r="AI46" s="866" t="str">
        <f aca="false">IFERROR(ROUNDDOWN(ROUND(L46*V46,0)*M46,0)*AG46,"")</f>
        <v/>
      </c>
      <c r="AJ46" s="867" t="str">
        <f aca="false">IFERROR(ROUNDDOWN(ROUND((L46*(V46-AX46)),0)*M46,0)*AG46,"")</f>
        <v/>
      </c>
      <c r="AK46" s="824" t="e">
        <f aca="false">IFERROR(IF(OR(N46="",N47="",N49=""),0,ROUNDDOWN(ROUNDDOWN(ROUND(L46*VLOOKUP(K46,【参考】数式用!$A$5:$AB$27,MATCH("新加算Ⅳ",【参考】数式用!$B$4:$AB$4,0)+1,0),0)*M46,0)*AG46*0.5,0)),"")),0),0),0)))</f>
        <v>#N/A</v>
      </c>
      <c r="AL46" s="825"/>
      <c r="AM46" s="826" t="e">
        <f aca="false">IFERROR(IF(OR(N49="ベア加算",N49=""),0, IF(OR(U46="新加算Ⅰ",U46="新加算Ⅱ",U46="新加算Ⅲ",U46="新加算Ⅳ"),ROUNDDOWN(ROUND(L46*VLOOKUP(K46,【参考】数式用!$A$5:$I$27,MATCH("ベア加算",【参考】数式用!$B$4:$I$4,0)+1,0),0)*M46,0)*AG46,0)),"")),0),0))))</f>
        <v>#N/A</v>
      </c>
      <c r="AN46" s="703"/>
      <c r="AO46" s="827"/>
      <c r="AP46" s="704"/>
      <c r="AQ46" s="704"/>
      <c r="AR46" s="828"/>
      <c r="AS46" s="829"/>
      <c r="AT46" s="639" t="str">
        <f aca="false">IF(AV46="","",IF(V46&lt;O46,"！加算の要件上は問題ありませんが、令和６年４・５月と比較して令和６年６月に加算率が下がる計画になっています。",""))</f>
        <v/>
      </c>
      <c r="AU46" s="868"/>
      <c r="AV46" s="831" t="str">
        <f aca="false">IF(K46&lt;&gt;"","V列に色付け","")</f>
        <v/>
      </c>
      <c r="AW46" s="877" t="str">
        <f aca="false">IF('別紙様式2-2（４・５月分）'!O38="","",'別紙様式2-2（４・５月分）'!O38)</f>
        <v/>
      </c>
      <c r="AX46" s="833" t="e">
        <f aca="false">IF(SUM('別紙様式2-2（４・５月分）'!P38:P40)=0,"",SUM('別紙様式2-2（４・５月分）'!P38:P40))</f>
        <v>#N/A</v>
      </c>
      <c r="AY46" s="834" t="e">
        <f aca="false">IFERROR(VLOOKUP(K46,【参考】数式用!$AJ$2:$AK$24,2,FALSE),"")))</f>
        <v>#N/A</v>
      </c>
      <c r="AZ46" s="835" t="s">
        <v>406</v>
      </c>
      <c r="BA46" s="835" t="s">
        <v>407</v>
      </c>
      <c r="BB46" s="835" t="s">
        <v>408</v>
      </c>
      <c r="BC46" s="835" t="s">
        <v>409</v>
      </c>
      <c r="BD46" s="835" t="e">
        <f aca="false">IF(AND(P46&lt;&gt;"新加算Ⅰ",P46&lt;&gt;"新加算Ⅱ",P46&lt;&gt;"新加算Ⅲ",P46&lt;&gt;"新加算Ⅳ"),P46,IF(Q48&lt;&gt;"",Q48,""))</f>
        <v>#N/A</v>
      </c>
      <c r="BE46" s="835"/>
      <c r="BF46" s="835" t="e">
        <f aca="false">IF(AM46&lt;&gt;0,IF(AN46="○","入力済","未入力"),"")</f>
        <v>#N/A</v>
      </c>
      <c r="BG46" s="835" t="str">
        <f aca="false">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835" t="str">
        <f aca="false">IF(OR(U46="新加算Ⅴ（７）",U46="新加算Ⅴ（９）",U46="新加算Ⅴ（10）",U46="新加算Ⅴ（12）",U46="新加算Ⅴ（13）",U46="新加算Ⅴ（14）"),IF(OR(AP46="○",AP46="令和６年度中に満たす"),"入力済","未入力"),"")</f>
        <v/>
      </c>
      <c r="BI46" s="835" t="str">
        <f aca="false">IF(OR(U46="新加算Ⅰ",U46="新加算Ⅱ",U46="新加算Ⅲ",U46="新加算Ⅴ（１）",U46="新加算Ⅴ（３）",U46="新加算Ⅴ（８）"),IF(OR(AQ46="○",AQ46="令和６年度中に満たす"),"入力済","未入力"),"")</f>
        <v/>
      </c>
      <c r="BJ46" s="836" t="str">
        <f aca="false">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831" t="str">
        <f aca="false">IF(OR(U46="新加算Ⅰ",U46="新加算Ⅴ（１）",U46="新加算Ⅴ（２）",U46="新加算Ⅴ（５）",U46="新加算Ⅴ（７）",U46="新加算Ⅴ（10）"),IF(AS46="","未入力","入力済"),"")</f>
        <v/>
      </c>
      <c r="BL46" s="644" t="str">
        <f aca="false">G46</f>
        <v/>
      </c>
    </row>
    <row r="47" customFormat="false" ht="15" hidden="false" customHeight="true" outlineLevel="0" collapsed="false">
      <c r="A47" s="616"/>
      <c r="B47" s="617"/>
      <c r="C47" s="617"/>
      <c r="D47" s="617"/>
      <c r="E47" s="617"/>
      <c r="F47" s="617"/>
      <c r="G47" s="618"/>
      <c r="H47" s="618"/>
      <c r="I47" s="618"/>
      <c r="J47" s="808"/>
      <c r="K47" s="618"/>
      <c r="L47" s="620"/>
      <c r="M47" s="621"/>
      <c r="N47" s="837" t="str">
        <f aca="false">IF('別紙様式2-2（４・５月分）'!Q39="","",'別紙様式2-2（４・５月分）'!Q39)</f>
        <v/>
      </c>
      <c r="O47" s="863"/>
      <c r="P47" s="813"/>
      <c r="Q47" s="813"/>
      <c r="R47" s="813"/>
      <c r="S47" s="864"/>
      <c r="T47" s="815"/>
      <c r="U47" s="816"/>
      <c r="V47" s="865"/>
      <c r="W47" s="818"/>
      <c r="X47" s="819"/>
      <c r="Y47" s="626"/>
      <c r="Z47" s="819"/>
      <c r="AA47" s="626"/>
      <c r="AB47" s="819"/>
      <c r="AC47" s="626"/>
      <c r="AD47" s="819"/>
      <c r="AE47" s="626"/>
      <c r="AF47" s="626"/>
      <c r="AG47" s="820"/>
      <c r="AH47" s="821"/>
      <c r="AI47" s="866"/>
      <c r="AJ47" s="867"/>
      <c r="AK47" s="824"/>
      <c r="AL47" s="825"/>
      <c r="AM47" s="826"/>
      <c r="AN47" s="703"/>
      <c r="AO47" s="827"/>
      <c r="AP47" s="704"/>
      <c r="AQ47" s="704"/>
      <c r="AR47" s="828"/>
      <c r="AS47" s="829"/>
      <c r="AT47" s="838" t="str">
        <f aca="false">IF(AV46="","",IF(AG46&gt;10,"！令和６年度の新加算の「算定対象月」が10か月を超えています。標準的な「算定対象月」は令和６年６月から令和７年３月です。",IF(OR(AB46&lt;&gt;7,AD46&lt;&gt;3),"！算定期間の終わりが令和７年３月になっていません。区分変更を行う場合は、別紙様式2-4に記入してください。","")))</f>
        <v/>
      </c>
      <c r="AU47" s="868"/>
      <c r="AV47" s="831"/>
      <c r="AW47" s="877" t="str">
        <f aca="false">IF('別紙様式2-2（４・５月分）'!O39="","",'別紙様式2-2（４・５月分）'!O39)</f>
        <v/>
      </c>
      <c r="AX47" s="833"/>
      <c r="AY47" s="834"/>
      <c r="AZ47" s="835"/>
      <c r="BA47" s="835"/>
      <c r="BB47" s="835"/>
      <c r="BC47" s="835"/>
      <c r="BD47" s="835"/>
      <c r="BE47" s="835"/>
      <c r="BF47" s="835"/>
      <c r="BG47" s="835"/>
      <c r="BH47" s="835"/>
      <c r="BI47" s="835"/>
      <c r="BJ47" s="836"/>
      <c r="BK47" s="831"/>
      <c r="BL47" s="644" t="str">
        <f aca="false">G46</f>
        <v/>
      </c>
    </row>
    <row r="48" s="1" customFormat="true" ht="15" hidden="false" customHeight="true" outlineLevel="0" collapsed="false">
      <c r="A48" s="616"/>
      <c r="B48" s="617"/>
      <c r="C48" s="617"/>
      <c r="D48" s="617"/>
      <c r="E48" s="617"/>
      <c r="F48" s="617"/>
      <c r="G48" s="618"/>
      <c r="H48" s="618"/>
      <c r="I48" s="618"/>
      <c r="J48" s="808"/>
      <c r="K48" s="618"/>
      <c r="L48" s="620"/>
      <c r="M48" s="621"/>
      <c r="N48" s="837"/>
      <c r="O48" s="863"/>
      <c r="P48" s="873" t="s">
        <v>92</v>
      </c>
      <c r="Q48" s="840" t="e">
        <f aca="false">IFERROR(VLOOKUP('別紙様式2-2（４・５月分）'!AR38,【参考】数式用!$AT$5:$AV$22,3,FALSE),"")))</f>
        <v>#N/A</v>
      </c>
      <c r="R48" s="874" t="s">
        <v>94</v>
      </c>
      <c r="S48" s="875" t="e">
        <f aca="false">IFERROR(VLOOKUP(K46,【参考】数式用!$A$5:$AB$27,MATCH(Q48,【参考】数式用!$B$4:$AB$4,0)+1,0),"")))</f>
        <v>#N/A</v>
      </c>
      <c r="T48" s="843" t="s">
        <v>410</v>
      </c>
      <c r="U48" s="844"/>
      <c r="V48" s="870" t="e">
        <f aca="false">IFERROR(VLOOKUP(K46,【参考】数式用!$A$5:$AB$27,MATCH(U48,【参考】数式用!$B$4:$AB$4,0)+1,0),"")))</f>
        <v>#N/A</v>
      </c>
      <c r="W48" s="846" t="s">
        <v>88</v>
      </c>
      <c r="X48" s="881" t="n">
        <v>7</v>
      </c>
      <c r="Y48" s="667" t="s">
        <v>89</v>
      </c>
      <c r="Z48" s="881" t="n">
        <v>4</v>
      </c>
      <c r="AA48" s="667" t="s">
        <v>372</v>
      </c>
      <c r="AB48" s="881" t="n">
        <v>8</v>
      </c>
      <c r="AC48" s="667" t="s">
        <v>89</v>
      </c>
      <c r="AD48" s="881" t="n">
        <v>3</v>
      </c>
      <c r="AE48" s="667" t="s">
        <v>90</v>
      </c>
      <c r="AF48" s="667" t="s">
        <v>101</v>
      </c>
      <c r="AG48" s="848" t="n">
        <f aca="false">IF(X48&gt;=1,(AB48*12+AD48)-(X48*12+Z48)+1,"")</f>
        <v>12</v>
      </c>
      <c r="AH48" s="849" t="s">
        <v>373</v>
      </c>
      <c r="AI48" s="871" t="str">
        <f aca="false">IFERROR(ROUNDDOWN(ROUND(L46*V48,0)*M46,0)*AG48,"")</f>
        <v/>
      </c>
      <c r="AJ48" s="882" t="str">
        <f aca="false">IFERROR(ROUNDDOWN(ROUND((L46*(V48-AX46)),0)*M46,0)*AG48,"")</f>
        <v/>
      </c>
      <c r="AK48" s="852" t="e">
        <f aca="false">IFERROR(IF(OR(N46="",N47="",N49=""),0,ROUNDDOWN(ROUNDDOWN(ROUND(L46*VLOOKUP(K46,【参考】数式用!$A$5:$AB$27,MATCH("新加算Ⅳ",【参考】数式用!$B$4:$AB$4,0)+1,0),0)*M46,0)*AG48*0.5,0)),"")),0),0),0)))</f>
        <v>#N/A</v>
      </c>
      <c r="AL48" s="853" t="str">
        <f aca="false">IF(U48&lt;&gt;"","新規に適用","")</f>
        <v/>
      </c>
      <c r="AM48" s="854" t="e">
        <f aca="false">IFERROR(IF(OR(N49="ベア加算",N49=""),0, IF(OR(U46="新加算Ⅰ",U46="新加算Ⅱ",U46="新加算Ⅲ",U46="新加算Ⅳ"),0,ROUNDDOWN(ROUND(L46*VLOOKUP(K46,【参考】数式用!$A$5:$I$27,MATCH("ベア加算",【参考】数式用!$B$4:$I$4,0)+1,0),0)*M46,0)*AG48)),"")),0),0))))</f>
        <v>#N/A</v>
      </c>
      <c r="AN48" s="855" t="e">
        <f aca="false">IF(AM48=0,"",IF(AND(U48&lt;&gt;"",AN46=""),"新規に適用",IF(AND(U48&lt;&gt;"",AN46&lt;&gt;""),"継続で適用","")))</f>
        <v>#N/A</v>
      </c>
      <c r="AO48" s="855" t="str">
        <f aca="false">IF(AND(U48&lt;&gt;"",AO46=""),"新規に適用",IF(AND(U48&lt;&gt;"",AO46&lt;&gt;""),"継続で適用",""))</f>
        <v/>
      </c>
      <c r="AP48" s="856"/>
      <c r="AQ48" s="855" t="str">
        <f aca="false">IF(AND(U48&lt;&gt;"",AQ46=""),"新規に適用",IF(AND(U48&lt;&gt;"",AQ46&lt;&gt;""),"継続で適用",""))</f>
        <v/>
      </c>
      <c r="AR48" s="857" t="str">
        <f aca="false">IF(AND(U48&lt;&gt;"",AO46=""),"新規に適用",IF(AND(U48&lt;&gt;"",OR(U46="新加算Ⅰ",U46="新加算Ⅱ",U46="新加算Ⅴ（１）",U46="新加算Ⅴ（２）",U46="新加算Ⅴ（３）",U46="新加算Ⅴ（４）",U46="新加算Ⅴ（５）",U46="新加算Ⅴ（６）",U46="新加算Ⅴ（７）",U46="新加算Ⅴ（９）",U46="新加算Ⅴ（10）",U46="新加算Ⅴ（12）")),"継続で適用",""))</f>
        <v/>
      </c>
      <c r="AS48" s="855" t="str">
        <f aca="false">IF(AND(U48&lt;&gt;"",AS46=""),"新規に適用",IF(AND(U48&lt;&gt;"",AS46&lt;&gt;""),"継続で適用",""))</f>
        <v/>
      </c>
      <c r="AT48" s="838"/>
      <c r="AU48" s="868"/>
      <c r="AV48" s="831" t="str">
        <f aca="false">IF(K46&lt;&gt;"","V列に色付け","")</f>
        <v/>
      </c>
      <c r="AW48" s="877"/>
      <c r="AX48" s="833"/>
      <c r="BL48" s="644" t="str">
        <f aca="false">G46</f>
        <v/>
      </c>
    </row>
    <row r="49" s="1" customFormat="true" ht="30" hidden="false" customHeight="true" outlineLevel="0" collapsed="false">
      <c r="A49" s="616"/>
      <c r="B49" s="617"/>
      <c r="C49" s="617"/>
      <c r="D49" s="617"/>
      <c r="E49" s="617"/>
      <c r="F49" s="617"/>
      <c r="G49" s="618"/>
      <c r="H49" s="618"/>
      <c r="I49" s="618"/>
      <c r="J49" s="808"/>
      <c r="K49" s="618"/>
      <c r="L49" s="620"/>
      <c r="M49" s="621"/>
      <c r="N49" s="859" t="str">
        <f aca="false">IF('別紙様式2-2（４・５月分）'!Q40="","",'別紙様式2-2（４・５月分）'!Q40)</f>
        <v/>
      </c>
      <c r="O49" s="863"/>
      <c r="P49" s="873"/>
      <c r="Q49" s="840"/>
      <c r="R49" s="874"/>
      <c r="S49" s="875"/>
      <c r="T49" s="843"/>
      <c r="U49" s="844"/>
      <c r="V49" s="870"/>
      <c r="W49" s="846"/>
      <c r="X49" s="881"/>
      <c r="Y49" s="667"/>
      <c r="Z49" s="881"/>
      <c r="AA49" s="667"/>
      <c r="AB49" s="881"/>
      <c r="AC49" s="667"/>
      <c r="AD49" s="881"/>
      <c r="AE49" s="667"/>
      <c r="AF49" s="667"/>
      <c r="AG49" s="848"/>
      <c r="AH49" s="849"/>
      <c r="AI49" s="871"/>
      <c r="AJ49" s="882"/>
      <c r="AK49" s="852"/>
      <c r="AL49" s="853"/>
      <c r="AM49" s="854"/>
      <c r="AN49" s="855"/>
      <c r="AO49" s="855"/>
      <c r="AP49" s="856"/>
      <c r="AQ49" s="855"/>
      <c r="AR49" s="857"/>
      <c r="AS49" s="855"/>
      <c r="AT49" s="681" t="str">
        <f aca="false">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868"/>
      <c r="AV49" s="831"/>
      <c r="AW49" s="877" t="str">
        <f aca="false">IF('別紙様式2-2（４・５月分）'!O40="","",'別紙様式2-2（４・５月分）'!O40)</f>
        <v/>
      </c>
      <c r="AX49" s="833"/>
      <c r="BL49" s="644" t="str">
        <f aca="false">G46</f>
        <v/>
      </c>
    </row>
    <row r="50" customFormat="false" ht="30" hidden="false" customHeight="true" outlineLevel="0" collapsed="false">
      <c r="A50" s="616" t="n">
        <v>10</v>
      </c>
      <c r="B50" s="617" t="str">
        <f aca="false">IF(基本情報入力シート!C63="","",基本情報入力シート!C63)</f>
        <v/>
      </c>
      <c r="C50" s="617"/>
      <c r="D50" s="617"/>
      <c r="E50" s="617"/>
      <c r="F50" s="617"/>
      <c r="G50" s="618" t="str">
        <f aca="false">IF(基本情報入力シート!M63="","",基本情報入力シート!M63)</f>
        <v/>
      </c>
      <c r="H50" s="618" t="str">
        <f aca="false">IF(基本情報入力シート!R63="","",基本情報入力シート!R63)</f>
        <v/>
      </c>
      <c r="I50" s="618" t="str">
        <f aca="false">IF(基本情報入力シート!W63="","",基本情報入力シート!W63)</f>
        <v/>
      </c>
      <c r="J50" s="808" t="str">
        <f aca="false">IF(基本情報入力シート!X63="","",基本情報入力シート!X63)</f>
        <v/>
      </c>
      <c r="K50" s="618" t="str">
        <f aca="false">IF(基本情報入力シート!Y63="","",基本情報入力シート!Y63)</f>
        <v/>
      </c>
      <c r="L50" s="620" t="str">
        <f aca="false">IF(基本情報入力シート!AB63="","",基本情報入力シート!AB63)</f>
        <v/>
      </c>
      <c r="M50" s="883" t="e">
        <f aca="false">IF(基本情報入力シート!AC63="","",基本情報入力シート!AC63)</f>
        <v>#N/A</v>
      </c>
      <c r="N50" s="811" t="str">
        <f aca="false">IF('別紙様式2-2（４・５月分）'!Q41="","",'別紙様式2-2（４・５月分）'!Q41)</f>
        <v/>
      </c>
      <c r="O50" s="863" t="e">
        <f aca="false">IF(SUM('別紙様式2-2（４・５月分）'!R41:R43)=0,"",SUM('別紙様式2-2（４・５月分）'!R41:R43))</f>
        <v>#N/A</v>
      </c>
      <c r="P50" s="813" t="e">
        <f aca="false">IFERROR(VLOOKUP('別紙様式2-2（４・５月分）'!AR41,【参考】数式用!$AT$5:$AU$22,2,FALSE),"")))</f>
        <v>#N/A</v>
      </c>
      <c r="Q50" s="813"/>
      <c r="R50" s="813"/>
      <c r="S50" s="864" t="e">
        <f aca="false">IFERROR(VLOOKUP(K50,【参考】数式用!$A$5:$AB$27,MATCH(P50,【参考】数式用!$B$4:$AB$4,0)+1,0),"")))</f>
        <v>#N/A</v>
      </c>
      <c r="T50" s="815" t="s">
        <v>405</v>
      </c>
      <c r="U50" s="816"/>
      <c r="V50" s="865" t="e">
        <f aca="false">IFERROR(VLOOKUP(K50,【参考】数式用!$A$5:$AB$27,MATCH(U50,【参考】数式用!$B$4:$AB$4,0)+1,0),"")))</f>
        <v>#N/A</v>
      </c>
      <c r="W50" s="818" t="s">
        <v>88</v>
      </c>
      <c r="X50" s="819" t="n">
        <v>6</v>
      </c>
      <c r="Y50" s="626" t="s">
        <v>89</v>
      </c>
      <c r="Z50" s="819" t="n">
        <v>6</v>
      </c>
      <c r="AA50" s="626" t="s">
        <v>372</v>
      </c>
      <c r="AB50" s="819" t="n">
        <v>7</v>
      </c>
      <c r="AC50" s="626" t="s">
        <v>89</v>
      </c>
      <c r="AD50" s="819" t="n">
        <v>3</v>
      </c>
      <c r="AE50" s="626" t="s">
        <v>90</v>
      </c>
      <c r="AF50" s="626" t="s">
        <v>101</v>
      </c>
      <c r="AG50" s="820" t="n">
        <f aca="false">IF(X50&gt;=1,(AB50*12+AD50)-(X50*12+Z50)+1,"")</f>
        <v>10</v>
      </c>
      <c r="AH50" s="821" t="s">
        <v>373</v>
      </c>
      <c r="AI50" s="866" t="str">
        <f aca="false">IFERROR(ROUNDDOWN(ROUND(L50*V50,0)*M50,0)*AG50,"")</f>
        <v/>
      </c>
      <c r="AJ50" s="867" t="str">
        <f aca="false">IFERROR(ROUNDDOWN(ROUND((L50*(V50-AX50)),0)*M50,0)*AG50,"")</f>
        <v/>
      </c>
      <c r="AK50" s="824" t="e">
        <f aca="false">IFERROR(IF(OR(N50="",N51="",N53=""),0,ROUNDDOWN(ROUNDDOWN(ROUND(L50*VLOOKUP(K50,【参考】数式用!$A$5:$AB$27,MATCH("新加算Ⅳ",【参考】数式用!$B$4:$AB$4,0)+1,0),0)*M50,0)*AG50*0.5,0)),"")),0),0),0)))</f>
        <v>#N/A</v>
      </c>
      <c r="AL50" s="825"/>
      <c r="AM50" s="826" t="e">
        <f aca="false">IFERROR(IF(OR(N53="ベア加算",N53=""),0, IF(OR(U50="新加算Ⅰ",U50="新加算Ⅱ",U50="新加算Ⅲ",U50="新加算Ⅳ"),ROUNDDOWN(ROUND(L50*VLOOKUP(K50,【参考】数式用!$A$5:$I$27,MATCH("ベア加算",【参考】数式用!$B$4:$I$4,0)+1,0),0)*M50,0)*AG50,0)),"")),0),0))))</f>
        <v>#N/A</v>
      </c>
      <c r="AN50" s="703"/>
      <c r="AO50" s="827"/>
      <c r="AP50" s="704"/>
      <c r="AQ50" s="704"/>
      <c r="AR50" s="828"/>
      <c r="AS50" s="829"/>
      <c r="AT50" s="639" t="str">
        <f aca="false">IF(AV50="","",IF(V50&lt;O50,"！加算の要件上は問題ありませんが、令和６年４・５月と比較して令和６年６月に加算率が下がる計画になっています。",""))</f>
        <v/>
      </c>
      <c r="AU50" s="868"/>
      <c r="AV50" s="831" t="str">
        <f aca="false">IF(K50&lt;&gt;"","V列に色付け","")</f>
        <v/>
      </c>
      <c r="AW50" s="877" t="str">
        <f aca="false">IF('別紙様式2-2（４・５月分）'!O41="","",'別紙様式2-2（４・５月分）'!O41)</f>
        <v/>
      </c>
      <c r="AX50" s="833" t="e">
        <f aca="false">IF(SUM('別紙様式2-2（４・５月分）'!P41:P43)=0,"",SUM('別紙様式2-2（４・５月分）'!P41:P43))</f>
        <v>#N/A</v>
      </c>
      <c r="AY50" s="834" t="e">
        <f aca="false">IFERROR(VLOOKUP(K50,【参考】数式用!$AJ$2:$AK$24,2,FALSE),"")))</f>
        <v>#N/A</v>
      </c>
      <c r="AZ50" s="835" t="s">
        <v>406</v>
      </c>
      <c r="BA50" s="835" t="s">
        <v>407</v>
      </c>
      <c r="BB50" s="835" t="s">
        <v>408</v>
      </c>
      <c r="BC50" s="835" t="s">
        <v>409</v>
      </c>
      <c r="BD50" s="835" t="e">
        <f aca="false">IF(AND(P50&lt;&gt;"新加算Ⅰ",P50&lt;&gt;"新加算Ⅱ",P50&lt;&gt;"新加算Ⅲ",P50&lt;&gt;"新加算Ⅳ"),P50,IF(Q52&lt;&gt;"",Q52,""))</f>
        <v>#N/A</v>
      </c>
      <c r="BE50" s="835"/>
      <c r="BF50" s="835" t="e">
        <f aca="false">IF(AM50&lt;&gt;0,IF(AN50="○","入力済","未入力"),"")</f>
        <v>#N/A</v>
      </c>
      <c r="BG50" s="835" t="str">
        <f aca="false">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835" t="str">
        <f aca="false">IF(OR(U50="新加算Ⅴ（７）",U50="新加算Ⅴ（９）",U50="新加算Ⅴ（10）",U50="新加算Ⅴ（12）",U50="新加算Ⅴ（13）",U50="新加算Ⅴ（14）"),IF(OR(AP50="○",AP50="令和６年度中に満たす"),"入力済","未入力"),"")</f>
        <v/>
      </c>
      <c r="BI50" s="835" t="str">
        <f aca="false">IF(OR(U50="新加算Ⅰ",U50="新加算Ⅱ",U50="新加算Ⅲ",U50="新加算Ⅴ（１）",U50="新加算Ⅴ（３）",U50="新加算Ⅴ（８）"),IF(OR(AQ50="○",AQ50="令和６年度中に満たす"),"入力済","未入力"),"")</f>
        <v/>
      </c>
      <c r="BJ50" s="836" t="str">
        <f aca="false">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831" t="str">
        <f aca="false">IF(OR(U50="新加算Ⅰ",U50="新加算Ⅴ（１）",U50="新加算Ⅴ（２）",U50="新加算Ⅴ（５）",U50="新加算Ⅴ（７）",U50="新加算Ⅴ（10）"),IF(AS50="","未入力","入力済"),"")</f>
        <v/>
      </c>
      <c r="BL50" s="644" t="str">
        <f aca="false">G50</f>
        <v/>
      </c>
    </row>
    <row r="51" customFormat="false" ht="15" hidden="false" customHeight="true" outlineLevel="0" collapsed="false">
      <c r="A51" s="616"/>
      <c r="B51" s="617"/>
      <c r="C51" s="617"/>
      <c r="D51" s="617"/>
      <c r="E51" s="617"/>
      <c r="F51" s="617"/>
      <c r="G51" s="618"/>
      <c r="H51" s="618"/>
      <c r="I51" s="618"/>
      <c r="J51" s="808"/>
      <c r="K51" s="618"/>
      <c r="L51" s="620"/>
      <c r="M51" s="883"/>
      <c r="N51" s="837" t="str">
        <f aca="false">IF('別紙様式2-2（４・５月分）'!Q42="","",'別紙様式2-2（４・５月分）'!Q42)</f>
        <v/>
      </c>
      <c r="O51" s="863"/>
      <c r="P51" s="813"/>
      <c r="Q51" s="813"/>
      <c r="R51" s="813"/>
      <c r="S51" s="864"/>
      <c r="T51" s="815"/>
      <c r="U51" s="816"/>
      <c r="V51" s="865"/>
      <c r="W51" s="818"/>
      <c r="X51" s="819"/>
      <c r="Y51" s="626"/>
      <c r="Z51" s="819"/>
      <c r="AA51" s="626"/>
      <c r="AB51" s="819"/>
      <c r="AC51" s="626"/>
      <c r="AD51" s="819"/>
      <c r="AE51" s="626"/>
      <c r="AF51" s="626"/>
      <c r="AG51" s="820"/>
      <c r="AH51" s="821"/>
      <c r="AI51" s="866"/>
      <c r="AJ51" s="867"/>
      <c r="AK51" s="824"/>
      <c r="AL51" s="825"/>
      <c r="AM51" s="826"/>
      <c r="AN51" s="703"/>
      <c r="AO51" s="827"/>
      <c r="AP51" s="704"/>
      <c r="AQ51" s="704"/>
      <c r="AR51" s="828"/>
      <c r="AS51" s="829"/>
      <c r="AT51" s="838" t="str">
        <f aca="false">IF(AV50="","",IF(AG50&gt;10,"！令和６年度の新加算の「算定対象月」が10か月を超えています。標準的な「算定対象月」は令和６年６月から令和７年３月です。",IF(OR(AB50&lt;&gt;7,AD50&lt;&gt;3),"！算定期間の終わりが令和７年３月になっていません。区分変更を行う場合は、別紙様式2-4に記入してください。","")))</f>
        <v/>
      </c>
      <c r="AU51" s="868"/>
      <c r="AV51" s="831"/>
      <c r="AW51" s="877" t="str">
        <f aca="false">IF('別紙様式2-2（４・５月分）'!O42="","",'別紙様式2-2（４・５月分）'!O42)</f>
        <v/>
      </c>
      <c r="AX51" s="833"/>
      <c r="AY51" s="834"/>
      <c r="AZ51" s="835"/>
      <c r="BA51" s="835"/>
      <c r="BB51" s="835"/>
      <c r="BC51" s="835"/>
      <c r="BD51" s="835"/>
      <c r="BE51" s="835"/>
      <c r="BF51" s="835"/>
      <c r="BG51" s="835"/>
      <c r="BH51" s="835"/>
      <c r="BI51" s="835"/>
      <c r="BJ51" s="836"/>
      <c r="BK51" s="831"/>
      <c r="BL51" s="644" t="str">
        <f aca="false">G50</f>
        <v/>
      </c>
    </row>
    <row r="52" s="1" customFormat="true" ht="15" hidden="false" customHeight="true" outlineLevel="0" collapsed="false">
      <c r="A52" s="616"/>
      <c r="B52" s="617"/>
      <c r="C52" s="617"/>
      <c r="D52" s="617"/>
      <c r="E52" s="617"/>
      <c r="F52" s="617"/>
      <c r="G52" s="618"/>
      <c r="H52" s="618"/>
      <c r="I52" s="618"/>
      <c r="J52" s="808"/>
      <c r="K52" s="618"/>
      <c r="L52" s="620"/>
      <c r="M52" s="883"/>
      <c r="N52" s="837"/>
      <c r="O52" s="863"/>
      <c r="P52" s="873" t="s">
        <v>92</v>
      </c>
      <c r="Q52" s="840" t="e">
        <f aca="false">IFERROR(VLOOKUP('別紙様式2-2（４・５月分）'!AR41,【参考】数式用!$AT$5:$AV$22,3,FALSE),"")))</f>
        <v>#N/A</v>
      </c>
      <c r="R52" s="874" t="s">
        <v>94</v>
      </c>
      <c r="S52" s="869" t="e">
        <f aca="false">IFERROR(VLOOKUP(K50,【参考】数式用!$A$5:$AB$27,MATCH(Q52,【参考】数式用!$B$4:$AB$4,0)+1,0),"")))</f>
        <v>#N/A</v>
      </c>
      <c r="T52" s="843" t="s">
        <v>410</v>
      </c>
      <c r="U52" s="844"/>
      <c r="V52" s="870" t="e">
        <f aca="false">IFERROR(VLOOKUP(K50,【参考】数式用!$A$5:$AB$27,MATCH(U52,【参考】数式用!$B$4:$AB$4,0)+1,0),"")))</f>
        <v>#N/A</v>
      </c>
      <c r="W52" s="846" t="s">
        <v>88</v>
      </c>
      <c r="X52" s="881" t="n">
        <v>7</v>
      </c>
      <c r="Y52" s="667" t="s">
        <v>89</v>
      </c>
      <c r="Z52" s="881" t="n">
        <v>4</v>
      </c>
      <c r="AA52" s="667" t="s">
        <v>372</v>
      </c>
      <c r="AB52" s="881" t="n">
        <v>8</v>
      </c>
      <c r="AC52" s="667" t="s">
        <v>89</v>
      </c>
      <c r="AD52" s="881" t="n">
        <v>3</v>
      </c>
      <c r="AE52" s="667" t="s">
        <v>90</v>
      </c>
      <c r="AF52" s="667" t="s">
        <v>101</v>
      </c>
      <c r="AG52" s="848" t="n">
        <f aca="false">IF(X52&gt;=1,(AB52*12+AD52)-(X52*12+Z52)+1,"")</f>
        <v>12</v>
      </c>
      <c r="AH52" s="849" t="s">
        <v>373</v>
      </c>
      <c r="AI52" s="871" t="str">
        <f aca="false">IFERROR(ROUNDDOWN(ROUND(L50*V52,0)*M50,0)*AG52,"")</f>
        <v/>
      </c>
      <c r="AJ52" s="882" t="str">
        <f aca="false">IFERROR(ROUNDDOWN(ROUND((L50*(V52-AX50)),0)*M50,0)*AG52,"")</f>
        <v/>
      </c>
      <c r="AK52" s="852" t="e">
        <f aca="false">IFERROR(IF(OR(N50="",N51="",N53=""),0,ROUNDDOWN(ROUNDDOWN(ROUND(L50*VLOOKUP(K50,【参考】数式用!$A$5:$AB$27,MATCH("新加算Ⅳ",【参考】数式用!$B$4:$AB$4,0)+1,0),0)*M50,0)*AG52*0.5,0)),"")),0),0),0)))</f>
        <v>#N/A</v>
      </c>
      <c r="AL52" s="853" t="str">
        <f aca="false">IF(U52&lt;&gt;"","新規に適用","")</f>
        <v/>
      </c>
      <c r="AM52" s="854" t="e">
        <f aca="false">IFERROR(IF(OR(N53="ベア加算",N53=""),0, IF(OR(U50="新加算Ⅰ",U50="新加算Ⅱ",U50="新加算Ⅲ",U50="新加算Ⅳ"),0,ROUNDDOWN(ROUND(L50*VLOOKUP(K50,【参考】数式用!$A$5:$I$27,MATCH("ベア加算",【参考】数式用!$B$4:$I$4,0)+1,0),0)*M50,0)*AG52)),"")),0),0))))</f>
        <v>#N/A</v>
      </c>
      <c r="AN52" s="855" t="e">
        <f aca="false">IF(AM52=0,"",IF(AND(U52&lt;&gt;"",AN50=""),"新規に適用",IF(AND(U52&lt;&gt;"",AN50&lt;&gt;""),"継続で適用","")))</f>
        <v>#N/A</v>
      </c>
      <c r="AO52" s="855" t="str">
        <f aca="false">IF(AND(U52&lt;&gt;"",AO50=""),"新規に適用",IF(AND(U52&lt;&gt;"",AO50&lt;&gt;""),"継続で適用",""))</f>
        <v/>
      </c>
      <c r="AP52" s="856"/>
      <c r="AQ52" s="855" t="str">
        <f aca="false">IF(AND(U52&lt;&gt;"",AQ50=""),"新規に適用",IF(AND(U52&lt;&gt;"",AQ50&lt;&gt;""),"継続で適用",""))</f>
        <v/>
      </c>
      <c r="AR52" s="857" t="str">
        <f aca="false">IF(AND(U52&lt;&gt;"",AO50=""),"新規に適用",IF(AND(U52&lt;&gt;"",OR(U50="新加算Ⅰ",U50="新加算Ⅱ",U50="新加算Ⅴ（１）",U50="新加算Ⅴ（２）",U50="新加算Ⅴ（３）",U50="新加算Ⅴ（４）",U50="新加算Ⅴ（５）",U50="新加算Ⅴ（６）",U50="新加算Ⅴ（７）",U50="新加算Ⅴ（９）",U50="新加算Ⅴ（10）",U50="新加算Ⅴ（12）")),"継続で適用",""))</f>
        <v/>
      </c>
      <c r="AS52" s="858" t="str">
        <f aca="false">IF(AND(U52&lt;&gt;"",AS50=""),"新規に適用",IF(AND(U52&lt;&gt;"",AS50&lt;&gt;""),"継続で適用",""))</f>
        <v/>
      </c>
      <c r="AT52" s="838"/>
      <c r="AU52" s="868"/>
      <c r="AV52" s="831" t="str">
        <f aca="false">IF(K50&lt;&gt;"","V列に色付け","")</f>
        <v/>
      </c>
      <c r="AW52" s="877"/>
      <c r="AX52" s="833"/>
      <c r="BL52" s="644" t="str">
        <f aca="false">G50</f>
        <v/>
      </c>
    </row>
    <row r="53" s="1" customFormat="true" ht="30" hidden="false" customHeight="true" outlineLevel="0" collapsed="false">
      <c r="A53" s="616"/>
      <c r="B53" s="617"/>
      <c r="C53" s="617"/>
      <c r="D53" s="617"/>
      <c r="E53" s="617"/>
      <c r="F53" s="617"/>
      <c r="G53" s="618"/>
      <c r="H53" s="618"/>
      <c r="I53" s="618"/>
      <c r="J53" s="808"/>
      <c r="K53" s="618"/>
      <c r="L53" s="620"/>
      <c r="M53" s="883"/>
      <c r="N53" s="859" t="str">
        <f aca="false">IF('別紙様式2-2（４・５月分）'!Q43="","",'別紙様式2-2（４・５月分）'!Q43)</f>
        <v/>
      </c>
      <c r="O53" s="863"/>
      <c r="P53" s="873"/>
      <c r="Q53" s="840"/>
      <c r="R53" s="874"/>
      <c r="S53" s="869"/>
      <c r="T53" s="843"/>
      <c r="U53" s="844"/>
      <c r="V53" s="870"/>
      <c r="W53" s="846"/>
      <c r="X53" s="881"/>
      <c r="Y53" s="667"/>
      <c r="Z53" s="881"/>
      <c r="AA53" s="667"/>
      <c r="AB53" s="881"/>
      <c r="AC53" s="667"/>
      <c r="AD53" s="881"/>
      <c r="AE53" s="667"/>
      <c r="AF53" s="667"/>
      <c r="AG53" s="848"/>
      <c r="AH53" s="849"/>
      <c r="AI53" s="871"/>
      <c r="AJ53" s="882"/>
      <c r="AK53" s="852"/>
      <c r="AL53" s="853"/>
      <c r="AM53" s="854"/>
      <c r="AN53" s="855"/>
      <c r="AO53" s="855"/>
      <c r="AP53" s="856"/>
      <c r="AQ53" s="855"/>
      <c r="AR53" s="857"/>
      <c r="AS53" s="858"/>
      <c r="AT53" s="681" t="str">
        <f aca="false">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868"/>
      <c r="AV53" s="831"/>
      <c r="AW53" s="877" t="str">
        <f aca="false">IF('別紙様式2-2（４・５月分）'!O43="","",'別紙様式2-2（４・５月分）'!O43)</f>
        <v/>
      </c>
      <c r="AX53" s="833"/>
      <c r="BL53" s="644" t="str">
        <f aca="false">G50</f>
        <v/>
      </c>
    </row>
    <row r="54" customFormat="false" ht="30" hidden="false" customHeight="true" outlineLevel="0" collapsed="false">
      <c r="A54" s="616" t="n">
        <v>11</v>
      </c>
      <c r="B54" s="617" t="str">
        <f aca="false">IF(基本情報入力シート!C64="","",基本情報入力シート!C64)</f>
        <v/>
      </c>
      <c r="C54" s="617"/>
      <c r="D54" s="617"/>
      <c r="E54" s="617"/>
      <c r="F54" s="617"/>
      <c r="G54" s="618" t="str">
        <f aca="false">IF(基本情報入力シート!M64="","",基本情報入力シート!M64)</f>
        <v/>
      </c>
      <c r="H54" s="618" t="str">
        <f aca="false">IF(基本情報入力シート!R64="","",基本情報入力シート!R64)</f>
        <v/>
      </c>
      <c r="I54" s="618" t="str">
        <f aca="false">IF(基本情報入力シート!W64="","",基本情報入力シート!W64)</f>
        <v/>
      </c>
      <c r="J54" s="808" t="str">
        <f aca="false">IF(基本情報入力シート!X64="","",基本情報入力シート!X64)</f>
        <v/>
      </c>
      <c r="K54" s="618" t="str">
        <f aca="false">IF(基本情報入力シート!Y64="","",基本情報入力シート!Y64)</f>
        <v/>
      </c>
      <c r="L54" s="620" t="str">
        <f aca="false">IF(基本情報入力シート!AB64="","",基本情報入力シート!AB64)</f>
        <v/>
      </c>
      <c r="M54" s="621" t="e">
        <f aca="false">IF(基本情報入力シート!AC64="","",基本情報入力シート!AC64)</f>
        <v>#N/A</v>
      </c>
      <c r="N54" s="811" t="str">
        <f aca="false">IF('別紙様式2-2（４・５月分）'!Q44="","",'別紙様式2-2（４・５月分）'!Q44)</f>
        <v/>
      </c>
      <c r="O54" s="863" t="e">
        <f aca="false">IF(SUM('別紙様式2-2（４・５月分）'!R44:R46)=0,"",SUM('別紙様式2-2（４・５月分）'!R44:R46))</f>
        <v>#N/A</v>
      </c>
      <c r="P54" s="813" t="e">
        <f aca="false">IFERROR(VLOOKUP('別紙様式2-2（４・５月分）'!AR44,【参考】数式用!$AT$5:$AU$22,2,FALSE),"")))</f>
        <v>#N/A</v>
      </c>
      <c r="Q54" s="813"/>
      <c r="R54" s="813"/>
      <c r="S54" s="864" t="e">
        <f aca="false">IFERROR(VLOOKUP(K54,【参考】数式用!$A$5:$AB$27,MATCH(P54,【参考】数式用!$B$4:$AB$4,0)+1,0),"")))</f>
        <v>#N/A</v>
      </c>
      <c r="T54" s="815" t="s">
        <v>405</v>
      </c>
      <c r="U54" s="816"/>
      <c r="V54" s="865" t="e">
        <f aca="false">IFERROR(VLOOKUP(K54,【参考】数式用!$A$5:$AB$27,MATCH(U54,【参考】数式用!$B$4:$AB$4,0)+1,0),"")))</f>
        <v>#N/A</v>
      </c>
      <c r="W54" s="818" t="s">
        <v>88</v>
      </c>
      <c r="X54" s="819" t="n">
        <v>6</v>
      </c>
      <c r="Y54" s="626" t="s">
        <v>89</v>
      </c>
      <c r="Z54" s="819" t="n">
        <v>6</v>
      </c>
      <c r="AA54" s="626" t="s">
        <v>372</v>
      </c>
      <c r="AB54" s="819" t="n">
        <v>7</v>
      </c>
      <c r="AC54" s="626" t="s">
        <v>89</v>
      </c>
      <c r="AD54" s="819" t="n">
        <v>3</v>
      </c>
      <c r="AE54" s="626" t="s">
        <v>90</v>
      </c>
      <c r="AF54" s="626" t="s">
        <v>101</v>
      </c>
      <c r="AG54" s="820" t="n">
        <f aca="false">IF(X54&gt;=1,(AB54*12+AD54)-(X54*12+Z54)+1,"")</f>
        <v>10</v>
      </c>
      <c r="AH54" s="821" t="s">
        <v>373</v>
      </c>
      <c r="AI54" s="866" t="str">
        <f aca="false">IFERROR(ROUNDDOWN(ROUND(L54*V54,0)*M54,0)*AG54,"")</f>
        <v/>
      </c>
      <c r="AJ54" s="867" t="str">
        <f aca="false">IFERROR(ROUNDDOWN(ROUND((L54*(V54-AX54)),0)*M54,0)*AG54,"")</f>
        <v/>
      </c>
      <c r="AK54" s="824" t="e">
        <f aca="false">IFERROR(IF(OR(N54="",N55="",N57=""),0,ROUNDDOWN(ROUNDDOWN(ROUND(L54*VLOOKUP(K54,【参考】数式用!$A$5:$AB$27,MATCH("新加算Ⅳ",【参考】数式用!$B$4:$AB$4,0)+1,0),0)*M54,0)*AG54*0.5,0)),"")),0),0),0)))</f>
        <v>#N/A</v>
      </c>
      <c r="AL54" s="825"/>
      <c r="AM54" s="826" t="e">
        <f aca="false">IFERROR(IF(OR(N57="ベア加算",N57=""),0, IF(OR(U54="新加算Ⅰ",U54="新加算Ⅱ",U54="新加算Ⅲ",U54="新加算Ⅳ"),ROUNDDOWN(ROUND(L54*VLOOKUP(K54,【参考】数式用!$A$5:$I$27,MATCH("ベア加算",【参考】数式用!$B$4:$I$4,0)+1,0),0)*M54,0)*AG54,0)),"")),0),0))))</f>
        <v>#N/A</v>
      </c>
      <c r="AN54" s="703"/>
      <c r="AO54" s="827"/>
      <c r="AP54" s="704"/>
      <c r="AQ54" s="704"/>
      <c r="AR54" s="828"/>
      <c r="AS54" s="829"/>
      <c r="AT54" s="639" t="str">
        <f aca="false">IF(AV54="","",IF(V54&lt;O54,"！加算の要件上は問題ありませんが、令和６年４・５月と比較して令和６年６月に加算率が下がる計画になっています。",""))</f>
        <v/>
      </c>
      <c r="AU54" s="868"/>
      <c r="AV54" s="831" t="str">
        <f aca="false">IF(K54&lt;&gt;"","V列に色付け","")</f>
        <v/>
      </c>
      <c r="AW54" s="877" t="str">
        <f aca="false">IF('別紙様式2-2（４・５月分）'!O44="","",'別紙様式2-2（４・５月分）'!O44)</f>
        <v/>
      </c>
      <c r="AX54" s="833" t="e">
        <f aca="false">IF(SUM('別紙様式2-2（４・５月分）'!P44:P46)=0,"",SUM('別紙様式2-2（４・５月分）'!P44:P46))</f>
        <v>#N/A</v>
      </c>
      <c r="AY54" s="834" t="e">
        <f aca="false">IFERROR(VLOOKUP(K54,【参考】数式用!$AJ$2:$AK$24,2,FALSE),"")))</f>
        <v>#N/A</v>
      </c>
      <c r="AZ54" s="835" t="s">
        <v>406</v>
      </c>
      <c r="BA54" s="835" t="s">
        <v>407</v>
      </c>
      <c r="BB54" s="835" t="s">
        <v>408</v>
      </c>
      <c r="BC54" s="835" t="s">
        <v>409</v>
      </c>
      <c r="BD54" s="835" t="e">
        <f aca="false">IF(AND(P54&lt;&gt;"新加算Ⅰ",P54&lt;&gt;"新加算Ⅱ",P54&lt;&gt;"新加算Ⅲ",P54&lt;&gt;"新加算Ⅳ"),P54,IF(Q56&lt;&gt;"",Q56,""))</f>
        <v>#N/A</v>
      </c>
      <c r="BE54" s="835"/>
      <c r="BF54" s="835" t="e">
        <f aca="false">IF(AM54&lt;&gt;0,IF(AN54="○","入力済","未入力"),"")</f>
        <v>#N/A</v>
      </c>
      <c r="BG54" s="835" t="str">
        <f aca="false">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835" t="str">
        <f aca="false">IF(OR(U54="新加算Ⅴ（７）",U54="新加算Ⅴ（９）",U54="新加算Ⅴ（10）",U54="新加算Ⅴ（12）",U54="新加算Ⅴ（13）",U54="新加算Ⅴ（14）"),IF(OR(AP54="○",AP54="令和６年度中に満たす"),"入力済","未入力"),"")</f>
        <v/>
      </c>
      <c r="BI54" s="835" t="str">
        <f aca="false">IF(OR(U54="新加算Ⅰ",U54="新加算Ⅱ",U54="新加算Ⅲ",U54="新加算Ⅴ（１）",U54="新加算Ⅴ（３）",U54="新加算Ⅴ（８）"),IF(OR(AQ54="○",AQ54="令和６年度中に満たす"),"入力済","未入力"),"")</f>
        <v/>
      </c>
      <c r="BJ54" s="836" t="str">
        <f aca="false">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831" t="str">
        <f aca="false">IF(OR(U54="新加算Ⅰ",U54="新加算Ⅴ（１）",U54="新加算Ⅴ（２）",U54="新加算Ⅴ（５）",U54="新加算Ⅴ（７）",U54="新加算Ⅴ（10）"),IF(AS54="","未入力","入力済"),"")</f>
        <v/>
      </c>
      <c r="BL54" s="644" t="str">
        <f aca="false">G54</f>
        <v/>
      </c>
    </row>
    <row r="55" customFormat="false" ht="15" hidden="false" customHeight="true" outlineLevel="0" collapsed="false">
      <c r="A55" s="616"/>
      <c r="B55" s="617"/>
      <c r="C55" s="617"/>
      <c r="D55" s="617"/>
      <c r="E55" s="617"/>
      <c r="F55" s="617"/>
      <c r="G55" s="618"/>
      <c r="H55" s="618"/>
      <c r="I55" s="618"/>
      <c r="J55" s="808"/>
      <c r="K55" s="618"/>
      <c r="L55" s="620"/>
      <c r="M55" s="621"/>
      <c r="N55" s="837" t="str">
        <f aca="false">IF('別紙様式2-2（４・５月分）'!Q45="","",'別紙様式2-2（４・５月分）'!Q45)</f>
        <v/>
      </c>
      <c r="O55" s="863"/>
      <c r="P55" s="813"/>
      <c r="Q55" s="813"/>
      <c r="R55" s="813"/>
      <c r="S55" s="864"/>
      <c r="T55" s="815"/>
      <c r="U55" s="816"/>
      <c r="V55" s="865"/>
      <c r="W55" s="818"/>
      <c r="X55" s="819"/>
      <c r="Y55" s="626"/>
      <c r="Z55" s="819"/>
      <c r="AA55" s="626"/>
      <c r="AB55" s="819"/>
      <c r="AC55" s="626"/>
      <c r="AD55" s="819"/>
      <c r="AE55" s="626"/>
      <c r="AF55" s="626"/>
      <c r="AG55" s="820"/>
      <c r="AH55" s="821"/>
      <c r="AI55" s="866"/>
      <c r="AJ55" s="867"/>
      <c r="AK55" s="824"/>
      <c r="AL55" s="825"/>
      <c r="AM55" s="826"/>
      <c r="AN55" s="703"/>
      <c r="AO55" s="827"/>
      <c r="AP55" s="704"/>
      <c r="AQ55" s="704"/>
      <c r="AR55" s="828"/>
      <c r="AS55" s="829"/>
      <c r="AT55" s="838" t="str">
        <f aca="false">IF(AV54="","",IF(AG54&gt;10,"！令和６年度の新加算の「算定対象月」が10か月を超えています。標準的な「算定対象月」は令和６年６月から令和７年３月です。",IF(OR(AB54&lt;&gt;7,AD54&lt;&gt;3),"！算定期間の終わりが令和７年３月になっていません。区分変更を行う場合は、別紙様式2-4に記入してください。","")))</f>
        <v/>
      </c>
      <c r="AU55" s="868"/>
      <c r="AV55" s="831"/>
      <c r="AW55" s="877" t="str">
        <f aca="false">IF('別紙様式2-2（４・５月分）'!O45="","",'別紙様式2-2（４・５月分）'!O45)</f>
        <v/>
      </c>
      <c r="AX55" s="833"/>
      <c r="AY55" s="834"/>
      <c r="AZ55" s="835"/>
      <c r="BA55" s="835"/>
      <c r="BB55" s="835"/>
      <c r="BC55" s="835"/>
      <c r="BD55" s="835"/>
      <c r="BE55" s="835"/>
      <c r="BF55" s="835"/>
      <c r="BG55" s="835"/>
      <c r="BH55" s="835"/>
      <c r="BI55" s="835"/>
      <c r="BJ55" s="836"/>
      <c r="BK55" s="831"/>
      <c r="BL55" s="644" t="str">
        <f aca="false">G54</f>
        <v/>
      </c>
    </row>
    <row r="56" s="1" customFormat="true" ht="15" hidden="false" customHeight="true" outlineLevel="0" collapsed="false">
      <c r="A56" s="616"/>
      <c r="B56" s="617"/>
      <c r="C56" s="617"/>
      <c r="D56" s="617"/>
      <c r="E56" s="617"/>
      <c r="F56" s="617"/>
      <c r="G56" s="618"/>
      <c r="H56" s="618"/>
      <c r="I56" s="618"/>
      <c r="J56" s="808"/>
      <c r="K56" s="618"/>
      <c r="L56" s="620"/>
      <c r="M56" s="621"/>
      <c r="N56" s="837"/>
      <c r="O56" s="863"/>
      <c r="P56" s="873" t="s">
        <v>92</v>
      </c>
      <c r="Q56" s="840" t="e">
        <f aca="false">IFERROR(VLOOKUP('別紙様式2-2（４・５月分）'!AR44,【参考】数式用!$AT$5:$AV$22,3,FALSE),"")))</f>
        <v>#N/A</v>
      </c>
      <c r="R56" s="874" t="s">
        <v>94</v>
      </c>
      <c r="S56" s="875" t="e">
        <f aca="false">IFERROR(VLOOKUP(K54,【参考】数式用!$A$5:$AB$27,MATCH(Q56,【参考】数式用!$B$4:$AB$4,0)+1,0),"")))</f>
        <v>#N/A</v>
      </c>
      <c r="T56" s="843" t="s">
        <v>410</v>
      </c>
      <c r="U56" s="844"/>
      <c r="V56" s="870" t="e">
        <f aca="false">IFERROR(VLOOKUP(K54,【参考】数式用!$A$5:$AB$27,MATCH(U56,【参考】数式用!$B$4:$AB$4,0)+1,0),"")))</f>
        <v>#N/A</v>
      </c>
      <c r="W56" s="846" t="s">
        <v>88</v>
      </c>
      <c r="X56" s="881" t="n">
        <v>7</v>
      </c>
      <c r="Y56" s="667" t="s">
        <v>89</v>
      </c>
      <c r="Z56" s="881" t="n">
        <v>4</v>
      </c>
      <c r="AA56" s="667" t="s">
        <v>372</v>
      </c>
      <c r="AB56" s="881" t="n">
        <v>8</v>
      </c>
      <c r="AC56" s="667" t="s">
        <v>89</v>
      </c>
      <c r="AD56" s="881" t="n">
        <v>3</v>
      </c>
      <c r="AE56" s="667" t="s">
        <v>90</v>
      </c>
      <c r="AF56" s="667" t="s">
        <v>101</v>
      </c>
      <c r="AG56" s="848" t="n">
        <f aca="false">IF(X56&gt;=1,(AB56*12+AD56)-(X56*12+Z56)+1,"")</f>
        <v>12</v>
      </c>
      <c r="AH56" s="849" t="s">
        <v>373</v>
      </c>
      <c r="AI56" s="871" t="str">
        <f aca="false">IFERROR(ROUNDDOWN(ROUND(L54*V56,0)*M54,0)*AG56,"")</f>
        <v/>
      </c>
      <c r="AJ56" s="882" t="str">
        <f aca="false">IFERROR(ROUNDDOWN(ROUND((L54*(V56-AX54)),0)*M54,0)*AG56,"")</f>
        <v/>
      </c>
      <c r="AK56" s="852" t="e">
        <f aca="false">IFERROR(IF(OR(N54="",N55="",N57=""),0,ROUNDDOWN(ROUNDDOWN(ROUND(L54*VLOOKUP(K54,【参考】数式用!$A$5:$AB$27,MATCH("新加算Ⅳ",【参考】数式用!$B$4:$AB$4,0)+1,0),0)*M54,0)*AG56*0.5,0)),"")),0),0),0)))</f>
        <v>#N/A</v>
      </c>
      <c r="AL56" s="853" t="str">
        <f aca="false">IF(U56&lt;&gt;"","新規に適用","")</f>
        <v/>
      </c>
      <c r="AM56" s="854" t="e">
        <f aca="false">IFERROR(IF(OR(N57="ベア加算",N57=""),0, IF(OR(U54="新加算Ⅰ",U54="新加算Ⅱ",U54="新加算Ⅲ",U54="新加算Ⅳ"),0,ROUNDDOWN(ROUND(L54*VLOOKUP(K54,【参考】数式用!$A$5:$I$27,MATCH("ベア加算",【参考】数式用!$B$4:$I$4,0)+1,0),0)*M54,0)*AG56)),"")),0),0))))</f>
        <v>#N/A</v>
      </c>
      <c r="AN56" s="855" t="e">
        <f aca="false">IF(AM56=0,"",IF(AND(U56&lt;&gt;"",AN54=""),"新規に適用",IF(AND(U56&lt;&gt;"",AN54&lt;&gt;""),"継続で適用","")))</f>
        <v>#N/A</v>
      </c>
      <c r="AO56" s="855" t="str">
        <f aca="false">IF(AND(U56&lt;&gt;"",AO54=""),"新規に適用",IF(AND(U56&lt;&gt;"",AO54&lt;&gt;""),"継続で適用",""))</f>
        <v/>
      </c>
      <c r="AP56" s="856"/>
      <c r="AQ56" s="855" t="str">
        <f aca="false">IF(AND(U56&lt;&gt;"",AQ54=""),"新規に適用",IF(AND(U56&lt;&gt;"",AQ54&lt;&gt;""),"継続で適用",""))</f>
        <v/>
      </c>
      <c r="AR56" s="857" t="str">
        <f aca="false">IF(AND(U56&lt;&gt;"",AO54=""),"新規に適用",IF(AND(U56&lt;&gt;"",OR(U54="新加算Ⅰ",U54="新加算Ⅱ",U54="新加算Ⅴ（１）",U54="新加算Ⅴ（２）",U54="新加算Ⅴ（３）",U54="新加算Ⅴ（４）",U54="新加算Ⅴ（５）",U54="新加算Ⅴ（６）",U54="新加算Ⅴ（７）",U54="新加算Ⅴ（９）",U54="新加算Ⅴ（10）",U54="新加算Ⅴ（12）")),"継続で適用",""))</f>
        <v/>
      </c>
      <c r="AS56" s="855" t="str">
        <f aca="false">IF(AND(U56&lt;&gt;"",AS54=""),"新規に適用",IF(AND(U56&lt;&gt;"",AS54&lt;&gt;""),"継続で適用",""))</f>
        <v/>
      </c>
      <c r="AT56" s="838"/>
      <c r="AU56" s="868"/>
      <c r="AV56" s="831" t="str">
        <f aca="false">IF(K54&lt;&gt;"","V列に色付け","")</f>
        <v/>
      </c>
      <c r="AW56" s="877"/>
      <c r="AX56" s="833"/>
      <c r="BL56" s="644" t="str">
        <f aca="false">G54</f>
        <v/>
      </c>
    </row>
    <row r="57" s="1" customFormat="true" ht="30" hidden="false" customHeight="true" outlineLevel="0" collapsed="false">
      <c r="A57" s="616"/>
      <c r="B57" s="617"/>
      <c r="C57" s="617"/>
      <c r="D57" s="617"/>
      <c r="E57" s="617"/>
      <c r="F57" s="617"/>
      <c r="G57" s="618"/>
      <c r="H57" s="618"/>
      <c r="I57" s="618"/>
      <c r="J57" s="808"/>
      <c r="K57" s="618"/>
      <c r="L57" s="620"/>
      <c r="M57" s="621"/>
      <c r="N57" s="859" t="str">
        <f aca="false">IF('別紙様式2-2（４・５月分）'!Q46="","",'別紙様式2-2（４・５月分）'!Q46)</f>
        <v/>
      </c>
      <c r="O57" s="863"/>
      <c r="P57" s="873"/>
      <c r="Q57" s="840"/>
      <c r="R57" s="874"/>
      <c r="S57" s="875"/>
      <c r="T57" s="843"/>
      <c r="U57" s="844"/>
      <c r="V57" s="870"/>
      <c r="W57" s="846"/>
      <c r="X57" s="881"/>
      <c r="Y57" s="667"/>
      <c r="Z57" s="881"/>
      <c r="AA57" s="667"/>
      <c r="AB57" s="881"/>
      <c r="AC57" s="667"/>
      <c r="AD57" s="881"/>
      <c r="AE57" s="667"/>
      <c r="AF57" s="667"/>
      <c r="AG57" s="848"/>
      <c r="AH57" s="849"/>
      <c r="AI57" s="871"/>
      <c r="AJ57" s="882"/>
      <c r="AK57" s="852"/>
      <c r="AL57" s="853"/>
      <c r="AM57" s="854"/>
      <c r="AN57" s="855"/>
      <c r="AO57" s="855"/>
      <c r="AP57" s="856"/>
      <c r="AQ57" s="855"/>
      <c r="AR57" s="857"/>
      <c r="AS57" s="855"/>
      <c r="AT57" s="681" t="str">
        <f aca="false">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868"/>
      <c r="AV57" s="831"/>
      <c r="AW57" s="877" t="str">
        <f aca="false">IF('別紙様式2-2（４・５月分）'!O46="","",'別紙様式2-2（４・５月分）'!O46)</f>
        <v/>
      </c>
      <c r="AX57" s="833"/>
      <c r="BL57" s="644" t="str">
        <f aca="false">G54</f>
        <v/>
      </c>
    </row>
    <row r="58" customFormat="false" ht="30" hidden="false" customHeight="true" outlineLevel="0" collapsed="false">
      <c r="A58" s="730" t="n">
        <v>12</v>
      </c>
      <c r="B58" s="731" t="str">
        <f aca="false">IF(基本情報入力シート!C65="","",基本情報入力シート!C65)</f>
        <v/>
      </c>
      <c r="C58" s="731"/>
      <c r="D58" s="731"/>
      <c r="E58" s="731"/>
      <c r="F58" s="731"/>
      <c r="G58" s="732" t="str">
        <f aca="false">IF(基本情報入力シート!M65="","",基本情報入力シート!M65)</f>
        <v/>
      </c>
      <c r="H58" s="732" t="str">
        <f aca="false">IF(基本情報入力シート!R65="","",基本情報入力シート!R65)</f>
        <v/>
      </c>
      <c r="I58" s="732" t="str">
        <f aca="false">IF(基本情報入力シート!W65="","",基本情報入力シート!W65)</f>
        <v/>
      </c>
      <c r="J58" s="860" t="str">
        <f aca="false">IF(基本情報入力シート!X65="","",基本情報入力シート!X65)</f>
        <v/>
      </c>
      <c r="K58" s="732" t="str">
        <f aca="false">IF(基本情報入力シート!Y65="","",基本情報入力シート!Y65)</f>
        <v/>
      </c>
      <c r="L58" s="879" t="str">
        <f aca="false">IF(基本情報入力シート!AB65="","",基本情報入力シート!AB65)</f>
        <v/>
      </c>
      <c r="M58" s="880" t="e">
        <f aca="false">IF(基本情報入力シート!AC65="","",基本情報入力シート!AC65)</f>
        <v>#N/A</v>
      </c>
      <c r="N58" s="811" t="str">
        <f aca="false">IF('別紙様式2-2（４・５月分）'!Q47="","",'別紙様式2-2（４・５月分）'!Q47)</f>
        <v/>
      </c>
      <c r="O58" s="863" t="e">
        <f aca="false">IF(SUM('別紙様式2-2（４・５月分）'!R47:R49)=0,"",SUM('別紙様式2-2（４・５月分）'!R47:R49))</f>
        <v>#N/A</v>
      </c>
      <c r="P58" s="813" t="e">
        <f aca="false">IFERROR(VLOOKUP('別紙様式2-2（４・５月分）'!AR47,【参考】数式用!$AT$5:$AU$22,2,FALSE),"")))</f>
        <v>#N/A</v>
      </c>
      <c r="Q58" s="813"/>
      <c r="R58" s="813"/>
      <c r="S58" s="864" t="e">
        <f aca="false">IFERROR(VLOOKUP(K58,【参考】数式用!$A$5:$AB$27,MATCH(P58,【参考】数式用!$B$4:$AB$4,0)+1,0),"")))</f>
        <v>#N/A</v>
      </c>
      <c r="T58" s="815" t="s">
        <v>405</v>
      </c>
      <c r="U58" s="816"/>
      <c r="V58" s="865" t="e">
        <f aca="false">IFERROR(VLOOKUP(K58,【参考】数式用!$A$5:$AB$27,MATCH(U58,【参考】数式用!$B$4:$AB$4,0)+1,0),"")))</f>
        <v>#N/A</v>
      </c>
      <c r="W58" s="818" t="s">
        <v>88</v>
      </c>
      <c r="X58" s="819" t="n">
        <v>6</v>
      </c>
      <c r="Y58" s="626" t="s">
        <v>89</v>
      </c>
      <c r="Z58" s="819" t="n">
        <v>6</v>
      </c>
      <c r="AA58" s="626" t="s">
        <v>372</v>
      </c>
      <c r="AB58" s="819" t="n">
        <v>7</v>
      </c>
      <c r="AC58" s="626" t="s">
        <v>89</v>
      </c>
      <c r="AD58" s="819" t="n">
        <v>3</v>
      </c>
      <c r="AE58" s="626" t="s">
        <v>90</v>
      </c>
      <c r="AF58" s="626" t="s">
        <v>101</v>
      </c>
      <c r="AG58" s="820" t="n">
        <f aca="false">IF(X58&gt;=1,(AB58*12+AD58)-(X58*12+Z58)+1,"")</f>
        <v>10</v>
      </c>
      <c r="AH58" s="821" t="s">
        <v>373</v>
      </c>
      <c r="AI58" s="866" t="str">
        <f aca="false">IFERROR(ROUNDDOWN(ROUND(L58*V58,0)*M58,0)*AG58,"")</f>
        <v/>
      </c>
      <c r="AJ58" s="867" t="str">
        <f aca="false">IFERROR(ROUNDDOWN(ROUND((L58*(V58-AX58)),0)*M58,0)*AG58,"")</f>
        <v/>
      </c>
      <c r="AK58" s="824" t="e">
        <f aca="false">IFERROR(IF(OR(N58="",N59="",N61=""),0,ROUNDDOWN(ROUNDDOWN(ROUND(L58*VLOOKUP(K58,【参考】数式用!$A$5:$AB$27,MATCH("新加算Ⅳ",【参考】数式用!$B$4:$AB$4,0)+1,0),0)*M58,0)*AG58*0.5,0)),"")),0),0),0)))</f>
        <v>#N/A</v>
      </c>
      <c r="AL58" s="825"/>
      <c r="AM58" s="826" t="e">
        <f aca="false">IFERROR(IF(OR(N61="ベア加算",N61=""),0, IF(OR(U58="新加算Ⅰ",U58="新加算Ⅱ",U58="新加算Ⅲ",U58="新加算Ⅳ"),ROUNDDOWN(ROUND(L58*VLOOKUP(K58,【参考】数式用!$A$5:$I$27,MATCH("ベア加算",【参考】数式用!$B$4:$I$4,0)+1,0),0)*M58,0)*AG58,0)),"")),0),0))))</f>
        <v>#N/A</v>
      </c>
      <c r="AN58" s="703"/>
      <c r="AO58" s="827"/>
      <c r="AP58" s="704"/>
      <c r="AQ58" s="704"/>
      <c r="AR58" s="828"/>
      <c r="AS58" s="829"/>
      <c r="AT58" s="639" t="str">
        <f aca="false">IF(AV58="","",IF(V58&lt;O58,"！加算の要件上は問題ありませんが、令和６年４・５月と比較して令和６年６月に加算率が下がる計画になっています。",""))</f>
        <v/>
      </c>
      <c r="AU58" s="868"/>
      <c r="AV58" s="831" t="str">
        <f aca="false">IF(K58&lt;&gt;"","V列に色付け","")</f>
        <v/>
      </c>
      <c r="AW58" s="877" t="str">
        <f aca="false">IF('別紙様式2-2（４・５月分）'!O47="","",'別紙様式2-2（４・５月分）'!O47)</f>
        <v/>
      </c>
      <c r="AX58" s="833" t="e">
        <f aca="false">IF(SUM('別紙様式2-2（４・５月分）'!P47:P49)=0,"",SUM('別紙様式2-2（４・５月分）'!P47:P49))</f>
        <v>#N/A</v>
      </c>
      <c r="AY58" s="834" t="e">
        <f aca="false">IFERROR(VLOOKUP(K58,【参考】数式用!$AJ$2:$AK$24,2,FALSE),"")))</f>
        <v>#N/A</v>
      </c>
      <c r="AZ58" s="835" t="s">
        <v>406</v>
      </c>
      <c r="BA58" s="835" t="s">
        <v>407</v>
      </c>
      <c r="BB58" s="835" t="s">
        <v>408</v>
      </c>
      <c r="BC58" s="835" t="s">
        <v>409</v>
      </c>
      <c r="BD58" s="835" t="e">
        <f aca="false">IF(AND(P58&lt;&gt;"新加算Ⅰ",P58&lt;&gt;"新加算Ⅱ",P58&lt;&gt;"新加算Ⅲ",P58&lt;&gt;"新加算Ⅳ"),P58,IF(Q60&lt;&gt;"",Q60,""))</f>
        <v>#N/A</v>
      </c>
      <c r="BE58" s="835"/>
      <c r="BF58" s="835" t="e">
        <f aca="false">IF(AM58&lt;&gt;0,IF(AN58="○","入力済","未入力"),"")</f>
        <v>#N/A</v>
      </c>
      <c r="BG58" s="835" t="str">
        <f aca="false">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835" t="str">
        <f aca="false">IF(OR(U58="新加算Ⅴ（７）",U58="新加算Ⅴ（９）",U58="新加算Ⅴ（10）",U58="新加算Ⅴ（12）",U58="新加算Ⅴ（13）",U58="新加算Ⅴ（14）"),IF(OR(AP58="○",AP58="令和６年度中に満たす"),"入力済","未入力"),"")</f>
        <v/>
      </c>
      <c r="BI58" s="835" t="str">
        <f aca="false">IF(OR(U58="新加算Ⅰ",U58="新加算Ⅱ",U58="新加算Ⅲ",U58="新加算Ⅴ（１）",U58="新加算Ⅴ（３）",U58="新加算Ⅴ（８）"),IF(OR(AQ58="○",AQ58="令和６年度中に満たす"),"入力済","未入力"),"")</f>
        <v/>
      </c>
      <c r="BJ58" s="836" t="str">
        <f aca="false">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831" t="str">
        <f aca="false">IF(OR(U58="新加算Ⅰ",U58="新加算Ⅴ（１）",U58="新加算Ⅴ（２）",U58="新加算Ⅴ（５）",U58="新加算Ⅴ（７）",U58="新加算Ⅴ（10）"),IF(AS58="","未入力","入力済"),"")</f>
        <v/>
      </c>
      <c r="BL58" s="644" t="str">
        <f aca="false">G58</f>
        <v/>
      </c>
    </row>
    <row r="59" customFormat="false" ht="15" hidden="false" customHeight="true" outlineLevel="0" collapsed="false">
      <c r="A59" s="730"/>
      <c r="B59" s="731"/>
      <c r="C59" s="731"/>
      <c r="D59" s="731"/>
      <c r="E59" s="731"/>
      <c r="F59" s="731"/>
      <c r="G59" s="732"/>
      <c r="H59" s="732"/>
      <c r="I59" s="732"/>
      <c r="J59" s="860"/>
      <c r="K59" s="732"/>
      <c r="L59" s="879"/>
      <c r="M59" s="880"/>
      <c r="N59" s="837" t="str">
        <f aca="false">IF('別紙様式2-2（４・５月分）'!Q48="","",'別紙様式2-2（４・５月分）'!Q48)</f>
        <v/>
      </c>
      <c r="O59" s="863"/>
      <c r="P59" s="813"/>
      <c r="Q59" s="813"/>
      <c r="R59" s="813"/>
      <c r="S59" s="864"/>
      <c r="T59" s="815"/>
      <c r="U59" s="816"/>
      <c r="V59" s="865"/>
      <c r="W59" s="818"/>
      <c r="X59" s="819"/>
      <c r="Y59" s="626"/>
      <c r="Z59" s="819"/>
      <c r="AA59" s="626"/>
      <c r="AB59" s="819"/>
      <c r="AC59" s="626"/>
      <c r="AD59" s="819"/>
      <c r="AE59" s="626"/>
      <c r="AF59" s="626"/>
      <c r="AG59" s="820"/>
      <c r="AH59" s="821"/>
      <c r="AI59" s="866"/>
      <c r="AJ59" s="867"/>
      <c r="AK59" s="824"/>
      <c r="AL59" s="825"/>
      <c r="AM59" s="826"/>
      <c r="AN59" s="703"/>
      <c r="AO59" s="827"/>
      <c r="AP59" s="704"/>
      <c r="AQ59" s="704"/>
      <c r="AR59" s="828"/>
      <c r="AS59" s="829"/>
      <c r="AT59" s="838" t="str">
        <f aca="false">IF(AV58="","",IF(AG58&gt;10,"！令和６年度の新加算の「算定対象月」が10か月を超えています。標準的な「算定対象月」は令和６年６月から令和７年３月です。",IF(OR(AB58&lt;&gt;7,AD58&lt;&gt;3),"！算定期間の終わりが令和７年３月になっていません。区分変更を行う場合は、別紙様式2-4に記入してください。","")))</f>
        <v/>
      </c>
      <c r="AU59" s="868"/>
      <c r="AV59" s="831"/>
      <c r="AW59" s="877" t="str">
        <f aca="false">IF('別紙様式2-2（４・５月分）'!O48="","",'別紙様式2-2（４・５月分）'!O48)</f>
        <v/>
      </c>
      <c r="AX59" s="833"/>
      <c r="AY59" s="834"/>
      <c r="AZ59" s="835"/>
      <c r="BA59" s="835"/>
      <c r="BB59" s="835"/>
      <c r="BC59" s="835"/>
      <c r="BD59" s="835"/>
      <c r="BE59" s="835"/>
      <c r="BF59" s="835"/>
      <c r="BG59" s="835"/>
      <c r="BH59" s="835"/>
      <c r="BI59" s="835"/>
      <c r="BJ59" s="836"/>
      <c r="BK59" s="831"/>
      <c r="BL59" s="644" t="str">
        <f aca="false">G58</f>
        <v/>
      </c>
    </row>
    <row r="60" s="1" customFormat="true" ht="15" hidden="false" customHeight="true" outlineLevel="0" collapsed="false">
      <c r="A60" s="730"/>
      <c r="B60" s="731"/>
      <c r="C60" s="731"/>
      <c r="D60" s="731"/>
      <c r="E60" s="731"/>
      <c r="F60" s="731"/>
      <c r="G60" s="732"/>
      <c r="H60" s="732"/>
      <c r="I60" s="732"/>
      <c r="J60" s="860"/>
      <c r="K60" s="732"/>
      <c r="L60" s="879"/>
      <c r="M60" s="880"/>
      <c r="N60" s="837"/>
      <c r="O60" s="863"/>
      <c r="P60" s="873" t="s">
        <v>92</v>
      </c>
      <c r="Q60" s="840" t="e">
        <f aca="false">IFERROR(VLOOKUP('別紙様式2-2（４・５月分）'!AR47,【参考】数式用!$AT$5:$AV$22,3,FALSE),"")))</f>
        <v>#N/A</v>
      </c>
      <c r="R60" s="874" t="s">
        <v>94</v>
      </c>
      <c r="S60" s="869" t="e">
        <f aca="false">IFERROR(VLOOKUP(K58,【参考】数式用!$A$5:$AB$27,MATCH(Q60,【参考】数式用!$B$4:$AB$4,0)+1,0),"")))</f>
        <v>#N/A</v>
      </c>
      <c r="T60" s="843" t="s">
        <v>410</v>
      </c>
      <c r="U60" s="844"/>
      <c r="V60" s="870" t="e">
        <f aca="false">IFERROR(VLOOKUP(K58,【参考】数式用!$A$5:$AB$27,MATCH(U60,【参考】数式用!$B$4:$AB$4,0)+1,0),"")))</f>
        <v>#N/A</v>
      </c>
      <c r="W60" s="846" t="s">
        <v>88</v>
      </c>
      <c r="X60" s="881" t="n">
        <v>7</v>
      </c>
      <c r="Y60" s="667" t="s">
        <v>89</v>
      </c>
      <c r="Z60" s="881" t="n">
        <v>4</v>
      </c>
      <c r="AA60" s="667" t="s">
        <v>372</v>
      </c>
      <c r="AB60" s="881" t="n">
        <v>8</v>
      </c>
      <c r="AC60" s="667" t="s">
        <v>89</v>
      </c>
      <c r="AD60" s="881" t="n">
        <v>3</v>
      </c>
      <c r="AE60" s="667" t="s">
        <v>90</v>
      </c>
      <c r="AF60" s="667" t="s">
        <v>101</v>
      </c>
      <c r="AG60" s="848" t="n">
        <f aca="false">IF(X60&gt;=1,(AB60*12+AD60)-(X60*12+Z60)+1,"")</f>
        <v>12</v>
      </c>
      <c r="AH60" s="849" t="s">
        <v>373</v>
      </c>
      <c r="AI60" s="871" t="str">
        <f aca="false">IFERROR(ROUNDDOWN(ROUND(L58*V60,0)*M58,0)*AG60,"")</f>
        <v/>
      </c>
      <c r="AJ60" s="882" t="str">
        <f aca="false">IFERROR(ROUNDDOWN(ROUND((L58*(V60-AX58)),0)*M58,0)*AG60,"")</f>
        <v/>
      </c>
      <c r="AK60" s="852" t="e">
        <f aca="false">IFERROR(IF(OR(N58="",N59="",N61=""),0,ROUNDDOWN(ROUNDDOWN(ROUND(L58*VLOOKUP(K58,【参考】数式用!$A$5:$AB$27,MATCH("新加算Ⅳ",【参考】数式用!$B$4:$AB$4,0)+1,0),0)*M58,0)*AG60*0.5,0)),"")),0),0),0)))</f>
        <v>#N/A</v>
      </c>
      <c r="AL60" s="853" t="str">
        <f aca="false">IF(U60&lt;&gt;"","新規に適用","")</f>
        <v/>
      </c>
      <c r="AM60" s="854" t="e">
        <f aca="false">IFERROR(IF(OR(N61="ベア加算",N61=""),0, IF(OR(U58="新加算Ⅰ",U58="新加算Ⅱ",U58="新加算Ⅲ",U58="新加算Ⅳ"),0,ROUNDDOWN(ROUND(L58*VLOOKUP(K58,【参考】数式用!$A$5:$I$27,MATCH("ベア加算",【参考】数式用!$B$4:$I$4,0)+1,0),0)*M58,0)*AG60)),"")),0),0))))</f>
        <v>#N/A</v>
      </c>
      <c r="AN60" s="855" t="e">
        <f aca="false">IF(AM60=0,"",IF(AND(U60&lt;&gt;"",AN58=""),"新規に適用",IF(AND(U60&lt;&gt;"",AN58&lt;&gt;""),"継続で適用","")))</f>
        <v>#N/A</v>
      </c>
      <c r="AO60" s="855" t="str">
        <f aca="false">IF(AND(U60&lt;&gt;"",AO58=""),"新規に適用",IF(AND(U60&lt;&gt;"",AO58&lt;&gt;""),"継続で適用",""))</f>
        <v/>
      </c>
      <c r="AP60" s="856"/>
      <c r="AQ60" s="855" t="str">
        <f aca="false">IF(AND(U60&lt;&gt;"",AQ58=""),"新規に適用",IF(AND(U60&lt;&gt;"",AQ58&lt;&gt;""),"継続で適用",""))</f>
        <v/>
      </c>
      <c r="AR60" s="857" t="str">
        <f aca="false">IF(AND(U60&lt;&gt;"",AO58=""),"新規に適用",IF(AND(U60&lt;&gt;"",OR(U58="新加算Ⅰ",U58="新加算Ⅱ",U58="新加算Ⅴ（１）",U58="新加算Ⅴ（２）",U58="新加算Ⅴ（３）",U58="新加算Ⅴ（４）",U58="新加算Ⅴ（５）",U58="新加算Ⅴ（６）",U58="新加算Ⅴ（７）",U58="新加算Ⅴ（９）",U58="新加算Ⅴ（10）",U58="新加算Ⅴ（12）")),"継続で適用",""))</f>
        <v/>
      </c>
      <c r="AS60" s="855" t="str">
        <f aca="false">IF(AND(U60&lt;&gt;"",AS58=""),"新規に適用",IF(AND(U60&lt;&gt;"",AS58&lt;&gt;""),"継続で適用",""))</f>
        <v/>
      </c>
      <c r="AT60" s="838"/>
      <c r="AU60" s="868"/>
      <c r="AV60" s="831" t="str">
        <f aca="false">IF(K58&lt;&gt;"","V列に色付け","")</f>
        <v/>
      </c>
      <c r="AW60" s="877"/>
      <c r="AX60" s="833"/>
      <c r="BL60" s="644" t="str">
        <f aca="false">G58</f>
        <v/>
      </c>
    </row>
    <row r="61" s="1" customFormat="true" ht="30" hidden="false" customHeight="true" outlineLevel="0" collapsed="false">
      <c r="A61" s="730"/>
      <c r="B61" s="731"/>
      <c r="C61" s="731"/>
      <c r="D61" s="731"/>
      <c r="E61" s="731"/>
      <c r="F61" s="731"/>
      <c r="G61" s="732"/>
      <c r="H61" s="732"/>
      <c r="I61" s="732"/>
      <c r="J61" s="860"/>
      <c r="K61" s="732"/>
      <c r="L61" s="879"/>
      <c r="M61" s="880"/>
      <c r="N61" s="859" t="str">
        <f aca="false">IF('別紙様式2-2（４・５月分）'!Q49="","",'別紙様式2-2（４・５月分）'!Q49)</f>
        <v/>
      </c>
      <c r="O61" s="863"/>
      <c r="P61" s="873"/>
      <c r="Q61" s="840"/>
      <c r="R61" s="874"/>
      <c r="S61" s="869"/>
      <c r="T61" s="843"/>
      <c r="U61" s="844"/>
      <c r="V61" s="870"/>
      <c r="W61" s="846"/>
      <c r="X61" s="881"/>
      <c r="Y61" s="667"/>
      <c r="Z61" s="881"/>
      <c r="AA61" s="667"/>
      <c r="AB61" s="881"/>
      <c r="AC61" s="667"/>
      <c r="AD61" s="881"/>
      <c r="AE61" s="667"/>
      <c r="AF61" s="667"/>
      <c r="AG61" s="848"/>
      <c r="AH61" s="849"/>
      <c r="AI61" s="871"/>
      <c r="AJ61" s="882"/>
      <c r="AK61" s="852"/>
      <c r="AL61" s="853"/>
      <c r="AM61" s="854"/>
      <c r="AN61" s="855"/>
      <c r="AO61" s="855"/>
      <c r="AP61" s="856"/>
      <c r="AQ61" s="855"/>
      <c r="AR61" s="857"/>
      <c r="AS61" s="855"/>
      <c r="AT61" s="681" t="str">
        <f aca="false">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868"/>
      <c r="AV61" s="831"/>
      <c r="AW61" s="877" t="str">
        <f aca="false">IF('別紙様式2-2（４・５月分）'!O49="","",'別紙様式2-2（４・５月分）'!O49)</f>
        <v/>
      </c>
      <c r="AX61" s="833"/>
      <c r="BL61" s="644" t="str">
        <f aca="false">G58</f>
        <v/>
      </c>
    </row>
    <row r="62" customFormat="false" ht="30" hidden="false" customHeight="true" outlineLevel="0" collapsed="false">
      <c r="A62" s="616" t="n">
        <v>13</v>
      </c>
      <c r="B62" s="617" t="str">
        <f aca="false">IF(基本情報入力シート!C66="","",基本情報入力シート!C66)</f>
        <v/>
      </c>
      <c r="C62" s="617"/>
      <c r="D62" s="617"/>
      <c r="E62" s="617"/>
      <c r="F62" s="617"/>
      <c r="G62" s="618" t="str">
        <f aca="false">IF(基本情報入力シート!M66="","",基本情報入力シート!M66)</f>
        <v/>
      </c>
      <c r="H62" s="618" t="str">
        <f aca="false">IF(基本情報入力シート!R66="","",基本情報入力シート!R66)</f>
        <v/>
      </c>
      <c r="I62" s="618" t="str">
        <f aca="false">IF(基本情報入力シート!W66="","",基本情報入力シート!W66)</f>
        <v/>
      </c>
      <c r="J62" s="808" t="str">
        <f aca="false">IF(基本情報入力シート!X66="","",基本情報入力シート!X66)</f>
        <v/>
      </c>
      <c r="K62" s="618" t="str">
        <f aca="false">IF(基本情報入力シート!Y66="","",基本情報入力シート!Y66)</f>
        <v/>
      </c>
      <c r="L62" s="620" t="str">
        <f aca="false">IF(基本情報入力シート!AB66="","",基本情報入力シート!AB66)</f>
        <v/>
      </c>
      <c r="M62" s="621" t="e">
        <f aca="false">IF(基本情報入力シート!AC66="","",基本情報入力シート!AC66)</f>
        <v>#N/A</v>
      </c>
      <c r="N62" s="811" t="str">
        <f aca="false">IF('別紙様式2-2（４・５月分）'!Q50="","",'別紙様式2-2（４・５月分）'!Q50)</f>
        <v/>
      </c>
      <c r="O62" s="863" t="e">
        <f aca="false">IF(SUM('別紙様式2-2（４・５月分）'!R50:R52)=0,"",SUM('別紙様式2-2（４・５月分）'!R50:R52))</f>
        <v>#N/A</v>
      </c>
      <c r="P62" s="813" t="e">
        <f aca="false">IFERROR(VLOOKUP('別紙様式2-2（４・５月分）'!AR50,【参考】数式用!$AT$5:$AU$22,2,FALSE),"")))</f>
        <v>#N/A</v>
      </c>
      <c r="Q62" s="813"/>
      <c r="R62" s="813"/>
      <c r="S62" s="864" t="e">
        <f aca="false">IFERROR(VLOOKUP(K62,【参考】数式用!$A$5:$AB$27,MATCH(P62,【参考】数式用!$B$4:$AB$4,0)+1,0),"")))</f>
        <v>#N/A</v>
      </c>
      <c r="T62" s="815" t="s">
        <v>405</v>
      </c>
      <c r="U62" s="816"/>
      <c r="V62" s="865" t="e">
        <f aca="false">IFERROR(VLOOKUP(K62,【参考】数式用!$A$5:$AB$27,MATCH(U62,【参考】数式用!$B$4:$AB$4,0)+1,0),"")))</f>
        <v>#N/A</v>
      </c>
      <c r="W62" s="818" t="s">
        <v>88</v>
      </c>
      <c r="X62" s="819" t="n">
        <v>6</v>
      </c>
      <c r="Y62" s="626" t="s">
        <v>89</v>
      </c>
      <c r="Z62" s="819" t="n">
        <v>6</v>
      </c>
      <c r="AA62" s="626" t="s">
        <v>372</v>
      </c>
      <c r="AB62" s="819" t="n">
        <v>7</v>
      </c>
      <c r="AC62" s="626" t="s">
        <v>89</v>
      </c>
      <c r="AD62" s="819" t="n">
        <v>3</v>
      </c>
      <c r="AE62" s="626" t="s">
        <v>90</v>
      </c>
      <c r="AF62" s="626" t="s">
        <v>101</v>
      </c>
      <c r="AG62" s="820" t="n">
        <f aca="false">IF(X62&gt;=1,(AB62*12+AD62)-(X62*12+Z62)+1,"")</f>
        <v>10</v>
      </c>
      <c r="AH62" s="821" t="s">
        <v>373</v>
      </c>
      <c r="AI62" s="866" t="str">
        <f aca="false">IFERROR(ROUNDDOWN(ROUND(L62*V62,0)*M62,0)*AG62,"")</f>
        <v/>
      </c>
      <c r="AJ62" s="867" t="str">
        <f aca="false">IFERROR(ROUNDDOWN(ROUND((L62*(V62-AX62)),0)*M62,0)*AG62,"")</f>
        <v/>
      </c>
      <c r="AK62" s="824" t="e">
        <f aca="false">IFERROR(IF(OR(N62="",N63="",N65=""),0,ROUNDDOWN(ROUNDDOWN(ROUND(L62*VLOOKUP(K62,【参考】数式用!$A$5:$AB$27,MATCH("新加算Ⅳ",【参考】数式用!$B$4:$AB$4,0)+1,0),0)*M62,0)*AG62*0.5,0)),"")),0),0),0)))</f>
        <v>#N/A</v>
      </c>
      <c r="AL62" s="825"/>
      <c r="AM62" s="826" t="e">
        <f aca="false">IFERROR(IF(OR(N65="ベア加算",N65=""),0, IF(OR(U62="新加算Ⅰ",U62="新加算Ⅱ",U62="新加算Ⅲ",U62="新加算Ⅳ"),ROUNDDOWN(ROUND(L62*VLOOKUP(K62,【参考】数式用!$A$5:$I$27,MATCH("ベア加算",【参考】数式用!$B$4:$I$4,0)+1,0),0)*M62,0)*AG62,0)),"")),0),0))))</f>
        <v>#N/A</v>
      </c>
      <c r="AN62" s="703"/>
      <c r="AO62" s="827"/>
      <c r="AP62" s="704"/>
      <c r="AQ62" s="704"/>
      <c r="AR62" s="828"/>
      <c r="AS62" s="829"/>
      <c r="AT62" s="639" t="str">
        <f aca="false">IF(AV62="","",IF(V62&lt;O62,"！加算の要件上は問題ありませんが、令和６年４・５月と比較して令和６年６月に加算率が下がる計画になっています。",""))</f>
        <v/>
      </c>
      <c r="AU62" s="868"/>
      <c r="AV62" s="831" t="str">
        <f aca="false">IF(K62&lt;&gt;"","V列に色付け","")</f>
        <v/>
      </c>
      <c r="AW62" s="877" t="str">
        <f aca="false">IF('別紙様式2-2（４・５月分）'!O50="","",'別紙様式2-2（４・５月分）'!O50)</f>
        <v/>
      </c>
      <c r="AX62" s="833" t="e">
        <f aca="false">IF(SUM('別紙様式2-2（４・５月分）'!P50:P52)=0,"",SUM('別紙様式2-2（４・５月分）'!P50:P52))</f>
        <v>#N/A</v>
      </c>
      <c r="AY62" s="834" t="e">
        <f aca="false">IFERROR(VLOOKUP(K62,【参考】数式用!$AJ$2:$AK$24,2,FALSE),"")))</f>
        <v>#N/A</v>
      </c>
      <c r="AZ62" s="835" t="s">
        <v>406</v>
      </c>
      <c r="BA62" s="835" t="s">
        <v>407</v>
      </c>
      <c r="BB62" s="835" t="s">
        <v>408</v>
      </c>
      <c r="BC62" s="835" t="s">
        <v>409</v>
      </c>
      <c r="BD62" s="835" t="e">
        <f aca="false">IF(AND(P62&lt;&gt;"新加算Ⅰ",P62&lt;&gt;"新加算Ⅱ",P62&lt;&gt;"新加算Ⅲ",P62&lt;&gt;"新加算Ⅳ"),P62,IF(Q64&lt;&gt;"",Q64,""))</f>
        <v>#N/A</v>
      </c>
      <c r="BE62" s="835"/>
      <c r="BF62" s="835" t="e">
        <f aca="false">IF(AM62&lt;&gt;0,IF(AN62="○","入力済","未入力"),"")</f>
        <v>#N/A</v>
      </c>
      <c r="BG62" s="835" t="str">
        <f aca="false">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835" t="str">
        <f aca="false">IF(OR(U62="新加算Ⅴ（７）",U62="新加算Ⅴ（９）",U62="新加算Ⅴ（10）",U62="新加算Ⅴ（12）",U62="新加算Ⅴ（13）",U62="新加算Ⅴ（14）"),IF(OR(AP62="○",AP62="令和６年度中に満たす"),"入力済","未入力"),"")</f>
        <v/>
      </c>
      <c r="BI62" s="835" t="str">
        <f aca="false">IF(OR(U62="新加算Ⅰ",U62="新加算Ⅱ",U62="新加算Ⅲ",U62="新加算Ⅴ（１）",U62="新加算Ⅴ（３）",U62="新加算Ⅴ（８）"),IF(OR(AQ62="○",AQ62="令和６年度中に満たす"),"入力済","未入力"),"")</f>
        <v/>
      </c>
      <c r="BJ62" s="836" t="str">
        <f aca="false">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831" t="str">
        <f aca="false">IF(OR(U62="新加算Ⅰ",U62="新加算Ⅴ（１）",U62="新加算Ⅴ（２）",U62="新加算Ⅴ（５）",U62="新加算Ⅴ（７）",U62="新加算Ⅴ（10）"),IF(AS62="","未入力","入力済"),"")</f>
        <v/>
      </c>
      <c r="BL62" s="644" t="str">
        <f aca="false">G62</f>
        <v/>
      </c>
    </row>
    <row r="63" customFormat="false" ht="15" hidden="false" customHeight="true" outlineLevel="0" collapsed="false">
      <c r="A63" s="616"/>
      <c r="B63" s="617"/>
      <c r="C63" s="617"/>
      <c r="D63" s="617"/>
      <c r="E63" s="617"/>
      <c r="F63" s="617"/>
      <c r="G63" s="618"/>
      <c r="H63" s="618"/>
      <c r="I63" s="618"/>
      <c r="J63" s="808"/>
      <c r="K63" s="618"/>
      <c r="L63" s="620"/>
      <c r="M63" s="621"/>
      <c r="N63" s="837" t="str">
        <f aca="false">IF('別紙様式2-2（４・５月分）'!Q51="","",'別紙様式2-2（４・５月分）'!Q51)</f>
        <v/>
      </c>
      <c r="O63" s="863"/>
      <c r="P63" s="813"/>
      <c r="Q63" s="813"/>
      <c r="R63" s="813"/>
      <c r="S63" s="864"/>
      <c r="T63" s="815"/>
      <c r="U63" s="816"/>
      <c r="V63" s="865"/>
      <c r="W63" s="818"/>
      <c r="X63" s="819"/>
      <c r="Y63" s="626"/>
      <c r="Z63" s="819"/>
      <c r="AA63" s="626"/>
      <c r="AB63" s="819"/>
      <c r="AC63" s="626"/>
      <c r="AD63" s="819"/>
      <c r="AE63" s="626"/>
      <c r="AF63" s="626"/>
      <c r="AG63" s="820"/>
      <c r="AH63" s="821"/>
      <c r="AI63" s="866"/>
      <c r="AJ63" s="867"/>
      <c r="AK63" s="824"/>
      <c r="AL63" s="825"/>
      <c r="AM63" s="826"/>
      <c r="AN63" s="703"/>
      <c r="AO63" s="827"/>
      <c r="AP63" s="704"/>
      <c r="AQ63" s="704"/>
      <c r="AR63" s="828"/>
      <c r="AS63" s="829"/>
      <c r="AT63" s="838" t="str">
        <f aca="false">IF(AV62="","",IF(AG62&gt;10,"！令和６年度の新加算の「算定対象月」が10か月を超えています。標準的な「算定対象月」は令和６年６月から令和７年３月です。",IF(OR(AB62&lt;&gt;7,AD62&lt;&gt;3),"！算定期間の終わりが令和７年３月になっていません。区分変更を行う場合は、別紙様式2-4に記入してください。","")))</f>
        <v/>
      </c>
      <c r="AU63" s="868"/>
      <c r="AV63" s="831"/>
      <c r="AW63" s="877" t="str">
        <f aca="false">IF('別紙様式2-2（４・５月分）'!O51="","",'別紙様式2-2（４・５月分）'!O51)</f>
        <v/>
      </c>
      <c r="AX63" s="833"/>
      <c r="AY63" s="834"/>
      <c r="AZ63" s="835"/>
      <c r="BA63" s="835"/>
      <c r="BB63" s="835"/>
      <c r="BC63" s="835"/>
      <c r="BD63" s="835"/>
      <c r="BE63" s="835"/>
      <c r="BF63" s="835"/>
      <c r="BG63" s="835"/>
      <c r="BH63" s="835"/>
      <c r="BI63" s="835"/>
      <c r="BJ63" s="836"/>
      <c r="BK63" s="831"/>
      <c r="BL63" s="644" t="str">
        <f aca="false">G62</f>
        <v/>
      </c>
    </row>
    <row r="64" s="1" customFormat="true" ht="15" hidden="false" customHeight="true" outlineLevel="0" collapsed="false">
      <c r="A64" s="616"/>
      <c r="B64" s="617"/>
      <c r="C64" s="617"/>
      <c r="D64" s="617"/>
      <c r="E64" s="617"/>
      <c r="F64" s="617"/>
      <c r="G64" s="618"/>
      <c r="H64" s="618"/>
      <c r="I64" s="618"/>
      <c r="J64" s="808"/>
      <c r="K64" s="618"/>
      <c r="L64" s="620"/>
      <c r="M64" s="621"/>
      <c r="N64" s="837"/>
      <c r="O64" s="863"/>
      <c r="P64" s="873" t="s">
        <v>92</v>
      </c>
      <c r="Q64" s="840" t="e">
        <f aca="false">IFERROR(VLOOKUP('別紙様式2-2（４・５月分）'!AR50,【参考】数式用!$AT$5:$AV$22,3,FALSE),"")))</f>
        <v>#N/A</v>
      </c>
      <c r="R64" s="874" t="s">
        <v>94</v>
      </c>
      <c r="S64" s="875" t="e">
        <f aca="false">IFERROR(VLOOKUP(K62,【参考】数式用!$A$5:$AB$27,MATCH(Q64,【参考】数式用!$B$4:$AB$4,0)+1,0),"")))</f>
        <v>#N/A</v>
      </c>
      <c r="T64" s="843" t="s">
        <v>410</v>
      </c>
      <c r="U64" s="844"/>
      <c r="V64" s="870" t="e">
        <f aca="false">IFERROR(VLOOKUP(K62,【参考】数式用!$A$5:$AB$27,MATCH(U64,【参考】数式用!$B$4:$AB$4,0)+1,0),"")))</f>
        <v>#N/A</v>
      </c>
      <c r="W64" s="846" t="s">
        <v>88</v>
      </c>
      <c r="X64" s="881" t="n">
        <v>7</v>
      </c>
      <c r="Y64" s="667" t="s">
        <v>89</v>
      </c>
      <c r="Z64" s="881" t="n">
        <v>4</v>
      </c>
      <c r="AA64" s="667" t="s">
        <v>372</v>
      </c>
      <c r="AB64" s="881" t="n">
        <v>8</v>
      </c>
      <c r="AC64" s="667" t="s">
        <v>89</v>
      </c>
      <c r="AD64" s="881" t="n">
        <v>3</v>
      </c>
      <c r="AE64" s="667" t="s">
        <v>90</v>
      </c>
      <c r="AF64" s="667" t="s">
        <v>101</v>
      </c>
      <c r="AG64" s="848" t="n">
        <f aca="false">IF(X64&gt;=1,(AB64*12+AD64)-(X64*12+Z64)+1,"")</f>
        <v>12</v>
      </c>
      <c r="AH64" s="849" t="s">
        <v>373</v>
      </c>
      <c r="AI64" s="871" t="str">
        <f aca="false">IFERROR(ROUNDDOWN(ROUND(L62*V64,0)*M62,0)*AG64,"")</f>
        <v/>
      </c>
      <c r="AJ64" s="882" t="str">
        <f aca="false">IFERROR(ROUNDDOWN(ROUND((L62*(V64-AX62)),0)*M62,0)*AG64,"")</f>
        <v/>
      </c>
      <c r="AK64" s="852" t="e">
        <f aca="false">IFERROR(IF(OR(N62="",N63="",N65=""),0,ROUNDDOWN(ROUNDDOWN(ROUND(L62*VLOOKUP(K62,【参考】数式用!$A$5:$AB$27,MATCH("新加算Ⅳ",【参考】数式用!$B$4:$AB$4,0)+1,0),0)*M62,0)*AG64*0.5,0)),"")),0),0),0)))</f>
        <v>#N/A</v>
      </c>
      <c r="AL64" s="853" t="str">
        <f aca="false">IF(U64&lt;&gt;"","新規に適用","")</f>
        <v/>
      </c>
      <c r="AM64" s="854" t="e">
        <f aca="false">IFERROR(IF(OR(N65="ベア加算",N65=""),0, IF(OR(U62="新加算Ⅰ",U62="新加算Ⅱ",U62="新加算Ⅲ",U62="新加算Ⅳ"),0,ROUNDDOWN(ROUND(L62*VLOOKUP(K62,【参考】数式用!$A$5:$I$27,MATCH("ベア加算",【参考】数式用!$B$4:$I$4,0)+1,0),0)*M62,0)*AG64)),"")),0),0))))</f>
        <v>#N/A</v>
      </c>
      <c r="AN64" s="855" t="e">
        <f aca="false">IF(AM64=0,"",IF(AND(U64&lt;&gt;"",AN62=""),"新規に適用",IF(AND(U64&lt;&gt;"",AN62&lt;&gt;""),"継続で適用","")))</f>
        <v>#N/A</v>
      </c>
      <c r="AO64" s="855" t="str">
        <f aca="false">IF(AND(U64&lt;&gt;"",AO62=""),"新規に適用",IF(AND(U64&lt;&gt;"",AO62&lt;&gt;""),"継続で適用",""))</f>
        <v/>
      </c>
      <c r="AP64" s="856"/>
      <c r="AQ64" s="855" t="str">
        <f aca="false">IF(AND(U64&lt;&gt;"",AQ62=""),"新規に適用",IF(AND(U64&lt;&gt;"",AQ62&lt;&gt;""),"継続で適用",""))</f>
        <v/>
      </c>
      <c r="AR64" s="857" t="str">
        <f aca="false">IF(AND(U64&lt;&gt;"",AO62=""),"新規に適用",IF(AND(U64&lt;&gt;"",OR(U62="新加算Ⅰ",U62="新加算Ⅱ",U62="新加算Ⅴ（１）",U62="新加算Ⅴ（２）",U62="新加算Ⅴ（３）",U62="新加算Ⅴ（４）",U62="新加算Ⅴ（５）",U62="新加算Ⅴ（６）",U62="新加算Ⅴ（７）",U62="新加算Ⅴ（９）",U62="新加算Ⅴ（10）",U62="新加算Ⅴ（12）")),"継続で適用",""))</f>
        <v/>
      </c>
      <c r="AS64" s="855" t="str">
        <f aca="false">IF(AND(U64&lt;&gt;"",AS62=""),"新規に適用",IF(AND(U64&lt;&gt;"",AS62&lt;&gt;""),"継続で適用",""))</f>
        <v/>
      </c>
      <c r="AT64" s="838"/>
      <c r="AU64" s="868"/>
      <c r="AV64" s="831" t="str">
        <f aca="false">IF(K62&lt;&gt;"","V列に色付け","")</f>
        <v/>
      </c>
      <c r="AW64" s="877"/>
      <c r="AX64" s="833"/>
      <c r="BL64" s="644" t="str">
        <f aca="false">G62</f>
        <v/>
      </c>
    </row>
    <row r="65" s="1" customFormat="true" ht="30" hidden="false" customHeight="true" outlineLevel="0" collapsed="false">
      <c r="A65" s="616"/>
      <c r="B65" s="617"/>
      <c r="C65" s="617"/>
      <c r="D65" s="617"/>
      <c r="E65" s="617"/>
      <c r="F65" s="617"/>
      <c r="G65" s="618"/>
      <c r="H65" s="618"/>
      <c r="I65" s="618"/>
      <c r="J65" s="808"/>
      <c r="K65" s="618"/>
      <c r="L65" s="620"/>
      <c r="M65" s="621"/>
      <c r="N65" s="859" t="str">
        <f aca="false">IF('別紙様式2-2（４・５月分）'!Q52="","",'別紙様式2-2（４・５月分）'!Q52)</f>
        <v/>
      </c>
      <c r="O65" s="863"/>
      <c r="P65" s="873"/>
      <c r="Q65" s="840"/>
      <c r="R65" s="874"/>
      <c r="S65" s="875"/>
      <c r="T65" s="843"/>
      <c r="U65" s="844"/>
      <c r="V65" s="870"/>
      <c r="W65" s="846"/>
      <c r="X65" s="881"/>
      <c r="Y65" s="667"/>
      <c r="Z65" s="881"/>
      <c r="AA65" s="667"/>
      <c r="AB65" s="881"/>
      <c r="AC65" s="667"/>
      <c r="AD65" s="881"/>
      <c r="AE65" s="667"/>
      <c r="AF65" s="667"/>
      <c r="AG65" s="848"/>
      <c r="AH65" s="849"/>
      <c r="AI65" s="871"/>
      <c r="AJ65" s="882"/>
      <c r="AK65" s="852"/>
      <c r="AL65" s="853"/>
      <c r="AM65" s="854"/>
      <c r="AN65" s="855"/>
      <c r="AO65" s="855"/>
      <c r="AP65" s="856"/>
      <c r="AQ65" s="855"/>
      <c r="AR65" s="857"/>
      <c r="AS65" s="855"/>
      <c r="AT65" s="681" t="str">
        <f aca="false">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868"/>
      <c r="AV65" s="831"/>
      <c r="AW65" s="877" t="str">
        <f aca="false">IF('別紙様式2-2（４・５月分）'!O52="","",'別紙様式2-2（４・５月分）'!O52)</f>
        <v/>
      </c>
      <c r="AX65" s="833"/>
      <c r="BL65" s="644" t="str">
        <f aca="false">G62</f>
        <v/>
      </c>
    </row>
    <row r="66" customFormat="false" ht="30" hidden="false" customHeight="true" outlineLevel="0" collapsed="false">
      <c r="A66" s="730" t="n">
        <v>14</v>
      </c>
      <c r="B66" s="731" t="str">
        <f aca="false">IF(基本情報入力シート!C67="","",基本情報入力シート!C67)</f>
        <v/>
      </c>
      <c r="C66" s="731"/>
      <c r="D66" s="731"/>
      <c r="E66" s="731"/>
      <c r="F66" s="731"/>
      <c r="G66" s="732" t="str">
        <f aca="false">IF(基本情報入力シート!M67="","",基本情報入力シート!M67)</f>
        <v/>
      </c>
      <c r="H66" s="732" t="str">
        <f aca="false">IF(基本情報入力シート!R67="","",基本情報入力シート!R67)</f>
        <v/>
      </c>
      <c r="I66" s="732" t="str">
        <f aca="false">IF(基本情報入力シート!W67="","",基本情報入力シート!W67)</f>
        <v/>
      </c>
      <c r="J66" s="860" t="str">
        <f aca="false">IF(基本情報入力シート!X67="","",基本情報入力シート!X67)</f>
        <v/>
      </c>
      <c r="K66" s="732" t="str">
        <f aca="false">IF(基本情報入力シート!Y67="","",基本情報入力シート!Y67)</f>
        <v/>
      </c>
      <c r="L66" s="879" t="str">
        <f aca="false">IF(基本情報入力シート!AB67="","",基本情報入力シート!AB67)</f>
        <v/>
      </c>
      <c r="M66" s="880" t="e">
        <f aca="false">IF(基本情報入力シート!AC67="","",基本情報入力シート!AC67)</f>
        <v>#N/A</v>
      </c>
      <c r="N66" s="811" t="str">
        <f aca="false">IF('別紙様式2-2（４・５月分）'!Q53="","",'別紙様式2-2（４・５月分）'!Q53)</f>
        <v/>
      </c>
      <c r="O66" s="863" t="e">
        <f aca="false">IF(SUM('別紙様式2-2（４・５月分）'!R53:R55)=0,"",SUM('別紙様式2-2（４・５月分）'!R53:R55))</f>
        <v>#N/A</v>
      </c>
      <c r="P66" s="813" t="e">
        <f aca="false">IFERROR(VLOOKUP('別紙様式2-2（４・５月分）'!AR53,【参考】数式用!$AT$5:$AU$22,2,FALSE),"")))</f>
        <v>#N/A</v>
      </c>
      <c r="Q66" s="813"/>
      <c r="R66" s="813"/>
      <c r="S66" s="864" t="e">
        <f aca="false">IFERROR(VLOOKUP(K66,【参考】数式用!$A$5:$AB$27,MATCH(P66,【参考】数式用!$B$4:$AB$4,0)+1,0),"")))</f>
        <v>#N/A</v>
      </c>
      <c r="T66" s="815" t="s">
        <v>405</v>
      </c>
      <c r="U66" s="816"/>
      <c r="V66" s="865" t="e">
        <f aca="false">IFERROR(VLOOKUP(K66,【参考】数式用!$A$5:$AB$27,MATCH(U66,【参考】数式用!$B$4:$AB$4,0)+1,0),"")))</f>
        <v>#N/A</v>
      </c>
      <c r="W66" s="818" t="s">
        <v>88</v>
      </c>
      <c r="X66" s="819" t="n">
        <v>6</v>
      </c>
      <c r="Y66" s="626" t="s">
        <v>89</v>
      </c>
      <c r="Z66" s="819" t="n">
        <v>6</v>
      </c>
      <c r="AA66" s="626" t="s">
        <v>372</v>
      </c>
      <c r="AB66" s="819" t="n">
        <v>7</v>
      </c>
      <c r="AC66" s="626" t="s">
        <v>89</v>
      </c>
      <c r="AD66" s="819" t="n">
        <v>3</v>
      </c>
      <c r="AE66" s="626" t="s">
        <v>90</v>
      </c>
      <c r="AF66" s="626" t="s">
        <v>101</v>
      </c>
      <c r="AG66" s="820" t="n">
        <f aca="false">IF(X66&gt;=1,(AB66*12+AD66)-(X66*12+Z66)+1,"")</f>
        <v>10</v>
      </c>
      <c r="AH66" s="821" t="s">
        <v>373</v>
      </c>
      <c r="AI66" s="866" t="str">
        <f aca="false">IFERROR(ROUNDDOWN(ROUND(L66*V66,0)*M66,0)*AG66,"")</f>
        <v/>
      </c>
      <c r="AJ66" s="867" t="str">
        <f aca="false">IFERROR(ROUNDDOWN(ROUND((L66*(V66-AX66)),0)*M66,0)*AG66,"")</f>
        <v/>
      </c>
      <c r="AK66" s="824" t="e">
        <f aca="false">IFERROR(IF(OR(N66="",N67="",N69=""),0,ROUNDDOWN(ROUNDDOWN(ROUND(L66*VLOOKUP(K66,【参考】数式用!$A$5:$AB$27,MATCH("新加算Ⅳ",【参考】数式用!$B$4:$AB$4,0)+1,0),0)*M66,0)*AG66*0.5,0)),"")),0),0),0)))</f>
        <v>#N/A</v>
      </c>
      <c r="AL66" s="825"/>
      <c r="AM66" s="826" t="e">
        <f aca="false">IFERROR(IF(OR(N69="ベア加算",N69=""),0, IF(OR(U66="新加算Ⅰ",U66="新加算Ⅱ",U66="新加算Ⅲ",U66="新加算Ⅳ"),ROUNDDOWN(ROUND(L66*VLOOKUP(K66,【参考】数式用!$A$5:$I$27,MATCH("ベア加算",【参考】数式用!$B$4:$I$4,0)+1,0),0)*M66,0)*AG66,0)),"")),0),0))))</f>
        <v>#N/A</v>
      </c>
      <c r="AN66" s="703"/>
      <c r="AO66" s="827"/>
      <c r="AP66" s="704"/>
      <c r="AQ66" s="704"/>
      <c r="AR66" s="828"/>
      <c r="AS66" s="829"/>
      <c r="AT66" s="639" t="str">
        <f aca="false">IF(AV66="","",IF(V66&lt;O66,"！加算の要件上は問題ありませんが、令和６年４・５月と比較して令和６年６月に加算率が下がる計画になっています。",""))</f>
        <v/>
      </c>
      <c r="AU66" s="868"/>
      <c r="AV66" s="831" t="str">
        <f aca="false">IF(K66&lt;&gt;"","V列に色付け","")</f>
        <v/>
      </c>
      <c r="AW66" s="877" t="str">
        <f aca="false">IF('別紙様式2-2（４・５月分）'!O53="","",'別紙様式2-2（４・５月分）'!O53)</f>
        <v/>
      </c>
      <c r="AX66" s="833" t="e">
        <f aca="false">IF(SUM('別紙様式2-2（４・５月分）'!P53:P55)=0,"",SUM('別紙様式2-2（４・５月分）'!P53:P55))</f>
        <v>#N/A</v>
      </c>
      <c r="AY66" s="834" t="e">
        <f aca="false">IFERROR(VLOOKUP(K66,【参考】数式用!$AJ$2:$AK$24,2,FALSE),"")))</f>
        <v>#N/A</v>
      </c>
      <c r="AZ66" s="835" t="s">
        <v>406</v>
      </c>
      <c r="BA66" s="835" t="s">
        <v>407</v>
      </c>
      <c r="BB66" s="835" t="s">
        <v>408</v>
      </c>
      <c r="BC66" s="835" t="s">
        <v>409</v>
      </c>
      <c r="BD66" s="835" t="e">
        <f aca="false">IF(AND(P66&lt;&gt;"新加算Ⅰ",P66&lt;&gt;"新加算Ⅱ",P66&lt;&gt;"新加算Ⅲ",P66&lt;&gt;"新加算Ⅳ"),P66,IF(Q68&lt;&gt;"",Q68,""))</f>
        <v>#N/A</v>
      </c>
      <c r="BE66" s="835"/>
      <c r="BF66" s="835" t="e">
        <f aca="false">IF(AM66&lt;&gt;0,IF(AN66="○","入力済","未入力"),"")</f>
        <v>#N/A</v>
      </c>
      <c r="BG66" s="835" t="str">
        <f aca="false">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835" t="str">
        <f aca="false">IF(OR(U66="新加算Ⅴ（７）",U66="新加算Ⅴ（９）",U66="新加算Ⅴ（10）",U66="新加算Ⅴ（12）",U66="新加算Ⅴ（13）",U66="新加算Ⅴ（14）"),IF(OR(AP66="○",AP66="令和６年度中に満たす"),"入力済","未入力"),"")</f>
        <v/>
      </c>
      <c r="BI66" s="835" t="str">
        <f aca="false">IF(OR(U66="新加算Ⅰ",U66="新加算Ⅱ",U66="新加算Ⅲ",U66="新加算Ⅴ（１）",U66="新加算Ⅴ（３）",U66="新加算Ⅴ（８）"),IF(OR(AQ66="○",AQ66="令和６年度中に満たす"),"入力済","未入力"),"")</f>
        <v/>
      </c>
      <c r="BJ66" s="836" t="str">
        <f aca="false">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831" t="str">
        <f aca="false">IF(OR(U66="新加算Ⅰ",U66="新加算Ⅴ（１）",U66="新加算Ⅴ（２）",U66="新加算Ⅴ（５）",U66="新加算Ⅴ（７）",U66="新加算Ⅴ（10）"),IF(AS66="","未入力","入力済"),"")</f>
        <v/>
      </c>
      <c r="BL66" s="644" t="str">
        <f aca="false">G66</f>
        <v/>
      </c>
    </row>
    <row r="67" customFormat="false" ht="15" hidden="false" customHeight="true" outlineLevel="0" collapsed="false">
      <c r="A67" s="730"/>
      <c r="B67" s="731"/>
      <c r="C67" s="731"/>
      <c r="D67" s="731"/>
      <c r="E67" s="731"/>
      <c r="F67" s="731"/>
      <c r="G67" s="732"/>
      <c r="H67" s="732"/>
      <c r="I67" s="732"/>
      <c r="J67" s="860"/>
      <c r="K67" s="732"/>
      <c r="L67" s="879"/>
      <c r="M67" s="880"/>
      <c r="N67" s="837" t="str">
        <f aca="false">IF('別紙様式2-2（４・５月分）'!Q54="","",'別紙様式2-2（４・５月分）'!Q54)</f>
        <v/>
      </c>
      <c r="O67" s="863"/>
      <c r="P67" s="813"/>
      <c r="Q67" s="813"/>
      <c r="R67" s="813"/>
      <c r="S67" s="864"/>
      <c r="T67" s="815"/>
      <c r="U67" s="816"/>
      <c r="V67" s="865"/>
      <c r="W67" s="818"/>
      <c r="X67" s="819"/>
      <c r="Y67" s="626"/>
      <c r="Z67" s="819"/>
      <c r="AA67" s="626"/>
      <c r="AB67" s="819"/>
      <c r="AC67" s="626"/>
      <c r="AD67" s="819"/>
      <c r="AE67" s="626"/>
      <c r="AF67" s="626"/>
      <c r="AG67" s="820"/>
      <c r="AH67" s="821"/>
      <c r="AI67" s="866"/>
      <c r="AJ67" s="867"/>
      <c r="AK67" s="824"/>
      <c r="AL67" s="825"/>
      <c r="AM67" s="826"/>
      <c r="AN67" s="703"/>
      <c r="AO67" s="827"/>
      <c r="AP67" s="704"/>
      <c r="AQ67" s="704"/>
      <c r="AR67" s="828"/>
      <c r="AS67" s="829"/>
      <c r="AT67" s="838" t="str">
        <f aca="false">IF(AV66="","",IF(AG66&gt;10,"！令和６年度の新加算の「算定対象月」が10か月を超えています。標準的な「算定対象月」は令和６年６月から令和７年３月です。",IF(OR(AB66&lt;&gt;7,AD66&lt;&gt;3),"！算定期間の終わりが令和７年３月になっていません。区分変更を行う場合は、別紙様式2-4に記入してください。","")))</f>
        <v/>
      </c>
      <c r="AU67" s="868"/>
      <c r="AV67" s="831"/>
      <c r="AW67" s="877" t="str">
        <f aca="false">IF('別紙様式2-2（４・５月分）'!O54="","",'別紙様式2-2（４・５月分）'!O54)</f>
        <v/>
      </c>
      <c r="AX67" s="833"/>
      <c r="AY67" s="834"/>
      <c r="AZ67" s="835"/>
      <c r="BA67" s="835"/>
      <c r="BB67" s="835"/>
      <c r="BC67" s="835"/>
      <c r="BD67" s="835"/>
      <c r="BE67" s="835"/>
      <c r="BF67" s="835"/>
      <c r="BG67" s="835"/>
      <c r="BH67" s="835"/>
      <c r="BI67" s="835"/>
      <c r="BJ67" s="836"/>
      <c r="BK67" s="831"/>
      <c r="BL67" s="644" t="str">
        <f aca="false">G66</f>
        <v/>
      </c>
    </row>
    <row r="68" s="1" customFormat="true" ht="15" hidden="false" customHeight="true" outlineLevel="0" collapsed="false">
      <c r="A68" s="730"/>
      <c r="B68" s="731"/>
      <c r="C68" s="731"/>
      <c r="D68" s="731"/>
      <c r="E68" s="731"/>
      <c r="F68" s="731"/>
      <c r="G68" s="732"/>
      <c r="H68" s="732"/>
      <c r="I68" s="732"/>
      <c r="J68" s="860"/>
      <c r="K68" s="732"/>
      <c r="L68" s="879"/>
      <c r="M68" s="880"/>
      <c r="N68" s="837"/>
      <c r="O68" s="863"/>
      <c r="P68" s="873" t="s">
        <v>92</v>
      </c>
      <c r="Q68" s="840" t="e">
        <f aca="false">IFERROR(VLOOKUP('別紙様式2-2（４・５月分）'!AR53,【参考】数式用!$AT$5:$AV$22,3,FALSE),"")))</f>
        <v>#N/A</v>
      </c>
      <c r="R68" s="874" t="s">
        <v>94</v>
      </c>
      <c r="S68" s="869" t="e">
        <f aca="false">IFERROR(VLOOKUP(K66,【参考】数式用!$A$5:$AB$27,MATCH(Q68,【参考】数式用!$B$4:$AB$4,0)+1,0),"")))</f>
        <v>#N/A</v>
      </c>
      <c r="T68" s="843" t="s">
        <v>410</v>
      </c>
      <c r="U68" s="844"/>
      <c r="V68" s="870" t="e">
        <f aca="false">IFERROR(VLOOKUP(K66,【参考】数式用!$A$5:$AB$27,MATCH(U68,【参考】数式用!$B$4:$AB$4,0)+1,0),"")))</f>
        <v>#N/A</v>
      </c>
      <c r="W68" s="846" t="s">
        <v>88</v>
      </c>
      <c r="X68" s="881" t="n">
        <v>7</v>
      </c>
      <c r="Y68" s="667" t="s">
        <v>89</v>
      </c>
      <c r="Z68" s="881" t="n">
        <v>4</v>
      </c>
      <c r="AA68" s="667" t="s">
        <v>372</v>
      </c>
      <c r="AB68" s="881" t="n">
        <v>8</v>
      </c>
      <c r="AC68" s="667" t="s">
        <v>89</v>
      </c>
      <c r="AD68" s="881" t="n">
        <v>3</v>
      </c>
      <c r="AE68" s="667" t="s">
        <v>90</v>
      </c>
      <c r="AF68" s="667" t="s">
        <v>101</v>
      </c>
      <c r="AG68" s="848" t="n">
        <f aca="false">IF(X68&gt;=1,(AB68*12+AD68)-(X68*12+Z68)+1,"")</f>
        <v>12</v>
      </c>
      <c r="AH68" s="849" t="s">
        <v>373</v>
      </c>
      <c r="AI68" s="871" t="str">
        <f aca="false">IFERROR(ROUNDDOWN(ROUND(L66*V68,0)*M66,0)*AG68,"")</f>
        <v/>
      </c>
      <c r="AJ68" s="882" t="str">
        <f aca="false">IFERROR(ROUNDDOWN(ROUND((L66*(V68-AX66)),0)*M66,0)*AG68,"")</f>
        <v/>
      </c>
      <c r="AK68" s="852" t="e">
        <f aca="false">IFERROR(IF(OR(N66="",N67="",N69=""),0,ROUNDDOWN(ROUNDDOWN(ROUND(L66*VLOOKUP(K66,【参考】数式用!$A$5:$AB$27,MATCH("新加算Ⅳ",【参考】数式用!$B$4:$AB$4,0)+1,0),0)*M66,0)*AG68*0.5,0)),"")),0),0),0)))</f>
        <v>#N/A</v>
      </c>
      <c r="AL68" s="853" t="str">
        <f aca="false">IF(U68&lt;&gt;"","新規に適用","")</f>
        <v/>
      </c>
      <c r="AM68" s="854" t="e">
        <f aca="false">IFERROR(IF(OR(N69="ベア加算",N69=""),0, IF(OR(U66="新加算Ⅰ",U66="新加算Ⅱ",U66="新加算Ⅲ",U66="新加算Ⅳ"),0,ROUNDDOWN(ROUND(L66*VLOOKUP(K66,【参考】数式用!$A$5:$I$27,MATCH("ベア加算",【参考】数式用!$B$4:$I$4,0)+1,0),0)*M66,0)*AG68)),"")),0),0))))</f>
        <v>#N/A</v>
      </c>
      <c r="AN68" s="855" t="e">
        <f aca="false">IF(AM68=0,"",IF(AND(U68&lt;&gt;"",AN66=""),"新規に適用",IF(AND(U68&lt;&gt;"",AN66&lt;&gt;""),"継続で適用","")))</f>
        <v>#N/A</v>
      </c>
      <c r="AO68" s="855" t="str">
        <f aca="false">IF(AND(U68&lt;&gt;"",AO66=""),"新規に適用",IF(AND(U68&lt;&gt;"",AO66&lt;&gt;""),"継続で適用",""))</f>
        <v/>
      </c>
      <c r="AP68" s="856"/>
      <c r="AQ68" s="855" t="str">
        <f aca="false">IF(AND(U68&lt;&gt;"",AQ66=""),"新規に適用",IF(AND(U68&lt;&gt;"",AQ66&lt;&gt;""),"継続で適用",""))</f>
        <v/>
      </c>
      <c r="AR68" s="857" t="str">
        <f aca="false">IF(AND(U68&lt;&gt;"",AO66=""),"新規に適用",IF(AND(U68&lt;&gt;"",OR(U66="新加算Ⅰ",U66="新加算Ⅱ",U66="新加算Ⅴ（１）",U66="新加算Ⅴ（２）",U66="新加算Ⅴ（３）",U66="新加算Ⅴ（４）",U66="新加算Ⅴ（５）",U66="新加算Ⅴ（６）",U66="新加算Ⅴ（７）",U66="新加算Ⅴ（９）",U66="新加算Ⅴ（10）",U66="新加算Ⅴ（12）")),"継続で適用",""))</f>
        <v/>
      </c>
      <c r="AS68" s="855" t="str">
        <f aca="false">IF(AND(U68&lt;&gt;"",AS66=""),"新規に適用",IF(AND(U68&lt;&gt;"",AS66&lt;&gt;""),"継続で適用",""))</f>
        <v/>
      </c>
      <c r="AT68" s="838"/>
      <c r="AU68" s="868"/>
      <c r="AV68" s="831" t="str">
        <f aca="false">IF(K66&lt;&gt;"","V列に色付け","")</f>
        <v/>
      </c>
      <c r="AW68" s="877"/>
      <c r="AX68" s="833"/>
      <c r="BL68" s="644" t="str">
        <f aca="false">G66</f>
        <v/>
      </c>
    </row>
    <row r="69" s="1" customFormat="true" ht="30" hidden="false" customHeight="true" outlineLevel="0" collapsed="false">
      <c r="A69" s="730"/>
      <c r="B69" s="731"/>
      <c r="C69" s="731"/>
      <c r="D69" s="731"/>
      <c r="E69" s="731"/>
      <c r="F69" s="731"/>
      <c r="G69" s="732"/>
      <c r="H69" s="732"/>
      <c r="I69" s="732"/>
      <c r="J69" s="860"/>
      <c r="K69" s="732"/>
      <c r="L69" s="879"/>
      <c r="M69" s="880"/>
      <c r="N69" s="859" t="str">
        <f aca="false">IF('別紙様式2-2（４・５月分）'!Q55="","",'別紙様式2-2（４・５月分）'!Q55)</f>
        <v/>
      </c>
      <c r="O69" s="863"/>
      <c r="P69" s="873"/>
      <c r="Q69" s="840"/>
      <c r="R69" s="874"/>
      <c r="S69" s="869"/>
      <c r="T69" s="843"/>
      <c r="U69" s="844"/>
      <c r="V69" s="870"/>
      <c r="W69" s="846"/>
      <c r="X69" s="881"/>
      <c r="Y69" s="667"/>
      <c r="Z69" s="881"/>
      <c r="AA69" s="667"/>
      <c r="AB69" s="881"/>
      <c r="AC69" s="667"/>
      <c r="AD69" s="881"/>
      <c r="AE69" s="667"/>
      <c r="AF69" s="667"/>
      <c r="AG69" s="848"/>
      <c r="AH69" s="849"/>
      <c r="AI69" s="871"/>
      <c r="AJ69" s="882"/>
      <c r="AK69" s="852"/>
      <c r="AL69" s="853"/>
      <c r="AM69" s="854"/>
      <c r="AN69" s="855"/>
      <c r="AO69" s="855"/>
      <c r="AP69" s="856"/>
      <c r="AQ69" s="855"/>
      <c r="AR69" s="857"/>
      <c r="AS69" s="855"/>
      <c r="AT69" s="681" t="str">
        <f aca="false">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868"/>
      <c r="AV69" s="831"/>
      <c r="AW69" s="877" t="str">
        <f aca="false">IF('別紙様式2-2（４・５月分）'!O55="","",'別紙様式2-2（４・５月分）'!O55)</f>
        <v/>
      </c>
      <c r="AX69" s="833"/>
      <c r="BL69" s="644" t="str">
        <f aca="false">G66</f>
        <v/>
      </c>
    </row>
    <row r="70" customFormat="false" ht="30" hidden="false" customHeight="true" outlineLevel="0" collapsed="false">
      <c r="A70" s="616" t="n">
        <v>15</v>
      </c>
      <c r="B70" s="617" t="str">
        <f aca="false">IF(基本情報入力シート!C68="","",基本情報入力シート!C68)</f>
        <v/>
      </c>
      <c r="C70" s="617"/>
      <c r="D70" s="617"/>
      <c r="E70" s="617"/>
      <c r="F70" s="617"/>
      <c r="G70" s="618" t="str">
        <f aca="false">IF(基本情報入力シート!M68="","",基本情報入力シート!M68)</f>
        <v/>
      </c>
      <c r="H70" s="618" t="str">
        <f aca="false">IF(基本情報入力シート!R68="","",基本情報入力シート!R68)</f>
        <v/>
      </c>
      <c r="I70" s="618" t="str">
        <f aca="false">IF(基本情報入力シート!W68="","",基本情報入力シート!W68)</f>
        <v/>
      </c>
      <c r="J70" s="808" t="str">
        <f aca="false">IF(基本情報入力シート!X68="","",基本情報入力シート!X68)</f>
        <v/>
      </c>
      <c r="K70" s="618" t="str">
        <f aca="false">IF(基本情報入力シート!Y68="","",基本情報入力シート!Y68)</f>
        <v/>
      </c>
      <c r="L70" s="620" t="str">
        <f aca="false">IF(基本情報入力シート!AB68="","",基本情報入力シート!AB68)</f>
        <v/>
      </c>
      <c r="M70" s="621" t="e">
        <f aca="false">IF(基本情報入力シート!AC68="","",基本情報入力シート!AC68)</f>
        <v>#N/A</v>
      </c>
      <c r="N70" s="811" t="str">
        <f aca="false">IF('別紙様式2-2（４・５月分）'!Q56="","",'別紙様式2-2（４・５月分）'!Q56)</f>
        <v/>
      </c>
      <c r="O70" s="863" t="e">
        <f aca="false">IF(SUM('別紙様式2-2（４・５月分）'!R56:R58)=0,"",SUM('別紙様式2-2（４・５月分）'!R56:R58))</f>
        <v>#N/A</v>
      </c>
      <c r="P70" s="813" t="e">
        <f aca="false">IFERROR(VLOOKUP('別紙様式2-2（４・５月分）'!AR56,【参考】数式用!$AT$5:$AU$22,2,FALSE),"")))</f>
        <v>#N/A</v>
      </c>
      <c r="Q70" s="813"/>
      <c r="R70" s="813"/>
      <c r="S70" s="864" t="e">
        <f aca="false">IFERROR(VLOOKUP(K70,【参考】数式用!$A$5:$AB$27,MATCH(P70,【参考】数式用!$B$4:$AB$4,0)+1,0),"")))</f>
        <v>#N/A</v>
      </c>
      <c r="T70" s="815" t="s">
        <v>405</v>
      </c>
      <c r="U70" s="816"/>
      <c r="V70" s="865" t="e">
        <f aca="false">IFERROR(VLOOKUP(K70,【参考】数式用!$A$5:$AB$27,MATCH(U70,【参考】数式用!$B$4:$AB$4,0)+1,0),"")))</f>
        <v>#N/A</v>
      </c>
      <c r="W70" s="818" t="s">
        <v>88</v>
      </c>
      <c r="X70" s="819" t="n">
        <v>6</v>
      </c>
      <c r="Y70" s="626" t="s">
        <v>89</v>
      </c>
      <c r="Z70" s="819" t="n">
        <v>6</v>
      </c>
      <c r="AA70" s="626" t="s">
        <v>372</v>
      </c>
      <c r="AB70" s="819" t="n">
        <v>7</v>
      </c>
      <c r="AC70" s="626" t="s">
        <v>89</v>
      </c>
      <c r="AD70" s="819" t="n">
        <v>3</v>
      </c>
      <c r="AE70" s="626" t="s">
        <v>90</v>
      </c>
      <c r="AF70" s="626" t="s">
        <v>101</v>
      </c>
      <c r="AG70" s="820" t="n">
        <f aca="false">IF(X70&gt;=1,(AB70*12+AD70)-(X70*12+Z70)+1,"")</f>
        <v>10</v>
      </c>
      <c r="AH70" s="821" t="s">
        <v>373</v>
      </c>
      <c r="AI70" s="866" t="str">
        <f aca="false">IFERROR(ROUNDDOWN(ROUND(L70*V70,0)*M70,0)*AG70,"")</f>
        <v/>
      </c>
      <c r="AJ70" s="867" t="str">
        <f aca="false">IFERROR(ROUNDDOWN(ROUND((L70*(V70-AX70)),0)*M70,0)*AG70,"")</f>
        <v/>
      </c>
      <c r="AK70" s="824" t="e">
        <f aca="false">IFERROR(IF(OR(N70="",N71="",N73=""),0,ROUNDDOWN(ROUNDDOWN(ROUND(L70*VLOOKUP(K70,【参考】数式用!$A$5:$AB$27,MATCH("新加算Ⅳ",【参考】数式用!$B$4:$AB$4,0)+1,0),0)*M70,0)*AG70*0.5,0)),"")),0),0),0)))</f>
        <v>#N/A</v>
      </c>
      <c r="AL70" s="825"/>
      <c r="AM70" s="826" t="e">
        <f aca="false">IFERROR(IF(OR(N73="ベア加算",N73=""),0, IF(OR(U70="新加算Ⅰ",U70="新加算Ⅱ",U70="新加算Ⅲ",U70="新加算Ⅳ"),ROUNDDOWN(ROUND(L70*VLOOKUP(K70,【参考】数式用!$A$5:$I$27,MATCH("ベア加算",【参考】数式用!$B$4:$I$4,0)+1,0),0)*M70,0)*AG70,0)),"")),0),0))))</f>
        <v>#N/A</v>
      </c>
      <c r="AN70" s="703"/>
      <c r="AO70" s="827"/>
      <c r="AP70" s="704"/>
      <c r="AQ70" s="704"/>
      <c r="AR70" s="828"/>
      <c r="AS70" s="829"/>
      <c r="AT70" s="639" t="str">
        <f aca="false">IF(AV70="","",IF(V70&lt;O70,"！加算の要件上は問題ありませんが、令和６年４・５月と比較して令和６年６月に加算率が下がる計画になっています。",""))</f>
        <v/>
      </c>
      <c r="AU70" s="868"/>
      <c r="AV70" s="831" t="str">
        <f aca="false">IF(K70&lt;&gt;"","V列に色付け","")</f>
        <v/>
      </c>
      <c r="AW70" s="877" t="str">
        <f aca="false">IF('別紙様式2-2（４・５月分）'!O56="","",'別紙様式2-2（４・５月分）'!O56)</f>
        <v/>
      </c>
      <c r="AX70" s="833" t="e">
        <f aca="false">IF(SUM('別紙様式2-2（４・５月分）'!P56:P58)=0,"",SUM('別紙様式2-2（４・５月分）'!P56:P58))</f>
        <v>#N/A</v>
      </c>
      <c r="AY70" s="834" t="e">
        <f aca="false">IFERROR(VLOOKUP(K70,【参考】数式用!$AJ$2:$AK$24,2,FALSE),"")))</f>
        <v>#N/A</v>
      </c>
      <c r="AZ70" s="835" t="s">
        <v>406</v>
      </c>
      <c r="BA70" s="835" t="s">
        <v>407</v>
      </c>
      <c r="BB70" s="835" t="s">
        <v>408</v>
      </c>
      <c r="BC70" s="835" t="s">
        <v>409</v>
      </c>
      <c r="BD70" s="835" t="e">
        <f aca="false">IF(AND(P70&lt;&gt;"新加算Ⅰ",P70&lt;&gt;"新加算Ⅱ",P70&lt;&gt;"新加算Ⅲ",P70&lt;&gt;"新加算Ⅳ"),P70,IF(Q72&lt;&gt;"",Q72,""))</f>
        <v>#N/A</v>
      </c>
      <c r="BE70" s="835"/>
      <c r="BF70" s="835" t="e">
        <f aca="false">IF(AM70&lt;&gt;0,IF(AN70="○","入力済","未入力"),"")</f>
        <v>#N/A</v>
      </c>
      <c r="BG70" s="835" t="str">
        <f aca="false">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835" t="str">
        <f aca="false">IF(OR(U70="新加算Ⅴ（７）",U70="新加算Ⅴ（９）",U70="新加算Ⅴ（10）",U70="新加算Ⅴ（12）",U70="新加算Ⅴ（13）",U70="新加算Ⅴ（14）"),IF(OR(AP70="○",AP70="令和６年度中に満たす"),"入力済","未入力"),"")</f>
        <v/>
      </c>
      <c r="BI70" s="835" t="str">
        <f aca="false">IF(OR(U70="新加算Ⅰ",U70="新加算Ⅱ",U70="新加算Ⅲ",U70="新加算Ⅴ（１）",U70="新加算Ⅴ（３）",U70="新加算Ⅴ（８）"),IF(OR(AQ70="○",AQ70="令和６年度中に満たす"),"入力済","未入力"),"")</f>
        <v/>
      </c>
      <c r="BJ70" s="836" t="str">
        <f aca="false">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831" t="str">
        <f aca="false">IF(OR(U70="新加算Ⅰ",U70="新加算Ⅴ（１）",U70="新加算Ⅴ（２）",U70="新加算Ⅴ（５）",U70="新加算Ⅴ（７）",U70="新加算Ⅴ（10）"),IF(AS70="","未入力","入力済"),"")</f>
        <v/>
      </c>
      <c r="BL70" s="644" t="str">
        <f aca="false">G70</f>
        <v/>
      </c>
    </row>
    <row r="71" customFormat="false" ht="15" hidden="false" customHeight="true" outlineLevel="0" collapsed="false">
      <c r="A71" s="616"/>
      <c r="B71" s="617"/>
      <c r="C71" s="617"/>
      <c r="D71" s="617"/>
      <c r="E71" s="617"/>
      <c r="F71" s="617"/>
      <c r="G71" s="618"/>
      <c r="H71" s="618"/>
      <c r="I71" s="618"/>
      <c r="J71" s="808"/>
      <c r="K71" s="618"/>
      <c r="L71" s="620"/>
      <c r="M71" s="621"/>
      <c r="N71" s="837" t="str">
        <f aca="false">IF('別紙様式2-2（４・５月分）'!Q57="","",'別紙様式2-2（４・５月分）'!Q57)</f>
        <v/>
      </c>
      <c r="O71" s="863"/>
      <c r="P71" s="813"/>
      <c r="Q71" s="813"/>
      <c r="R71" s="813"/>
      <c r="S71" s="864"/>
      <c r="T71" s="815"/>
      <c r="U71" s="816"/>
      <c r="V71" s="865"/>
      <c r="W71" s="818"/>
      <c r="X71" s="819"/>
      <c r="Y71" s="626"/>
      <c r="Z71" s="819"/>
      <c r="AA71" s="626"/>
      <c r="AB71" s="819"/>
      <c r="AC71" s="626"/>
      <c r="AD71" s="819"/>
      <c r="AE71" s="626"/>
      <c r="AF71" s="626"/>
      <c r="AG71" s="820"/>
      <c r="AH71" s="821"/>
      <c r="AI71" s="866"/>
      <c r="AJ71" s="867"/>
      <c r="AK71" s="824"/>
      <c r="AL71" s="825"/>
      <c r="AM71" s="826"/>
      <c r="AN71" s="703"/>
      <c r="AO71" s="827"/>
      <c r="AP71" s="704"/>
      <c r="AQ71" s="704"/>
      <c r="AR71" s="828"/>
      <c r="AS71" s="829"/>
      <c r="AT71" s="838" t="str">
        <f aca="false">IF(AV70="","",IF(AG70&gt;10,"！令和６年度の新加算の「算定対象月」が10か月を超えています。標準的な「算定対象月」は令和６年６月から令和７年３月です。",IF(OR(AB70&lt;&gt;7,AD70&lt;&gt;3),"！算定期間の終わりが令和７年３月になっていません。区分変更を行う場合は、別紙様式2-4に記入してください。","")))</f>
        <v/>
      </c>
      <c r="AU71" s="868"/>
      <c r="AV71" s="831"/>
      <c r="AW71" s="877" t="str">
        <f aca="false">IF('別紙様式2-2（４・５月分）'!O57="","",'別紙様式2-2（４・５月分）'!O57)</f>
        <v/>
      </c>
      <c r="AX71" s="833"/>
      <c r="AY71" s="834"/>
      <c r="AZ71" s="835"/>
      <c r="BA71" s="835"/>
      <c r="BB71" s="835"/>
      <c r="BC71" s="835"/>
      <c r="BD71" s="835"/>
      <c r="BE71" s="835"/>
      <c r="BF71" s="835"/>
      <c r="BG71" s="835"/>
      <c r="BH71" s="835"/>
      <c r="BI71" s="835"/>
      <c r="BJ71" s="836"/>
      <c r="BK71" s="831"/>
      <c r="BL71" s="644" t="str">
        <f aca="false">G70</f>
        <v/>
      </c>
    </row>
    <row r="72" s="1" customFormat="true" ht="15" hidden="false" customHeight="true" outlineLevel="0" collapsed="false">
      <c r="A72" s="616"/>
      <c r="B72" s="617"/>
      <c r="C72" s="617"/>
      <c r="D72" s="617"/>
      <c r="E72" s="617"/>
      <c r="F72" s="617"/>
      <c r="G72" s="618"/>
      <c r="H72" s="618"/>
      <c r="I72" s="618"/>
      <c r="J72" s="808"/>
      <c r="K72" s="618"/>
      <c r="L72" s="620"/>
      <c r="M72" s="621"/>
      <c r="N72" s="837"/>
      <c r="O72" s="863"/>
      <c r="P72" s="873" t="s">
        <v>92</v>
      </c>
      <c r="Q72" s="840" t="e">
        <f aca="false">IFERROR(VLOOKUP('別紙様式2-2（４・５月分）'!AR56,【参考】数式用!$AT$5:$AV$22,3,FALSE),"")))</f>
        <v>#N/A</v>
      </c>
      <c r="R72" s="874" t="s">
        <v>94</v>
      </c>
      <c r="S72" s="875" t="e">
        <f aca="false">IFERROR(VLOOKUP(K70,【参考】数式用!$A$5:$AB$27,MATCH(Q72,【参考】数式用!$B$4:$AB$4,0)+1,0),"")))</f>
        <v>#N/A</v>
      </c>
      <c r="T72" s="843" t="s">
        <v>410</v>
      </c>
      <c r="U72" s="844"/>
      <c r="V72" s="870" t="e">
        <f aca="false">IFERROR(VLOOKUP(K70,【参考】数式用!$A$5:$AB$27,MATCH(U72,【参考】数式用!$B$4:$AB$4,0)+1,0),"")))</f>
        <v>#N/A</v>
      </c>
      <c r="W72" s="846" t="s">
        <v>88</v>
      </c>
      <c r="X72" s="881" t="n">
        <v>7</v>
      </c>
      <c r="Y72" s="667" t="s">
        <v>89</v>
      </c>
      <c r="Z72" s="881" t="n">
        <v>4</v>
      </c>
      <c r="AA72" s="667" t="s">
        <v>372</v>
      </c>
      <c r="AB72" s="881" t="n">
        <v>8</v>
      </c>
      <c r="AC72" s="667" t="s">
        <v>89</v>
      </c>
      <c r="AD72" s="881" t="n">
        <v>3</v>
      </c>
      <c r="AE72" s="667" t="s">
        <v>90</v>
      </c>
      <c r="AF72" s="667" t="s">
        <v>101</v>
      </c>
      <c r="AG72" s="848" t="n">
        <f aca="false">IF(X72&gt;=1,(AB72*12+AD72)-(X72*12+Z72)+1,"")</f>
        <v>12</v>
      </c>
      <c r="AH72" s="849" t="s">
        <v>373</v>
      </c>
      <c r="AI72" s="871" t="str">
        <f aca="false">IFERROR(ROUNDDOWN(ROUND(L70*V72,0)*M70,0)*AG72,"")</f>
        <v/>
      </c>
      <c r="AJ72" s="882" t="str">
        <f aca="false">IFERROR(ROUNDDOWN(ROUND((L70*(V72-AX70)),0)*M70,0)*AG72,"")</f>
        <v/>
      </c>
      <c r="AK72" s="852" t="e">
        <f aca="false">IFERROR(IF(OR(N70="",N71="",N73=""),0,ROUNDDOWN(ROUNDDOWN(ROUND(L70*VLOOKUP(K70,【参考】数式用!$A$5:$AB$27,MATCH("新加算Ⅳ",【参考】数式用!$B$4:$AB$4,0)+1,0),0)*M70,0)*AG72*0.5,0)),"")),0),0),0)))</f>
        <v>#N/A</v>
      </c>
      <c r="AL72" s="853" t="str">
        <f aca="false">IF(U72&lt;&gt;"","新規に適用","")</f>
        <v/>
      </c>
      <c r="AM72" s="854" t="e">
        <f aca="false">IFERROR(IF(OR(N73="ベア加算",N73=""),0, IF(OR(U70="新加算Ⅰ",U70="新加算Ⅱ",U70="新加算Ⅲ",U70="新加算Ⅳ"),0,ROUNDDOWN(ROUND(L70*VLOOKUP(K70,【参考】数式用!$A$5:$I$27,MATCH("ベア加算",【参考】数式用!$B$4:$I$4,0)+1,0),0)*M70,0)*AG72)),"")),0),0))))</f>
        <v>#N/A</v>
      </c>
      <c r="AN72" s="855" t="e">
        <f aca="false">IF(AM72=0,"",IF(AND(U72&lt;&gt;"",AN70=""),"新規に適用",IF(AND(U72&lt;&gt;"",AN70&lt;&gt;""),"継続で適用","")))</f>
        <v>#N/A</v>
      </c>
      <c r="AO72" s="855" t="str">
        <f aca="false">IF(AND(U72&lt;&gt;"",AO70=""),"新規に適用",IF(AND(U72&lt;&gt;"",AO70&lt;&gt;""),"継続で適用",""))</f>
        <v/>
      </c>
      <c r="AP72" s="856"/>
      <c r="AQ72" s="855" t="str">
        <f aca="false">IF(AND(U72&lt;&gt;"",AQ70=""),"新規に適用",IF(AND(U72&lt;&gt;"",AQ70&lt;&gt;""),"継続で適用",""))</f>
        <v/>
      </c>
      <c r="AR72" s="857" t="str">
        <f aca="false">IF(AND(U72&lt;&gt;"",AO70=""),"新規に適用",IF(AND(U72&lt;&gt;"",OR(U70="新加算Ⅰ",U70="新加算Ⅱ",U70="新加算Ⅴ（１）",U70="新加算Ⅴ（２）",U70="新加算Ⅴ（３）",U70="新加算Ⅴ（４）",U70="新加算Ⅴ（５）",U70="新加算Ⅴ（６）",U70="新加算Ⅴ（７）",U70="新加算Ⅴ（９）",U70="新加算Ⅴ（10）",U70="新加算Ⅴ（12）")),"継続で適用",""))</f>
        <v/>
      </c>
      <c r="AS72" s="855" t="str">
        <f aca="false">IF(AND(U72&lt;&gt;"",AS70=""),"新規に適用",IF(AND(U72&lt;&gt;"",AS70&lt;&gt;""),"継続で適用",""))</f>
        <v/>
      </c>
      <c r="AT72" s="838"/>
      <c r="AU72" s="868"/>
      <c r="AV72" s="831" t="str">
        <f aca="false">IF(K70&lt;&gt;"","V列に色付け","")</f>
        <v/>
      </c>
      <c r="AW72" s="877"/>
      <c r="AX72" s="833"/>
      <c r="BL72" s="644" t="str">
        <f aca="false">G70</f>
        <v/>
      </c>
    </row>
    <row r="73" s="1" customFormat="true" ht="30" hidden="false" customHeight="true" outlineLevel="0" collapsed="false">
      <c r="A73" s="616"/>
      <c r="B73" s="617"/>
      <c r="C73" s="617"/>
      <c r="D73" s="617"/>
      <c r="E73" s="617"/>
      <c r="F73" s="617"/>
      <c r="G73" s="618"/>
      <c r="H73" s="618"/>
      <c r="I73" s="618"/>
      <c r="J73" s="808"/>
      <c r="K73" s="618"/>
      <c r="L73" s="620"/>
      <c r="M73" s="621"/>
      <c r="N73" s="859" t="str">
        <f aca="false">IF('別紙様式2-2（４・５月分）'!Q58="","",'別紙様式2-2（４・５月分）'!Q58)</f>
        <v/>
      </c>
      <c r="O73" s="863"/>
      <c r="P73" s="873"/>
      <c r="Q73" s="840"/>
      <c r="R73" s="874"/>
      <c r="S73" s="875"/>
      <c r="T73" s="843"/>
      <c r="U73" s="844"/>
      <c r="V73" s="870"/>
      <c r="W73" s="846"/>
      <c r="X73" s="881"/>
      <c r="Y73" s="667"/>
      <c r="Z73" s="881"/>
      <c r="AA73" s="667"/>
      <c r="AB73" s="881"/>
      <c r="AC73" s="667"/>
      <c r="AD73" s="881"/>
      <c r="AE73" s="667"/>
      <c r="AF73" s="667"/>
      <c r="AG73" s="848"/>
      <c r="AH73" s="849"/>
      <c r="AI73" s="871"/>
      <c r="AJ73" s="882"/>
      <c r="AK73" s="852"/>
      <c r="AL73" s="853"/>
      <c r="AM73" s="854"/>
      <c r="AN73" s="855"/>
      <c r="AO73" s="855"/>
      <c r="AP73" s="856"/>
      <c r="AQ73" s="855"/>
      <c r="AR73" s="857"/>
      <c r="AS73" s="855"/>
      <c r="AT73" s="681" t="str">
        <f aca="false">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868"/>
      <c r="AV73" s="831"/>
      <c r="AW73" s="877" t="str">
        <f aca="false">IF('別紙様式2-2（４・５月分）'!O58="","",'別紙様式2-2（４・５月分）'!O58)</f>
        <v/>
      </c>
      <c r="AX73" s="833"/>
      <c r="BL73" s="644" t="str">
        <f aca="false">G70</f>
        <v/>
      </c>
    </row>
    <row r="74" customFormat="false" ht="30" hidden="false" customHeight="true" outlineLevel="0" collapsed="false">
      <c r="A74" s="730" t="n">
        <v>16</v>
      </c>
      <c r="B74" s="731" t="str">
        <f aca="false">IF(基本情報入力シート!C69="","",基本情報入力シート!C69)</f>
        <v/>
      </c>
      <c r="C74" s="731"/>
      <c r="D74" s="731"/>
      <c r="E74" s="731"/>
      <c r="F74" s="731"/>
      <c r="G74" s="732" t="str">
        <f aca="false">IF(基本情報入力シート!M69="","",基本情報入力シート!M69)</f>
        <v/>
      </c>
      <c r="H74" s="732" t="str">
        <f aca="false">IF(基本情報入力シート!R69="","",基本情報入力シート!R69)</f>
        <v/>
      </c>
      <c r="I74" s="732" t="str">
        <f aca="false">IF(基本情報入力シート!W69="","",基本情報入力シート!W69)</f>
        <v/>
      </c>
      <c r="J74" s="860" t="str">
        <f aca="false">IF(基本情報入力シート!X69="","",基本情報入力シート!X69)</f>
        <v/>
      </c>
      <c r="K74" s="732" t="str">
        <f aca="false">IF(基本情報入力シート!Y69="","",基本情報入力シート!Y69)</f>
        <v/>
      </c>
      <c r="L74" s="879" t="str">
        <f aca="false">IF(基本情報入力シート!AB69="","",基本情報入力シート!AB69)</f>
        <v/>
      </c>
      <c r="M74" s="880" t="e">
        <f aca="false">IF(基本情報入力シート!AC69="","",基本情報入力シート!AC69)</f>
        <v>#N/A</v>
      </c>
      <c r="N74" s="811" t="str">
        <f aca="false">IF('別紙様式2-2（４・５月分）'!Q59="","",'別紙様式2-2（４・５月分）'!Q59)</f>
        <v/>
      </c>
      <c r="O74" s="863" t="e">
        <f aca="false">IF(SUM('別紙様式2-2（４・５月分）'!R59:R61)=0,"",SUM('別紙様式2-2（４・５月分）'!R59:R61))</f>
        <v>#N/A</v>
      </c>
      <c r="P74" s="813" t="e">
        <f aca="false">IFERROR(VLOOKUP('別紙様式2-2（４・５月分）'!AR59,【参考】数式用!$AT$5:$AU$22,2,FALSE),"")))</f>
        <v>#N/A</v>
      </c>
      <c r="Q74" s="813"/>
      <c r="R74" s="813"/>
      <c r="S74" s="864" t="e">
        <f aca="false">IFERROR(VLOOKUP(K74,【参考】数式用!$A$5:$AB$27,MATCH(P74,【参考】数式用!$B$4:$AB$4,0)+1,0),"")))</f>
        <v>#N/A</v>
      </c>
      <c r="T74" s="815" t="s">
        <v>405</v>
      </c>
      <c r="U74" s="816"/>
      <c r="V74" s="865" t="e">
        <f aca="false">IFERROR(VLOOKUP(K74,【参考】数式用!$A$5:$AB$27,MATCH(U74,【参考】数式用!$B$4:$AB$4,0)+1,0),"")))</f>
        <v>#N/A</v>
      </c>
      <c r="W74" s="818" t="s">
        <v>88</v>
      </c>
      <c r="X74" s="819" t="n">
        <v>6</v>
      </c>
      <c r="Y74" s="626" t="s">
        <v>89</v>
      </c>
      <c r="Z74" s="819" t="n">
        <v>6</v>
      </c>
      <c r="AA74" s="626" t="s">
        <v>372</v>
      </c>
      <c r="AB74" s="819" t="n">
        <v>7</v>
      </c>
      <c r="AC74" s="626" t="s">
        <v>89</v>
      </c>
      <c r="AD74" s="819" t="n">
        <v>3</v>
      </c>
      <c r="AE74" s="626" t="s">
        <v>90</v>
      </c>
      <c r="AF74" s="626" t="s">
        <v>101</v>
      </c>
      <c r="AG74" s="820" t="n">
        <f aca="false">IF(X74&gt;=1,(AB74*12+AD74)-(X74*12+Z74)+1,"")</f>
        <v>10</v>
      </c>
      <c r="AH74" s="821" t="s">
        <v>373</v>
      </c>
      <c r="AI74" s="866" t="str">
        <f aca="false">IFERROR(ROUNDDOWN(ROUND(L74*V74,0)*M74,0)*AG74,"")</f>
        <v/>
      </c>
      <c r="AJ74" s="867" t="str">
        <f aca="false">IFERROR(ROUNDDOWN(ROUND((L74*(V74-AX74)),0)*M74,0)*AG74,"")</f>
        <v/>
      </c>
      <c r="AK74" s="824" t="e">
        <f aca="false">IFERROR(IF(OR(N74="",N75="",N77=""),0,ROUNDDOWN(ROUNDDOWN(ROUND(L74*VLOOKUP(K74,【参考】数式用!$A$5:$AB$27,MATCH("新加算Ⅳ",【参考】数式用!$B$4:$AB$4,0)+1,0),0)*M74,0)*AG74*0.5,0)),"")),0),0),0)))</f>
        <v>#N/A</v>
      </c>
      <c r="AL74" s="825"/>
      <c r="AM74" s="826" t="e">
        <f aca="false">IFERROR(IF(OR(N77="ベア加算",N77=""),0, IF(OR(U74="新加算Ⅰ",U74="新加算Ⅱ",U74="新加算Ⅲ",U74="新加算Ⅳ"),ROUNDDOWN(ROUND(L74*VLOOKUP(K74,【参考】数式用!$A$5:$I$27,MATCH("ベア加算",【参考】数式用!$B$4:$I$4,0)+1,0),0)*M74,0)*AG74,0)),"")),0),0))))</f>
        <v>#N/A</v>
      </c>
      <c r="AN74" s="703"/>
      <c r="AO74" s="827"/>
      <c r="AP74" s="704"/>
      <c r="AQ74" s="704"/>
      <c r="AR74" s="828"/>
      <c r="AS74" s="829"/>
      <c r="AT74" s="639" t="str">
        <f aca="false">IF(AV74="","",IF(V74&lt;O74,"！加算の要件上は問題ありませんが、令和６年４・５月と比較して令和６年６月に加算率が下がる計画になっています。",""))</f>
        <v/>
      </c>
      <c r="AU74" s="868"/>
      <c r="AV74" s="831" t="str">
        <f aca="false">IF(K74&lt;&gt;"","V列に色付け","")</f>
        <v/>
      </c>
      <c r="AW74" s="877" t="str">
        <f aca="false">IF('別紙様式2-2（４・５月分）'!O59="","",'別紙様式2-2（４・５月分）'!O59)</f>
        <v/>
      </c>
      <c r="AX74" s="833" t="e">
        <f aca="false">IF(SUM('別紙様式2-2（４・５月分）'!P59:P61)=0,"",SUM('別紙様式2-2（４・５月分）'!P59:P61))</f>
        <v>#N/A</v>
      </c>
      <c r="AY74" s="834" t="e">
        <f aca="false">IFERROR(VLOOKUP(K74,【参考】数式用!$AJ$2:$AK$24,2,FALSE),"")))</f>
        <v>#N/A</v>
      </c>
      <c r="AZ74" s="835" t="s">
        <v>406</v>
      </c>
      <c r="BA74" s="835" t="s">
        <v>407</v>
      </c>
      <c r="BB74" s="835" t="s">
        <v>408</v>
      </c>
      <c r="BC74" s="835" t="s">
        <v>409</v>
      </c>
      <c r="BD74" s="835" t="e">
        <f aca="false">IF(AND(P74&lt;&gt;"新加算Ⅰ",P74&lt;&gt;"新加算Ⅱ",P74&lt;&gt;"新加算Ⅲ",P74&lt;&gt;"新加算Ⅳ"),P74,IF(Q76&lt;&gt;"",Q76,""))</f>
        <v>#N/A</v>
      </c>
      <c r="BE74" s="835"/>
      <c r="BF74" s="835" t="e">
        <f aca="false">IF(AM74&lt;&gt;0,IF(AN74="○","入力済","未入力"),"")</f>
        <v>#N/A</v>
      </c>
      <c r="BG74" s="835" t="str">
        <f aca="false">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835" t="str">
        <f aca="false">IF(OR(U74="新加算Ⅴ（７）",U74="新加算Ⅴ（９）",U74="新加算Ⅴ（10）",U74="新加算Ⅴ（12）",U74="新加算Ⅴ（13）",U74="新加算Ⅴ（14）"),IF(OR(AP74="○",AP74="令和６年度中に満たす"),"入力済","未入力"),"")</f>
        <v/>
      </c>
      <c r="BI74" s="835" t="str">
        <f aca="false">IF(OR(U74="新加算Ⅰ",U74="新加算Ⅱ",U74="新加算Ⅲ",U74="新加算Ⅴ（１）",U74="新加算Ⅴ（３）",U74="新加算Ⅴ（８）"),IF(OR(AQ74="○",AQ74="令和６年度中に満たす"),"入力済","未入力"),"")</f>
        <v/>
      </c>
      <c r="BJ74" s="836" t="str">
        <f aca="false">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831" t="str">
        <f aca="false">IF(OR(U74="新加算Ⅰ",U74="新加算Ⅴ（１）",U74="新加算Ⅴ（２）",U74="新加算Ⅴ（５）",U74="新加算Ⅴ（７）",U74="新加算Ⅴ（10）"),IF(AS74="","未入力","入力済"),"")</f>
        <v/>
      </c>
      <c r="BL74" s="644" t="str">
        <f aca="false">G74</f>
        <v/>
      </c>
    </row>
    <row r="75" customFormat="false" ht="15" hidden="false" customHeight="true" outlineLevel="0" collapsed="false">
      <c r="A75" s="730"/>
      <c r="B75" s="731"/>
      <c r="C75" s="731"/>
      <c r="D75" s="731"/>
      <c r="E75" s="731"/>
      <c r="F75" s="731"/>
      <c r="G75" s="732"/>
      <c r="H75" s="732"/>
      <c r="I75" s="732"/>
      <c r="J75" s="860"/>
      <c r="K75" s="732"/>
      <c r="L75" s="879"/>
      <c r="M75" s="880"/>
      <c r="N75" s="837" t="str">
        <f aca="false">IF('別紙様式2-2（４・５月分）'!Q60="","",'別紙様式2-2（４・５月分）'!Q60)</f>
        <v/>
      </c>
      <c r="O75" s="863"/>
      <c r="P75" s="813"/>
      <c r="Q75" s="813"/>
      <c r="R75" s="813"/>
      <c r="S75" s="864"/>
      <c r="T75" s="815"/>
      <c r="U75" s="816"/>
      <c r="V75" s="865"/>
      <c r="W75" s="818"/>
      <c r="X75" s="819"/>
      <c r="Y75" s="626"/>
      <c r="Z75" s="819"/>
      <c r="AA75" s="626"/>
      <c r="AB75" s="819"/>
      <c r="AC75" s="626"/>
      <c r="AD75" s="819"/>
      <c r="AE75" s="626"/>
      <c r="AF75" s="626"/>
      <c r="AG75" s="820"/>
      <c r="AH75" s="821"/>
      <c r="AI75" s="866"/>
      <c r="AJ75" s="867"/>
      <c r="AK75" s="824"/>
      <c r="AL75" s="825"/>
      <c r="AM75" s="826"/>
      <c r="AN75" s="703"/>
      <c r="AO75" s="827"/>
      <c r="AP75" s="704"/>
      <c r="AQ75" s="704"/>
      <c r="AR75" s="828"/>
      <c r="AS75" s="829"/>
      <c r="AT75" s="838" t="str">
        <f aca="false">IF(AV74="","",IF(AG74&gt;10,"！令和６年度の新加算の「算定対象月」が10か月を超えています。標準的な「算定対象月」は令和６年６月から令和７年３月です。",IF(OR(AB74&lt;&gt;7,AD74&lt;&gt;3),"！算定期間の終わりが令和７年３月になっていません。区分変更を行う場合は、別紙様式2-4に記入してください。","")))</f>
        <v/>
      </c>
      <c r="AU75" s="868"/>
      <c r="AV75" s="831"/>
      <c r="AW75" s="877" t="str">
        <f aca="false">IF('別紙様式2-2（４・５月分）'!O60="","",'別紙様式2-2（４・５月分）'!O60)</f>
        <v/>
      </c>
      <c r="AX75" s="833"/>
      <c r="AY75" s="834"/>
      <c r="AZ75" s="835"/>
      <c r="BA75" s="835"/>
      <c r="BB75" s="835"/>
      <c r="BC75" s="835"/>
      <c r="BD75" s="835"/>
      <c r="BE75" s="835"/>
      <c r="BF75" s="835"/>
      <c r="BG75" s="835"/>
      <c r="BH75" s="835"/>
      <c r="BI75" s="835"/>
      <c r="BJ75" s="836"/>
      <c r="BK75" s="831"/>
      <c r="BL75" s="644" t="str">
        <f aca="false">G74</f>
        <v/>
      </c>
    </row>
    <row r="76" s="1" customFormat="true" ht="15" hidden="false" customHeight="true" outlineLevel="0" collapsed="false">
      <c r="A76" s="730"/>
      <c r="B76" s="731"/>
      <c r="C76" s="731"/>
      <c r="D76" s="731"/>
      <c r="E76" s="731"/>
      <c r="F76" s="731"/>
      <c r="G76" s="732"/>
      <c r="H76" s="732"/>
      <c r="I76" s="732"/>
      <c r="J76" s="860"/>
      <c r="K76" s="732"/>
      <c r="L76" s="879"/>
      <c r="M76" s="880"/>
      <c r="N76" s="837"/>
      <c r="O76" s="863"/>
      <c r="P76" s="873" t="s">
        <v>92</v>
      </c>
      <c r="Q76" s="840" t="e">
        <f aca="false">IFERROR(VLOOKUP('別紙様式2-2（４・５月分）'!AR59,【参考】数式用!$AT$5:$AV$22,3,FALSE),"")))</f>
        <v>#N/A</v>
      </c>
      <c r="R76" s="874" t="s">
        <v>94</v>
      </c>
      <c r="S76" s="869" t="e">
        <f aca="false">IFERROR(VLOOKUP(K74,【参考】数式用!$A$5:$AB$27,MATCH(Q76,【参考】数式用!$B$4:$AB$4,0)+1,0),"")))</f>
        <v>#N/A</v>
      </c>
      <c r="T76" s="843" t="s">
        <v>410</v>
      </c>
      <c r="U76" s="844"/>
      <c r="V76" s="870" t="e">
        <f aca="false">IFERROR(VLOOKUP(K74,【参考】数式用!$A$5:$AB$27,MATCH(U76,【参考】数式用!$B$4:$AB$4,0)+1,0),"")))</f>
        <v>#N/A</v>
      </c>
      <c r="W76" s="846" t="s">
        <v>88</v>
      </c>
      <c r="X76" s="881" t="n">
        <v>7</v>
      </c>
      <c r="Y76" s="667" t="s">
        <v>89</v>
      </c>
      <c r="Z76" s="881" t="n">
        <v>4</v>
      </c>
      <c r="AA76" s="667" t="s">
        <v>372</v>
      </c>
      <c r="AB76" s="881" t="n">
        <v>8</v>
      </c>
      <c r="AC76" s="667" t="s">
        <v>89</v>
      </c>
      <c r="AD76" s="881" t="n">
        <v>3</v>
      </c>
      <c r="AE76" s="667" t="s">
        <v>90</v>
      </c>
      <c r="AF76" s="667" t="s">
        <v>101</v>
      </c>
      <c r="AG76" s="848" t="n">
        <f aca="false">IF(X76&gt;=1,(AB76*12+AD76)-(X76*12+Z76)+1,"")</f>
        <v>12</v>
      </c>
      <c r="AH76" s="849" t="s">
        <v>373</v>
      </c>
      <c r="AI76" s="871" t="str">
        <f aca="false">IFERROR(ROUNDDOWN(ROUND(L74*V76,0)*M74,0)*AG76,"")</f>
        <v/>
      </c>
      <c r="AJ76" s="882" t="str">
        <f aca="false">IFERROR(ROUNDDOWN(ROUND((L74*(V76-AX74)),0)*M74,0)*AG76,"")</f>
        <v/>
      </c>
      <c r="AK76" s="852" t="e">
        <f aca="false">IFERROR(IF(OR(N74="",N75="",N77=""),0,ROUNDDOWN(ROUNDDOWN(ROUND(L74*VLOOKUP(K74,【参考】数式用!$A$5:$AB$27,MATCH("新加算Ⅳ",【参考】数式用!$B$4:$AB$4,0)+1,0),0)*M74,0)*AG76*0.5,0)),"")),0),0),0)))</f>
        <v>#N/A</v>
      </c>
      <c r="AL76" s="853" t="str">
        <f aca="false">IF(U76&lt;&gt;"","新規に適用","")</f>
        <v/>
      </c>
      <c r="AM76" s="854" t="e">
        <f aca="false">IFERROR(IF(OR(N77="ベア加算",N77=""),0, IF(OR(U74="新加算Ⅰ",U74="新加算Ⅱ",U74="新加算Ⅲ",U74="新加算Ⅳ"),0,ROUNDDOWN(ROUND(L74*VLOOKUP(K74,【参考】数式用!$A$5:$I$27,MATCH("ベア加算",【参考】数式用!$B$4:$I$4,0)+1,0),0)*M74,0)*AG76)),"")),0),0))))</f>
        <v>#N/A</v>
      </c>
      <c r="AN76" s="855" t="e">
        <f aca="false">IF(AM76=0,"",IF(AND(U76&lt;&gt;"",AN74=""),"新規に適用",IF(AND(U76&lt;&gt;"",AN74&lt;&gt;""),"継続で適用","")))</f>
        <v>#N/A</v>
      </c>
      <c r="AO76" s="855" t="str">
        <f aca="false">IF(AND(U76&lt;&gt;"",AO74=""),"新規に適用",IF(AND(U76&lt;&gt;"",AO74&lt;&gt;""),"継続で適用",""))</f>
        <v/>
      </c>
      <c r="AP76" s="856"/>
      <c r="AQ76" s="855" t="str">
        <f aca="false">IF(AND(U76&lt;&gt;"",AQ74=""),"新規に適用",IF(AND(U76&lt;&gt;"",AQ74&lt;&gt;""),"継続で適用",""))</f>
        <v/>
      </c>
      <c r="AR76" s="857" t="str">
        <f aca="false">IF(AND(U76&lt;&gt;"",AO74=""),"新規に適用",IF(AND(U76&lt;&gt;"",OR(U74="新加算Ⅰ",U74="新加算Ⅱ",U74="新加算Ⅴ（１）",U74="新加算Ⅴ（２）",U74="新加算Ⅴ（３）",U74="新加算Ⅴ（４）",U74="新加算Ⅴ（５）",U74="新加算Ⅴ（６）",U74="新加算Ⅴ（７）",U74="新加算Ⅴ（９）",U74="新加算Ⅴ（10）",U74="新加算Ⅴ（12）")),"継続で適用",""))</f>
        <v/>
      </c>
      <c r="AS76" s="855" t="str">
        <f aca="false">IF(AND(U76&lt;&gt;"",AS74=""),"新規に適用",IF(AND(U76&lt;&gt;"",AS74&lt;&gt;""),"継続で適用",""))</f>
        <v/>
      </c>
      <c r="AT76" s="838"/>
      <c r="AU76" s="868"/>
      <c r="AV76" s="831" t="str">
        <f aca="false">IF(K74&lt;&gt;"","V列に色付け","")</f>
        <v/>
      </c>
      <c r="AW76" s="877"/>
      <c r="AX76" s="833"/>
      <c r="BL76" s="644" t="str">
        <f aca="false">G74</f>
        <v/>
      </c>
    </row>
    <row r="77" s="1" customFormat="true" ht="30" hidden="false" customHeight="true" outlineLevel="0" collapsed="false">
      <c r="A77" s="730"/>
      <c r="B77" s="731"/>
      <c r="C77" s="731"/>
      <c r="D77" s="731"/>
      <c r="E77" s="731"/>
      <c r="F77" s="731"/>
      <c r="G77" s="732"/>
      <c r="H77" s="732"/>
      <c r="I77" s="732"/>
      <c r="J77" s="860"/>
      <c r="K77" s="732"/>
      <c r="L77" s="879"/>
      <c r="M77" s="880"/>
      <c r="N77" s="859" t="str">
        <f aca="false">IF('別紙様式2-2（４・５月分）'!Q61="","",'別紙様式2-2（４・５月分）'!Q61)</f>
        <v/>
      </c>
      <c r="O77" s="863"/>
      <c r="P77" s="873"/>
      <c r="Q77" s="840"/>
      <c r="R77" s="874"/>
      <c r="S77" s="869"/>
      <c r="T77" s="843"/>
      <c r="U77" s="844"/>
      <c r="V77" s="870"/>
      <c r="W77" s="846"/>
      <c r="X77" s="881"/>
      <c r="Y77" s="667"/>
      <c r="Z77" s="881"/>
      <c r="AA77" s="667"/>
      <c r="AB77" s="881"/>
      <c r="AC77" s="667"/>
      <c r="AD77" s="881"/>
      <c r="AE77" s="667"/>
      <c r="AF77" s="667"/>
      <c r="AG77" s="848"/>
      <c r="AH77" s="849"/>
      <c r="AI77" s="871"/>
      <c r="AJ77" s="882"/>
      <c r="AK77" s="852"/>
      <c r="AL77" s="853"/>
      <c r="AM77" s="854"/>
      <c r="AN77" s="855"/>
      <c r="AO77" s="855"/>
      <c r="AP77" s="856"/>
      <c r="AQ77" s="855"/>
      <c r="AR77" s="857"/>
      <c r="AS77" s="855"/>
      <c r="AT77" s="681" t="str">
        <f aca="false">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868"/>
      <c r="AV77" s="831"/>
      <c r="AW77" s="877" t="str">
        <f aca="false">IF('別紙様式2-2（４・５月分）'!O61="","",'別紙様式2-2（４・５月分）'!O61)</f>
        <v/>
      </c>
      <c r="AX77" s="833"/>
      <c r="BL77" s="644" t="str">
        <f aca="false">G74</f>
        <v/>
      </c>
    </row>
    <row r="78" customFormat="false" ht="30" hidden="false" customHeight="true" outlineLevel="0" collapsed="false">
      <c r="A78" s="616" t="n">
        <v>17</v>
      </c>
      <c r="B78" s="617" t="str">
        <f aca="false">IF(基本情報入力シート!C70="","",基本情報入力シート!C70)</f>
        <v/>
      </c>
      <c r="C78" s="617"/>
      <c r="D78" s="617"/>
      <c r="E78" s="617"/>
      <c r="F78" s="617"/>
      <c r="G78" s="618" t="str">
        <f aca="false">IF(基本情報入力シート!M70="","",基本情報入力シート!M70)</f>
        <v/>
      </c>
      <c r="H78" s="618" t="str">
        <f aca="false">IF(基本情報入力シート!R70="","",基本情報入力シート!R70)</f>
        <v/>
      </c>
      <c r="I78" s="618" t="str">
        <f aca="false">IF(基本情報入力シート!W70="","",基本情報入力シート!W70)</f>
        <v/>
      </c>
      <c r="J78" s="808" t="str">
        <f aca="false">IF(基本情報入力シート!X70="","",基本情報入力シート!X70)</f>
        <v/>
      </c>
      <c r="K78" s="618" t="str">
        <f aca="false">IF(基本情報入力シート!Y70="","",基本情報入力シート!Y70)</f>
        <v/>
      </c>
      <c r="L78" s="620" t="str">
        <f aca="false">IF(基本情報入力シート!AB70="","",基本情報入力シート!AB70)</f>
        <v/>
      </c>
      <c r="M78" s="621" t="e">
        <f aca="false">IF(基本情報入力シート!AC70="","",基本情報入力シート!AC70)</f>
        <v>#N/A</v>
      </c>
      <c r="N78" s="811" t="str">
        <f aca="false">IF('別紙様式2-2（４・５月分）'!Q62="","",'別紙様式2-2（４・５月分）'!Q62)</f>
        <v/>
      </c>
      <c r="O78" s="863" t="e">
        <f aca="false">IF(SUM('別紙様式2-2（４・５月分）'!R62:R64)=0,"",SUM('別紙様式2-2（４・５月分）'!R62:R64))</f>
        <v>#N/A</v>
      </c>
      <c r="P78" s="813" t="e">
        <f aca="false">IFERROR(VLOOKUP('別紙様式2-2（４・５月分）'!AR62,【参考】数式用!$AT$5:$AU$22,2,FALSE),"")))</f>
        <v>#N/A</v>
      </c>
      <c r="Q78" s="813"/>
      <c r="R78" s="813"/>
      <c r="S78" s="864" t="e">
        <f aca="false">IFERROR(VLOOKUP(K78,【参考】数式用!$A$5:$AB$27,MATCH(P78,【参考】数式用!$B$4:$AB$4,0)+1,0),"")))</f>
        <v>#N/A</v>
      </c>
      <c r="T78" s="815" t="s">
        <v>405</v>
      </c>
      <c r="U78" s="816"/>
      <c r="V78" s="865" t="e">
        <f aca="false">IFERROR(VLOOKUP(K78,【参考】数式用!$A$5:$AB$27,MATCH(U78,【参考】数式用!$B$4:$AB$4,0)+1,0),"")))</f>
        <v>#N/A</v>
      </c>
      <c r="W78" s="818" t="s">
        <v>88</v>
      </c>
      <c r="X78" s="819" t="n">
        <v>6</v>
      </c>
      <c r="Y78" s="626" t="s">
        <v>89</v>
      </c>
      <c r="Z78" s="819" t="n">
        <v>6</v>
      </c>
      <c r="AA78" s="626" t="s">
        <v>372</v>
      </c>
      <c r="AB78" s="819" t="n">
        <v>7</v>
      </c>
      <c r="AC78" s="626" t="s">
        <v>89</v>
      </c>
      <c r="AD78" s="819" t="n">
        <v>3</v>
      </c>
      <c r="AE78" s="626" t="s">
        <v>90</v>
      </c>
      <c r="AF78" s="626" t="s">
        <v>101</v>
      </c>
      <c r="AG78" s="820" t="n">
        <f aca="false">IF(X78&gt;=1,(AB78*12+AD78)-(X78*12+Z78)+1,"")</f>
        <v>10</v>
      </c>
      <c r="AH78" s="821" t="s">
        <v>373</v>
      </c>
      <c r="AI78" s="866" t="str">
        <f aca="false">IFERROR(ROUNDDOWN(ROUND(L78*V78,0)*M78,0)*AG78,"")</f>
        <v/>
      </c>
      <c r="AJ78" s="867" t="str">
        <f aca="false">IFERROR(ROUNDDOWN(ROUND((L78*(V78-AX78)),0)*M78,0)*AG78,"")</f>
        <v/>
      </c>
      <c r="AK78" s="824" t="e">
        <f aca="false">IFERROR(IF(OR(N78="",N79="",N81=""),0,ROUNDDOWN(ROUNDDOWN(ROUND(L78*VLOOKUP(K78,【参考】数式用!$A$5:$AB$27,MATCH("新加算Ⅳ",【参考】数式用!$B$4:$AB$4,0)+1,0),0)*M78,0)*AG78*0.5,0)),"")),0),0),0)))</f>
        <v>#N/A</v>
      </c>
      <c r="AL78" s="825"/>
      <c r="AM78" s="826" t="e">
        <f aca="false">IFERROR(IF(OR(N81="ベア加算",N81=""),0, IF(OR(U78="新加算Ⅰ",U78="新加算Ⅱ",U78="新加算Ⅲ",U78="新加算Ⅳ"),ROUNDDOWN(ROUND(L78*VLOOKUP(K78,【参考】数式用!$A$5:$I$27,MATCH("ベア加算",【参考】数式用!$B$4:$I$4,0)+1,0),0)*M78,0)*AG78,0)),"")),0),0))))</f>
        <v>#N/A</v>
      </c>
      <c r="AN78" s="703"/>
      <c r="AO78" s="827"/>
      <c r="AP78" s="704"/>
      <c r="AQ78" s="704"/>
      <c r="AR78" s="828"/>
      <c r="AS78" s="829"/>
      <c r="AT78" s="639" t="str">
        <f aca="false">IF(AV78="","",IF(V78&lt;O78,"！加算の要件上は問題ありませんが、令和６年４・５月と比較して令和６年６月に加算率が下がる計画になっています。",""))</f>
        <v/>
      </c>
      <c r="AU78" s="868"/>
      <c r="AV78" s="831" t="str">
        <f aca="false">IF(K78&lt;&gt;"","V列に色付け","")</f>
        <v/>
      </c>
      <c r="AW78" s="877" t="str">
        <f aca="false">IF('別紙様式2-2（４・５月分）'!O62="","",'別紙様式2-2（４・５月分）'!O62)</f>
        <v/>
      </c>
      <c r="AX78" s="833" t="e">
        <f aca="false">IF(SUM('別紙様式2-2（４・５月分）'!P62:P64)=0,"",SUM('別紙様式2-2（４・５月分）'!P62:P64))</f>
        <v>#N/A</v>
      </c>
      <c r="AY78" s="834" t="e">
        <f aca="false">IFERROR(VLOOKUP(K78,【参考】数式用!$AJ$2:$AK$24,2,FALSE),"")))</f>
        <v>#N/A</v>
      </c>
      <c r="AZ78" s="835" t="s">
        <v>406</v>
      </c>
      <c r="BA78" s="835" t="s">
        <v>407</v>
      </c>
      <c r="BB78" s="835" t="s">
        <v>408</v>
      </c>
      <c r="BC78" s="835" t="s">
        <v>409</v>
      </c>
      <c r="BD78" s="835" t="e">
        <f aca="false">IF(AND(P78&lt;&gt;"新加算Ⅰ",P78&lt;&gt;"新加算Ⅱ",P78&lt;&gt;"新加算Ⅲ",P78&lt;&gt;"新加算Ⅳ"),P78,IF(Q80&lt;&gt;"",Q80,""))</f>
        <v>#N/A</v>
      </c>
      <c r="BE78" s="835"/>
      <c r="BF78" s="835" t="e">
        <f aca="false">IF(AM78&lt;&gt;0,IF(AN78="○","入力済","未入力"),"")</f>
        <v>#N/A</v>
      </c>
      <c r="BG78" s="835" t="str">
        <f aca="false">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835" t="str">
        <f aca="false">IF(OR(U78="新加算Ⅴ（７）",U78="新加算Ⅴ（９）",U78="新加算Ⅴ（10）",U78="新加算Ⅴ（12）",U78="新加算Ⅴ（13）",U78="新加算Ⅴ（14）"),IF(OR(AP78="○",AP78="令和６年度中に満たす"),"入力済","未入力"),"")</f>
        <v/>
      </c>
      <c r="BI78" s="835" t="str">
        <f aca="false">IF(OR(U78="新加算Ⅰ",U78="新加算Ⅱ",U78="新加算Ⅲ",U78="新加算Ⅴ（１）",U78="新加算Ⅴ（３）",U78="新加算Ⅴ（８）"),IF(OR(AQ78="○",AQ78="令和６年度中に満たす"),"入力済","未入力"),"")</f>
        <v/>
      </c>
      <c r="BJ78" s="836" t="str">
        <f aca="false">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831" t="str">
        <f aca="false">IF(OR(U78="新加算Ⅰ",U78="新加算Ⅴ（１）",U78="新加算Ⅴ（２）",U78="新加算Ⅴ（５）",U78="新加算Ⅴ（７）",U78="新加算Ⅴ（10）"),IF(AS78="","未入力","入力済"),"")</f>
        <v/>
      </c>
      <c r="BL78" s="644" t="str">
        <f aca="false">G78</f>
        <v/>
      </c>
    </row>
    <row r="79" customFormat="false" ht="15" hidden="false" customHeight="true" outlineLevel="0" collapsed="false">
      <c r="A79" s="616"/>
      <c r="B79" s="617"/>
      <c r="C79" s="617"/>
      <c r="D79" s="617"/>
      <c r="E79" s="617"/>
      <c r="F79" s="617"/>
      <c r="G79" s="618"/>
      <c r="H79" s="618"/>
      <c r="I79" s="618"/>
      <c r="J79" s="808"/>
      <c r="K79" s="618"/>
      <c r="L79" s="620"/>
      <c r="M79" s="621"/>
      <c r="N79" s="837" t="str">
        <f aca="false">IF('別紙様式2-2（４・５月分）'!Q63="","",'別紙様式2-2（４・５月分）'!Q63)</f>
        <v/>
      </c>
      <c r="O79" s="863"/>
      <c r="P79" s="813"/>
      <c r="Q79" s="813"/>
      <c r="R79" s="813"/>
      <c r="S79" s="864"/>
      <c r="T79" s="815"/>
      <c r="U79" s="816"/>
      <c r="V79" s="865"/>
      <c r="W79" s="818"/>
      <c r="X79" s="819"/>
      <c r="Y79" s="626"/>
      <c r="Z79" s="819"/>
      <c r="AA79" s="626"/>
      <c r="AB79" s="819"/>
      <c r="AC79" s="626"/>
      <c r="AD79" s="819"/>
      <c r="AE79" s="626"/>
      <c r="AF79" s="626"/>
      <c r="AG79" s="820"/>
      <c r="AH79" s="821"/>
      <c r="AI79" s="866"/>
      <c r="AJ79" s="867"/>
      <c r="AK79" s="824"/>
      <c r="AL79" s="825"/>
      <c r="AM79" s="826"/>
      <c r="AN79" s="703"/>
      <c r="AO79" s="827"/>
      <c r="AP79" s="704"/>
      <c r="AQ79" s="704"/>
      <c r="AR79" s="828"/>
      <c r="AS79" s="829"/>
      <c r="AT79" s="838" t="str">
        <f aca="false">IF(AV78="","",IF(AG78&gt;10,"！令和６年度の新加算の「算定対象月」が10か月を超えています。標準的な「算定対象月」は令和６年６月から令和７年３月です。",IF(OR(AB78&lt;&gt;7,AD78&lt;&gt;3),"！算定期間の終わりが令和７年３月になっていません。区分変更を行う場合は、別紙様式2-4に記入してください。","")))</f>
        <v/>
      </c>
      <c r="AU79" s="868"/>
      <c r="AV79" s="831"/>
      <c r="AW79" s="877" t="str">
        <f aca="false">IF('別紙様式2-2（４・５月分）'!O63="","",'別紙様式2-2（４・５月分）'!O63)</f>
        <v/>
      </c>
      <c r="AX79" s="833"/>
      <c r="AY79" s="834"/>
      <c r="AZ79" s="835"/>
      <c r="BA79" s="835"/>
      <c r="BB79" s="835"/>
      <c r="BC79" s="835"/>
      <c r="BD79" s="835"/>
      <c r="BE79" s="835"/>
      <c r="BF79" s="835"/>
      <c r="BG79" s="835"/>
      <c r="BH79" s="835"/>
      <c r="BI79" s="835"/>
      <c r="BJ79" s="836"/>
      <c r="BK79" s="831"/>
      <c r="BL79" s="644" t="str">
        <f aca="false">G78</f>
        <v/>
      </c>
    </row>
    <row r="80" s="1" customFormat="true" ht="15" hidden="false" customHeight="true" outlineLevel="0" collapsed="false">
      <c r="A80" s="616"/>
      <c r="B80" s="617"/>
      <c r="C80" s="617"/>
      <c r="D80" s="617"/>
      <c r="E80" s="617"/>
      <c r="F80" s="617"/>
      <c r="G80" s="618"/>
      <c r="H80" s="618"/>
      <c r="I80" s="618"/>
      <c r="J80" s="808"/>
      <c r="K80" s="618"/>
      <c r="L80" s="620"/>
      <c r="M80" s="621"/>
      <c r="N80" s="837"/>
      <c r="O80" s="863"/>
      <c r="P80" s="873" t="s">
        <v>92</v>
      </c>
      <c r="Q80" s="840" t="e">
        <f aca="false">IFERROR(VLOOKUP('別紙様式2-2（４・５月分）'!AR62,【参考】数式用!$AT$5:$AV$22,3,FALSE),"")))</f>
        <v>#N/A</v>
      </c>
      <c r="R80" s="874" t="s">
        <v>94</v>
      </c>
      <c r="S80" s="875" t="e">
        <f aca="false">IFERROR(VLOOKUP(K78,【参考】数式用!$A$5:$AB$27,MATCH(Q80,【参考】数式用!$B$4:$AB$4,0)+1,0),"")))</f>
        <v>#N/A</v>
      </c>
      <c r="T80" s="843" t="s">
        <v>410</v>
      </c>
      <c r="U80" s="844"/>
      <c r="V80" s="870" t="e">
        <f aca="false">IFERROR(VLOOKUP(K78,【参考】数式用!$A$5:$AB$27,MATCH(U80,【参考】数式用!$B$4:$AB$4,0)+1,0),"")))</f>
        <v>#N/A</v>
      </c>
      <c r="W80" s="846" t="s">
        <v>88</v>
      </c>
      <c r="X80" s="881" t="n">
        <v>7</v>
      </c>
      <c r="Y80" s="667" t="s">
        <v>89</v>
      </c>
      <c r="Z80" s="881" t="n">
        <v>4</v>
      </c>
      <c r="AA80" s="667" t="s">
        <v>372</v>
      </c>
      <c r="AB80" s="881" t="n">
        <v>8</v>
      </c>
      <c r="AC80" s="667" t="s">
        <v>89</v>
      </c>
      <c r="AD80" s="881" t="n">
        <v>3</v>
      </c>
      <c r="AE80" s="667" t="s">
        <v>90</v>
      </c>
      <c r="AF80" s="667" t="s">
        <v>101</v>
      </c>
      <c r="AG80" s="848" t="n">
        <f aca="false">IF(X80&gt;=1,(AB80*12+AD80)-(X80*12+Z80)+1,"")</f>
        <v>12</v>
      </c>
      <c r="AH80" s="849" t="s">
        <v>373</v>
      </c>
      <c r="AI80" s="871" t="str">
        <f aca="false">IFERROR(ROUNDDOWN(ROUND(L78*V80,0)*M78,0)*AG80,"")</f>
        <v/>
      </c>
      <c r="AJ80" s="882" t="str">
        <f aca="false">IFERROR(ROUNDDOWN(ROUND((L78*(V80-AX78)),0)*M78,0)*AG80,"")</f>
        <v/>
      </c>
      <c r="AK80" s="852" t="e">
        <f aca="false">IFERROR(IF(OR(N78="",N79="",N81=""),0,ROUNDDOWN(ROUNDDOWN(ROUND(L78*VLOOKUP(K78,【参考】数式用!$A$5:$AB$27,MATCH("新加算Ⅳ",【参考】数式用!$B$4:$AB$4,0)+1,0),0)*M78,0)*AG80*0.5,0)),"")),0),0),0)))</f>
        <v>#N/A</v>
      </c>
      <c r="AL80" s="853" t="str">
        <f aca="false">IF(U80&lt;&gt;"","新規に適用","")</f>
        <v/>
      </c>
      <c r="AM80" s="854" t="e">
        <f aca="false">IFERROR(IF(OR(N81="ベア加算",N81=""),0, IF(OR(U78="新加算Ⅰ",U78="新加算Ⅱ",U78="新加算Ⅲ",U78="新加算Ⅳ"),0,ROUNDDOWN(ROUND(L78*VLOOKUP(K78,【参考】数式用!$A$5:$I$27,MATCH("ベア加算",【参考】数式用!$B$4:$I$4,0)+1,0),0)*M78,0)*AG80)),"")),0),0))))</f>
        <v>#N/A</v>
      </c>
      <c r="AN80" s="855" t="e">
        <f aca="false">IF(AM80=0,"",IF(AND(U80&lt;&gt;"",AN78=""),"新規に適用",IF(AND(U80&lt;&gt;"",AN78&lt;&gt;""),"継続で適用","")))</f>
        <v>#N/A</v>
      </c>
      <c r="AO80" s="855" t="str">
        <f aca="false">IF(AND(U80&lt;&gt;"",AO78=""),"新規に適用",IF(AND(U80&lt;&gt;"",AO78&lt;&gt;""),"継続で適用",""))</f>
        <v/>
      </c>
      <c r="AP80" s="856"/>
      <c r="AQ80" s="855" t="str">
        <f aca="false">IF(AND(U80&lt;&gt;"",AQ78=""),"新規に適用",IF(AND(U80&lt;&gt;"",AQ78&lt;&gt;""),"継続で適用",""))</f>
        <v/>
      </c>
      <c r="AR80" s="857" t="str">
        <f aca="false">IF(AND(U80&lt;&gt;"",AO78=""),"新規に適用",IF(AND(U80&lt;&gt;"",OR(U78="新加算Ⅰ",U78="新加算Ⅱ",U78="新加算Ⅴ（１）",U78="新加算Ⅴ（２）",U78="新加算Ⅴ（３）",U78="新加算Ⅴ（４）",U78="新加算Ⅴ（５）",U78="新加算Ⅴ（６）",U78="新加算Ⅴ（７）",U78="新加算Ⅴ（９）",U78="新加算Ⅴ（10）",U78="新加算Ⅴ（12）")),"継続で適用",""))</f>
        <v/>
      </c>
      <c r="AS80" s="855" t="str">
        <f aca="false">IF(AND(U80&lt;&gt;"",AS78=""),"新規に適用",IF(AND(U80&lt;&gt;"",AS78&lt;&gt;""),"継続で適用",""))</f>
        <v/>
      </c>
      <c r="AT80" s="838"/>
      <c r="AU80" s="868"/>
      <c r="AV80" s="831" t="str">
        <f aca="false">IF(K78&lt;&gt;"","V列に色付け","")</f>
        <v/>
      </c>
      <c r="AW80" s="877"/>
      <c r="AX80" s="833"/>
      <c r="BL80" s="644" t="str">
        <f aca="false">G78</f>
        <v/>
      </c>
    </row>
    <row r="81" s="1" customFormat="true" ht="30" hidden="false" customHeight="true" outlineLevel="0" collapsed="false">
      <c r="A81" s="616"/>
      <c r="B81" s="617"/>
      <c r="C81" s="617"/>
      <c r="D81" s="617"/>
      <c r="E81" s="617"/>
      <c r="F81" s="617"/>
      <c r="G81" s="618"/>
      <c r="H81" s="618"/>
      <c r="I81" s="618"/>
      <c r="J81" s="808"/>
      <c r="K81" s="618"/>
      <c r="L81" s="620"/>
      <c r="M81" s="621"/>
      <c r="N81" s="859" t="str">
        <f aca="false">IF('別紙様式2-2（４・５月分）'!Q64="","",'別紙様式2-2（４・５月分）'!Q64)</f>
        <v/>
      </c>
      <c r="O81" s="863"/>
      <c r="P81" s="873"/>
      <c r="Q81" s="840"/>
      <c r="R81" s="874"/>
      <c r="S81" s="875"/>
      <c r="T81" s="843"/>
      <c r="U81" s="844"/>
      <c r="V81" s="870"/>
      <c r="W81" s="846"/>
      <c r="X81" s="881"/>
      <c r="Y81" s="667"/>
      <c r="Z81" s="881"/>
      <c r="AA81" s="667"/>
      <c r="AB81" s="881"/>
      <c r="AC81" s="667"/>
      <c r="AD81" s="881"/>
      <c r="AE81" s="667"/>
      <c r="AF81" s="667"/>
      <c r="AG81" s="848"/>
      <c r="AH81" s="849"/>
      <c r="AI81" s="871"/>
      <c r="AJ81" s="882"/>
      <c r="AK81" s="852"/>
      <c r="AL81" s="853"/>
      <c r="AM81" s="854"/>
      <c r="AN81" s="855"/>
      <c r="AO81" s="855"/>
      <c r="AP81" s="856"/>
      <c r="AQ81" s="855"/>
      <c r="AR81" s="857"/>
      <c r="AS81" s="855"/>
      <c r="AT81" s="681" t="str">
        <f aca="false">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868"/>
      <c r="AV81" s="831"/>
      <c r="AW81" s="877" t="str">
        <f aca="false">IF('別紙様式2-2（４・５月分）'!O64="","",'別紙様式2-2（４・５月分）'!O64)</f>
        <v/>
      </c>
      <c r="AX81" s="833"/>
      <c r="BL81" s="644" t="str">
        <f aca="false">G78</f>
        <v/>
      </c>
    </row>
    <row r="82" customFormat="false" ht="30" hidden="false" customHeight="true" outlineLevel="0" collapsed="false">
      <c r="A82" s="730" t="n">
        <v>18</v>
      </c>
      <c r="B82" s="731" t="str">
        <f aca="false">IF(基本情報入力シート!C71="","",基本情報入力シート!C71)</f>
        <v/>
      </c>
      <c r="C82" s="731"/>
      <c r="D82" s="731"/>
      <c r="E82" s="731"/>
      <c r="F82" s="731"/>
      <c r="G82" s="732" t="str">
        <f aca="false">IF(基本情報入力シート!M71="","",基本情報入力シート!M71)</f>
        <v/>
      </c>
      <c r="H82" s="732" t="str">
        <f aca="false">IF(基本情報入力シート!R71="","",基本情報入力シート!R71)</f>
        <v/>
      </c>
      <c r="I82" s="732" t="str">
        <f aca="false">IF(基本情報入力シート!W71="","",基本情報入力シート!W71)</f>
        <v/>
      </c>
      <c r="J82" s="860" t="str">
        <f aca="false">IF(基本情報入力シート!X71="","",基本情報入力シート!X71)</f>
        <v/>
      </c>
      <c r="K82" s="732" t="str">
        <f aca="false">IF(基本情報入力シート!Y71="","",基本情報入力シート!Y71)</f>
        <v/>
      </c>
      <c r="L82" s="879" t="str">
        <f aca="false">IF(基本情報入力シート!AB71="","",基本情報入力シート!AB71)</f>
        <v/>
      </c>
      <c r="M82" s="880" t="e">
        <f aca="false">IF(基本情報入力シート!AC71="","",基本情報入力シート!AC71)</f>
        <v>#N/A</v>
      </c>
      <c r="N82" s="811" t="str">
        <f aca="false">IF('別紙様式2-2（４・５月分）'!Q65="","",'別紙様式2-2（４・５月分）'!Q65)</f>
        <v/>
      </c>
      <c r="O82" s="863" t="e">
        <f aca="false">IF(SUM('別紙様式2-2（４・５月分）'!R65:R67)=0,"",SUM('別紙様式2-2（４・５月分）'!R65:R67))</f>
        <v>#N/A</v>
      </c>
      <c r="P82" s="813" t="e">
        <f aca="false">IFERROR(VLOOKUP('別紙様式2-2（４・５月分）'!AR65,【参考】数式用!$AT$5:$AU$22,2,FALSE),"")))</f>
        <v>#N/A</v>
      </c>
      <c r="Q82" s="813"/>
      <c r="R82" s="813"/>
      <c r="S82" s="864" t="e">
        <f aca="false">IFERROR(VLOOKUP(K82,【参考】数式用!$A$5:$AB$27,MATCH(P82,【参考】数式用!$B$4:$AB$4,0)+1,0),"")))</f>
        <v>#N/A</v>
      </c>
      <c r="T82" s="815" t="s">
        <v>405</v>
      </c>
      <c r="U82" s="816"/>
      <c r="V82" s="865" t="e">
        <f aca="false">IFERROR(VLOOKUP(K82,【参考】数式用!$A$5:$AB$27,MATCH(U82,【参考】数式用!$B$4:$AB$4,0)+1,0),"")))</f>
        <v>#N/A</v>
      </c>
      <c r="W82" s="818" t="s">
        <v>88</v>
      </c>
      <c r="X82" s="819" t="n">
        <v>6</v>
      </c>
      <c r="Y82" s="626" t="s">
        <v>89</v>
      </c>
      <c r="Z82" s="819" t="n">
        <v>6</v>
      </c>
      <c r="AA82" s="626" t="s">
        <v>372</v>
      </c>
      <c r="AB82" s="819" t="n">
        <v>7</v>
      </c>
      <c r="AC82" s="626" t="s">
        <v>89</v>
      </c>
      <c r="AD82" s="819" t="n">
        <v>3</v>
      </c>
      <c r="AE82" s="626" t="s">
        <v>90</v>
      </c>
      <c r="AF82" s="626" t="s">
        <v>101</v>
      </c>
      <c r="AG82" s="820" t="n">
        <f aca="false">IF(X82&gt;=1,(AB82*12+AD82)-(X82*12+Z82)+1,"")</f>
        <v>10</v>
      </c>
      <c r="AH82" s="821" t="s">
        <v>373</v>
      </c>
      <c r="AI82" s="866" t="str">
        <f aca="false">IFERROR(ROUNDDOWN(ROUND(L82*V82,0)*M82,0)*AG82,"")</f>
        <v/>
      </c>
      <c r="AJ82" s="867" t="str">
        <f aca="false">IFERROR(ROUNDDOWN(ROUND((L82*(V82-AX82)),0)*M82,0)*AG82,"")</f>
        <v/>
      </c>
      <c r="AK82" s="824" t="e">
        <f aca="false">IFERROR(IF(OR(N82="",N83="",N85=""),0,ROUNDDOWN(ROUNDDOWN(ROUND(L82*VLOOKUP(K82,【参考】数式用!$A$5:$AB$27,MATCH("新加算Ⅳ",【参考】数式用!$B$4:$AB$4,0)+1,0),0)*M82,0)*AG82*0.5,0)),"")),0),0),0)))</f>
        <v>#N/A</v>
      </c>
      <c r="AL82" s="825"/>
      <c r="AM82" s="826" t="e">
        <f aca="false">IFERROR(IF(OR(N85="ベア加算",N85=""),0, IF(OR(U82="新加算Ⅰ",U82="新加算Ⅱ",U82="新加算Ⅲ",U82="新加算Ⅳ"),ROUNDDOWN(ROUND(L82*VLOOKUP(K82,【参考】数式用!$A$5:$I$27,MATCH("ベア加算",【参考】数式用!$B$4:$I$4,0)+1,0),0)*M82,0)*AG82,0)),"")),0),0))))</f>
        <v>#N/A</v>
      </c>
      <c r="AN82" s="703"/>
      <c r="AO82" s="827"/>
      <c r="AP82" s="704"/>
      <c r="AQ82" s="704"/>
      <c r="AR82" s="828"/>
      <c r="AS82" s="829"/>
      <c r="AT82" s="639" t="str">
        <f aca="false">IF(AV82="","",IF(V82&lt;O82,"！加算の要件上は問題ありませんが、令和６年４・５月と比較して令和６年６月に加算率が下がる計画になっています。",""))</f>
        <v/>
      </c>
      <c r="AU82" s="868"/>
      <c r="AV82" s="831" t="str">
        <f aca="false">IF(K82&lt;&gt;"","V列に色付け","")</f>
        <v/>
      </c>
      <c r="AW82" s="877" t="str">
        <f aca="false">IF('別紙様式2-2（４・５月分）'!O65="","",'別紙様式2-2（４・５月分）'!O65)</f>
        <v/>
      </c>
      <c r="AX82" s="833" t="e">
        <f aca="false">IF(SUM('別紙様式2-2（４・５月分）'!P65:P67)=0,"",SUM('別紙様式2-2（４・５月分）'!P65:P67))</f>
        <v>#N/A</v>
      </c>
      <c r="AY82" s="834" t="e">
        <f aca="false">IFERROR(VLOOKUP(K82,【参考】数式用!$AJ$2:$AK$24,2,FALSE),"")))</f>
        <v>#N/A</v>
      </c>
      <c r="AZ82" s="835" t="s">
        <v>406</v>
      </c>
      <c r="BA82" s="835" t="s">
        <v>407</v>
      </c>
      <c r="BB82" s="835" t="s">
        <v>408</v>
      </c>
      <c r="BC82" s="835" t="s">
        <v>409</v>
      </c>
      <c r="BD82" s="835" t="e">
        <f aca="false">IF(AND(P82&lt;&gt;"新加算Ⅰ",P82&lt;&gt;"新加算Ⅱ",P82&lt;&gt;"新加算Ⅲ",P82&lt;&gt;"新加算Ⅳ"),P82,IF(Q84&lt;&gt;"",Q84,""))</f>
        <v>#N/A</v>
      </c>
      <c r="BE82" s="835"/>
      <c r="BF82" s="835" t="e">
        <f aca="false">IF(AM82&lt;&gt;0,IF(AN82="○","入力済","未入力"),"")</f>
        <v>#N/A</v>
      </c>
      <c r="BG82" s="835" t="str">
        <f aca="false">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835" t="str">
        <f aca="false">IF(OR(U82="新加算Ⅴ（７）",U82="新加算Ⅴ（９）",U82="新加算Ⅴ（10）",U82="新加算Ⅴ（12）",U82="新加算Ⅴ（13）",U82="新加算Ⅴ（14）"),IF(OR(AP82="○",AP82="令和６年度中に満たす"),"入力済","未入力"),"")</f>
        <v/>
      </c>
      <c r="BI82" s="835" t="str">
        <f aca="false">IF(OR(U82="新加算Ⅰ",U82="新加算Ⅱ",U82="新加算Ⅲ",U82="新加算Ⅴ（１）",U82="新加算Ⅴ（３）",U82="新加算Ⅴ（８）"),IF(OR(AQ82="○",AQ82="令和６年度中に満たす"),"入力済","未入力"),"")</f>
        <v/>
      </c>
      <c r="BJ82" s="836" t="str">
        <f aca="false">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831" t="str">
        <f aca="false">IF(OR(U82="新加算Ⅰ",U82="新加算Ⅴ（１）",U82="新加算Ⅴ（２）",U82="新加算Ⅴ（５）",U82="新加算Ⅴ（７）",U82="新加算Ⅴ（10）"),IF(AS82="","未入力","入力済"),"")</f>
        <v/>
      </c>
      <c r="BL82" s="644" t="str">
        <f aca="false">G82</f>
        <v/>
      </c>
    </row>
    <row r="83" customFormat="false" ht="15" hidden="false" customHeight="true" outlineLevel="0" collapsed="false">
      <c r="A83" s="730"/>
      <c r="B83" s="731"/>
      <c r="C83" s="731"/>
      <c r="D83" s="731"/>
      <c r="E83" s="731"/>
      <c r="F83" s="731"/>
      <c r="G83" s="732"/>
      <c r="H83" s="732"/>
      <c r="I83" s="732"/>
      <c r="J83" s="860"/>
      <c r="K83" s="732"/>
      <c r="L83" s="879"/>
      <c r="M83" s="880"/>
      <c r="N83" s="837" t="str">
        <f aca="false">IF('別紙様式2-2（４・５月分）'!Q66="","",'別紙様式2-2（４・５月分）'!Q66)</f>
        <v/>
      </c>
      <c r="O83" s="863"/>
      <c r="P83" s="813"/>
      <c r="Q83" s="813"/>
      <c r="R83" s="813"/>
      <c r="S83" s="864"/>
      <c r="T83" s="815"/>
      <c r="U83" s="816"/>
      <c r="V83" s="865"/>
      <c r="W83" s="818"/>
      <c r="X83" s="819"/>
      <c r="Y83" s="626"/>
      <c r="Z83" s="819"/>
      <c r="AA83" s="626"/>
      <c r="AB83" s="819"/>
      <c r="AC83" s="626"/>
      <c r="AD83" s="819"/>
      <c r="AE83" s="626"/>
      <c r="AF83" s="626"/>
      <c r="AG83" s="820"/>
      <c r="AH83" s="821"/>
      <c r="AI83" s="866"/>
      <c r="AJ83" s="867"/>
      <c r="AK83" s="824"/>
      <c r="AL83" s="825"/>
      <c r="AM83" s="826"/>
      <c r="AN83" s="703"/>
      <c r="AO83" s="827"/>
      <c r="AP83" s="704"/>
      <c r="AQ83" s="704"/>
      <c r="AR83" s="828"/>
      <c r="AS83" s="829"/>
      <c r="AT83" s="838" t="str">
        <f aca="false">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868"/>
      <c r="AV83" s="831"/>
      <c r="AW83" s="877" t="str">
        <f aca="false">IF('別紙様式2-2（４・５月分）'!O66="","",'別紙様式2-2（４・５月分）'!O66)</f>
        <v/>
      </c>
      <c r="AX83" s="833"/>
      <c r="AY83" s="834"/>
      <c r="AZ83" s="835"/>
      <c r="BA83" s="835"/>
      <c r="BB83" s="835"/>
      <c r="BC83" s="835"/>
      <c r="BD83" s="835"/>
      <c r="BE83" s="835"/>
      <c r="BF83" s="835"/>
      <c r="BG83" s="835"/>
      <c r="BH83" s="835"/>
      <c r="BI83" s="835"/>
      <c r="BJ83" s="836"/>
      <c r="BK83" s="831"/>
      <c r="BL83" s="644" t="str">
        <f aca="false">G82</f>
        <v/>
      </c>
    </row>
    <row r="84" s="1" customFormat="true" ht="15" hidden="false" customHeight="true" outlineLevel="0" collapsed="false">
      <c r="A84" s="730"/>
      <c r="B84" s="731"/>
      <c r="C84" s="731"/>
      <c r="D84" s="731"/>
      <c r="E84" s="731"/>
      <c r="F84" s="731"/>
      <c r="G84" s="732"/>
      <c r="H84" s="732"/>
      <c r="I84" s="732"/>
      <c r="J84" s="860"/>
      <c r="K84" s="732"/>
      <c r="L84" s="879"/>
      <c r="M84" s="880"/>
      <c r="N84" s="837"/>
      <c r="O84" s="863"/>
      <c r="P84" s="873" t="s">
        <v>92</v>
      </c>
      <c r="Q84" s="840" t="e">
        <f aca="false">IFERROR(VLOOKUP('別紙様式2-2（４・５月分）'!AR65,【参考】数式用!$AT$5:$AV$22,3,FALSE),"")))</f>
        <v>#N/A</v>
      </c>
      <c r="R84" s="874" t="s">
        <v>94</v>
      </c>
      <c r="S84" s="869" t="e">
        <f aca="false">IFERROR(VLOOKUP(K82,【参考】数式用!$A$5:$AB$27,MATCH(Q84,【参考】数式用!$B$4:$AB$4,0)+1,0),"")))</f>
        <v>#N/A</v>
      </c>
      <c r="T84" s="843" t="s">
        <v>410</v>
      </c>
      <c r="U84" s="844"/>
      <c r="V84" s="870" t="e">
        <f aca="false">IFERROR(VLOOKUP(K82,【参考】数式用!$A$5:$AB$27,MATCH(U84,【参考】数式用!$B$4:$AB$4,0)+1,0),"")))</f>
        <v>#N/A</v>
      </c>
      <c r="W84" s="846" t="s">
        <v>88</v>
      </c>
      <c r="X84" s="881" t="n">
        <v>7</v>
      </c>
      <c r="Y84" s="667" t="s">
        <v>89</v>
      </c>
      <c r="Z84" s="881" t="n">
        <v>4</v>
      </c>
      <c r="AA84" s="667" t="s">
        <v>372</v>
      </c>
      <c r="AB84" s="881" t="n">
        <v>8</v>
      </c>
      <c r="AC84" s="667" t="s">
        <v>89</v>
      </c>
      <c r="AD84" s="881" t="n">
        <v>3</v>
      </c>
      <c r="AE84" s="667" t="s">
        <v>90</v>
      </c>
      <c r="AF84" s="667" t="s">
        <v>101</v>
      </c>
      <c r="AG84" s="848" t="n">
        <f aca="false">IF(X84&gt;=1,(AB84*12+AD84)-(X84*12+Z84)+1,"")</f>
        <v>12</v>
      </c>
      <c r="AH84" s="849" t="s">
        <v>373</v>
      </c>
      <c r="AI84" s="871" t="str">
        <f aca="false">IFERROR(ROUNDDOWN(ROUND(L82*V84,0)*M82,0)*AG84,"")</f>
        <v/>
      </c>
      <c r="AJ84" s="882" t="str">
        <f aca="false">IFERROR(ROUNDDOWN(ROUND((L82*(V84-AX82)),0)*M82,0)*AG84,"")</f>
        <v/>
      </c>
      <c r="AK84" s="852" t="e">
        <f aca="false">IFERROR(IF(OR(N82="",N83="",N85=""),0,ROUNDDOWN(ROUNDDOWN(ROUND(L82*VLOOKUP(K82,【参考】数式用!$A$5:$AB$27,MATCH("新加算Ⅳ",【参考】数式用!$B$4:$AB$4,0)+1,0),0)*M82,0)*AG84*0.5,0)),"")),0),0),0)))</f>
        <v>#N/A</v>
      </c>
      <c r="AL84" s="853" t="str">
        <f aca="false">IF(U84&lt;&gt;"","新規に適用","")</f>
        <v/>
      </c>
      <c r="AM84" s="854" t="e">
        <f aca="false">IFERROR(IF(OR(N85="ベア加算",N85=""),0, IF(OR(U82="新加算Ⅰ",U82="新加算Ⅱ",U82="新加算Ⅲ",U82="新加算Ⅳ"),0,ROUNDDOWN(ROUND(L82*VLOOKUP(K82,【参考】数式用!$A$5:$I$27,MATCH("ベア加算",【参考】数式用!$B$4:$I$4,0)+1,0),0)*M82,0)*AG84)),"")),0),0))))</f>
        <v>#N/A</v>
      </c>
      <c r="AN84" s="855" t="e">
        <f aca="false">IF(AM84=0,"",IF(AND(U84&lt;&gt;"",AN82=""),"新規に適用",IF(AND(U84&lt;&gt;"",AN82&lt;&gt;""),"継続で適用","")))</f>
        <v>#N/A</v>
      </c>
      <c r="AO84" s="855" t="str">
        <f aca="false">IF(AND(U84&lt;&gt;"",AO82=""),"新規に適用",IF(AND(U84&lt;&gt;"",AO82&lt;&gt;""),"継続で適用",""))</f>
        <v/>
      </c>
      <c r="AP84" s="856"/>
      <c r="AQ84" s="855" t="str">
        <f aca="false">IF(AND(U84&lt;&gt;"",AQ82=""),"新規に適用",IF(AND(U84&lt;&gt;"",AQ82&lt;&gt;""),"継続で適用",""))</f>
        <v/>
      </c>
      <c r="AR84" s="857" t="str">
        <f aca="false">IF(AND(U84&lt;&gt;"",AO82=""),"新規に適用",IF(AND(U84&lt;&gt;"",OR(U82="新加算Ⅰ",U82="新加算Ⅱ",U82="新加算Ⅴ（１）",U82="新加算Ⅴ（２）",U82="新加算Ⅴ（３）",U82="新加算Ⅴ（４）",U82="新加算Ⅴ（５）",U82="新加算Ⅴ（６）",U82="新加算Ⅴ（７）",U82="新加算Ⅴ（９）",U82="新加算Ⅴ（10）",U82="新加算Ⅴ（12）")),"継続で適用",""))</f>
        <v/>
      </c>
      <c r="AS84" s="855" t="str">
        <f aca="false">IF(AND(U84&lt;&gt;"",AS82=""),"新規に適用",IF(AND(U84&lt;&gt;"",AS82&lt;&gt;""),"継続で適用",""))</f>
        <v/>
      </c>
      <c r="AT84" s="838"/>
      <c r="AU84" s="868"/>
      <c r="AV84" s="831" t="str">
        <f aca="false">IF(K82&lt;&gt;"","V列に色付け","")</f>
        <v/>
      </c>
      <c r="AW84" s="877"/>
      <c r="AX84" s="833"/>
      <c r="BL84" s="644" t="str">
        <f aca="false">G82</f>
        <v/>
      </c>
    </row>
    <row r="85" s="1" customFormat="true" ht="30" hidden="false" customHeight="true" outlineLevel="0" collapsed="false">
      <c r="A85" s="730"/>
      <c r="B85" s="731"/>
      <c r="C85" s="731"/>
      <c r="D85" s="731"/>
      <c r="E85" s="731"/>
      <c r="F85" s="731"/>
      <c r="G85" s="732"/>
      <c r="H85" s="732"/>
      <c r="I85" s="732"/>
      <c r="J85" s="860"/>
      <c r="K85" s="732"/>
      <c r="L85" s="879"/>
      <c r="M85" s="880"/>
      <c r="N85" s="859" t="str">
        <f aca="false">IF('別紙様式2-2（４・５月分）'!Q67="","",'別紙様式2-2（４・５月分）'!Q67)</f>
        <v/>
      </c>
      <c r="O85" s="863"/>
      <c r="P85" s="873"/>
      <c r="Q85" s="840"/>
      <c r="R85" s="874"/>
      <c r="S85" s="869"/>
      <c r="T85" s="843"/>
      <c r="U85" s="844"/>
      <c r="V85" s="870"/>
      <c r="W85" s="846"/>
      <c r="X85" s="881"/>
      <c r="Y85" s="667"/>
      <c r="Z85" s="881"/>
      <c r="AA85" s="667"/>
      <c r="AB85" s="881"/>
      <c r="AC85" s="667"/>
      <c r="AD85" s="881"/>
      <c r="AE85" s="667"/>
      <c r="AF85" s="667"/>
      <c r="AG85" s="848"/>
      <c r="AH85" s="849"/>
      <c r="AI85" s="871"/>
      <c r="AJ85" s="882"/>
      <c r="AK85" s="852"/>
      <c r="AL85" s="853"/>
      <c r="AM85" s="854"/>
      <c r="AN85" s="855"/>
      <c r="AO85" s="855"/>
      <c r="AP85" s="856"/>
      <c r="AQ85" s="855"/>
      <c r="AR85" s="857"/>
      <c r="AS85" s="855"/>
      <c r="AT85" s="681" t="str">
        <f aca="false">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868"/>
      <c r="AV85" s="831"/>
      <c r="AW85" s="877" t="str">
        <f aca="false">IF('別紙様式2-2（４・５月分）'!O67="","",'別紙様式2-2（４・５月分）'!O67)</f>
        <v/>
      </c>
      <c r="AX85" s="833"/>
      <c r="BL85" s="644" t="str">
        <f aca="false">G82</f>
        <v/>
      </c>
    </row>
    <row r="86" customFormat="false" ht="30" hidden="false" customHeight="true" outlineLevel="0" collapsed="false">
      <c r="A86" s="616" t="n">
        <v>19</v>
      </c>
      <c r="B86" s="617" t="str">
        <f aca="false">IF(基本情報入力シート!C72="","",基本情報入力シート!C72)</f>
        <v/>
      </c>
      <c r="C86" s="617"/>
      <c r="D86" s="617"/>
      <c r="E86" s="617"/>
      <c r="F86" s="617"/>
      <c r="G86" s="618" t="str">
        <f aca="false">IF(基本情報入力シート!M72="","",基本情報入力シート!M72)</f>
        <v/>
      </c>
      <c r="H86" s="618" t="str">
        <f aca="false">IF(基本情報入力シート!R72="","",基本情報入力シート!R72)</f>
        <v/>
      </c>
      <c r="I86" s="618" t="str">
        <f aca="false">IF(基本情報入力シート!W72="","",基本情報入力シート!W72)</f>
        <v/>
      </c>
      <c r="J86" s="808" t="str">
        <f aca="false">IF(基本情報入力シート!X72="","",基本情報入力シート!X72)</f>
        <v/>
      </c>
      <c r="K86" s="618" t="str">
        <f aca="false">IF(基本情報入力シート!Y72="","",基本情報入力シート!Y72)</f>
        <v/>
      </c>
      <c r="L86" s="620" t="str">
        <f aca="false">IF(基本情報入力シート!AB72="","",基本情報入力シート!AB72)</f>
        <v/>
      </c>
      <c r="M86" s="621" t="e">
        <f aca="false">IF(基本情報入力シート!AC72="","",基本情報入力シート!AC72)</f>
        <v>#N/A</v>
      </c>
      <c r="N86" s="811" t="str">
        <f aca="false">IF('別紙様式2-2（４・５月分）'!Q68="","",'別紙様式2-2（４・５月分）'!Q68)</f>
        <v/>
      </c>
      <c r="O86" s="863" t="e">
        <f aca="false">IF(SUM('別紙様式2-2（４・５月分）'!R68:R70)=0,"",SUM('別紙様式2-2（４・５月分）'!R68:R70))</f>
        <v>#N/A</v>
      </c>
      <c r="P86" s="813" t="e">
        <f aca="false">IFERROR(VLOOKUP('別紙様式2-2（４・５月分）'!AR68,【参考】数式用!$AT$5:$AU$22,2,FALSE),"")))</f>
        <v>#N/A</v>
      </c>
      <c r="Q86" s="813"/>
      <c r="R86" s="813"/>
      <c r="S86" s="864" t="e">
        <f aca="false">IFERROR(VLOOKUP(K86,【参考】数式用!$A$5:$AB$27,MATCH(P86,【参考】数式用!$B$4:$AB$4,0)+1,0),"")))</f>
        <v>#N/A</v>
      </c>
      <c r="T86" s="815" t="s">
        <v>405</v>
      </c>
      <c r="U86" s="816"/>
      <c r="V86" s="865" t="e">
        <f aca="false">IFERROR(VLOOKUP(K86,【参考】数式用!$A$5:$AB$27,MATCH(U86,【参考】数式用!$B$4:$AB$4,0)+1,0),"")))</f>
        <v>#N/A</v>
      </c>
      <c r="W86" s="818" t="s">
        <v>88</v>
      </c>
      <c r="X86" s="819" t="n">
        <v>6</v>
      </c>
      <c r="Y86" s="626" t="s">
        <v>89</v>
      </c>
      <c r="Z86" s="819" t="n">
        <v>6</v>
      </c>
      <c r="AA86" s="626" t="s">
        <v>372</v>
      </c>
      <c r="AB86" s="819" t="n">
        <v>7</v>
      </c>
      <c r="AC86" s="626" t="s">
        <v>89</v>
      </c>
      <c r="AD86" s="819" t="n">
        <v>3</v>
      </c>
      <c r="AE86" s="626" t="s">
        <v>90</v>
      </c>
      <c r="AF86" s="626" t="s">
        <v>101</v>
      </c>
      <c r="AG86" s="820" t="n">
        <f aca="false">IF(X86&gt;=1,(AB86*12+AD86)-(X86*12+Z86)+1,"")</f>
        <v>10</v>
      </c>
      <c r="AH86" s="821" t="s">
        <v>373</v>
      </c>
      <c r="AI86" s="866" t="str">
        <f aca="false">IFERROR(ROUNDDOWN(ROUND(L86*V86,0)*M86,0)*AG86,"")</f>
        <v/>
      </c>
      <c r="AJ86" s="867" t="str">
        <f aca="false">IFERROR(ROUNDDOWN(ROUND((L86*(V86-AX86)),0)*M86,0)*AG86,"")</f>
        <v/>
      </c>
      <c r="AK86" s="824" t="e">
        <f aca="false">IFERROR(IF(OR(N86="",N87="",N89=""),0,ROUNDDOWN(ROUNDDOWN(ROUND(L86*VLOOKUP(K86,【参考】数式用!$A$5:$AB$27,MATCH("新加算Ⅳ",【参考】数式用!$B$4:$AB$4,0)+1,0),0)*M86,0)*AG86*0.5,0)),"")),0),0),0)))</f>
        <v>#N/A</v>
      </c>
      <c r="AL86" s="825"/>
      <c r="AM86" s="826" t="e">
        <f aca="false">IFERROR(IF(OR(N89="ベア加算",N89=""),0, IF(OR(U86="新加算Ⅰ",U86="新加算Ⅱ",U86="新加算Ⅲ",U86="新加算Ⅳ"),ROUNDDOWN(ROUND(L86*VLOOKUP(K86,【参考】数式用!$A$5:$I$27,MATCH("ベア加算",【参考】数式用!$B$4:$I$4,0)+1,0),0)*M86,0)*AG86,0)),"")),0),0))))</f>
        <v>#N/A</v>
      </c>
      <c r="AN86" s="703"/>
      <c r="AO86" s="827"/>
      <c r="AP86" s="704"/>
      <c r="AQ86" s="704"/>
      <c r="AR86" s="828"/>
      <c r="AS86" s="829"/>
      <c r="AT86" s="639" t="str">
        <f aca="false">IF(AV86="","",IF(V86&lt;O86,"！加算の要件上は問題ありませんが、令和６年４・５月と比較して令和６年６月に加算率が下がる計画になっています。",""))</f>
        <v/>
      </c>
      <c r="AU86" s="868"/>
      <c r="AV86" s="831" t="str">
        <f aca="false">IF(K86&lt;&gt;"","V列に色付け","")</f>
        <v/>
      </c>
      <c r="AW86" s="877" t="str">
        <f aca="false">IF('別紙様式2-2（４・５月分）'!O68="","",'別紙様式2-2（４・５月分）'!O68)</f>
        <v/>
      </c>
      <c r="AX86" s="833" t="e">
        <f aca="false">IF(SUM('別紙様式2-2（４・５月分）'!P68:P70)=0,"",SUM('別紙様式2-2（４・５月分）'!P68:P70))</f>
        <v>#N/A</v>
      </c>
      <c r="AY86" s="834" t="e">
        <f aca="false">IFERROR(VLOOKUP(K86,【参考】数式用!$AJ$2:$AK$24,2,FALSE),"")))</f>
        <v>#N/A</v>
      </c>
      <c r="AZ86" s="835" t="s">
        <v>406</v>
      </c>
      <c r="BA86" s="835" t="s">
        <v>407</v>
      </c>
      <c r="BB86" s="835" t="s">
        <v>408</v>
      </c>
      <c r="BC86" s="835" t="s">
        <v>409</v>
      </c>
      <c r="BD86" s="835" t="e">
        <f aca="false">IF(AND(P86&lt;&gt;"新加算Ⅰ",P86&lt;&gt;"新加算Ⅱ",P86&lt;&gt;"新加算Ⅲ",P86&lt;&gt;"新加算Ⅳ"),P86,IF(Q88&lt;&gt;"",Q88,""))</f>
        <v>#N/A</v>
      </c>
      <c r="BE86" s="835"/>
      <c r="BF86" s="835" t="e">
        <f aca="false">IF(AM86&lt;&gt;0,IF(AN86="○","入力済","未入力"),"")</f>
        <v>#N/A</v>
      </c>
      <c r="BG86" s="835" t="str">
        <f aca="false">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835" t="str">
        <f aca="false">IF(OR(U86="新加算Ⅴ（７）",U86="新加算Ⅴ（９）",U86="新加算Ⅴ（10）",U86="新加算Ⅴ（12）",U86="新加算Ⅴ（13）",U86="新加算Ⅴ（14）"),IF(OR(AP86="○",AP86="令和６年度中に満たす"),"入力済","未入力"),"")</f>
        <v/>
      </c>
      <c r="BI86" s="835" t="str">
        <f aca="false">IF(OR(U86="新加算Ⅰ",U86="新加算Ⅱ",U86="新加算Ⅲ",U86="新加算Ⅴ（１）",U86="新加算Ⅴ（３）",U86="新加算Ⅴ（８）"),IF(OR(AQ86="○",AQ86="令和６年度中に満たす"),"入力済","未入力"),"")</f>
        <v/>
      </c>
      <c r="BJ86" s="836" t="str">
        <f aca="false">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831" t="str">
        <f aca="false">IF(OR(U86="新加算Ⅰ",U86="新加算Ⅴ（１）",U86="新加算Ⅴ（２）",U86="新加算Ⅴ（５）",U86="新加算Ⅴ（７）",U86="新加算Ⅴ（10）"),IF(AS86="","未入力","入力済"),"")</f>
        <v/>
      </c>
      <c r="BL86" s="644" t="str">
        <f aca="false">G86</f>
        <v/>
      </c>
    </row>
    <row r="87" customFormat="false" ht="15" hidden="false" customHeight="true" outlineLevel="0" collapsed="false">
      <c r="A87" s="616"/>
      <c r="B87" s="617"/>
      <c r="C87" s="617"/>
      <c r="D87" s="617"/>
      <c r="E87" s="617"/>
      <c r="F87" s="617"/>
      <c r="G87" s="618"/>
      <c r="H87" s="618"/>
      <c r="I87" s="618"/>
      <c r="J87" s="808"/>
      <c r="K87" s="618"/>
      <c r="L87" s="620"/>
      <c r="M87" s="621"/>
      <c r="N87" s="837" t="str">
        <f aca="false">IF('別紙様式2-2（４・５月分）'!Q69="","",'別紙様式2-2（４・５月分）'!Q69)</f>
        <v/>
      </c>
      <c r="O87" s="863"/>
      <c r="P87" s="813"/>
      <c r="Q87" s="813"/>
      <c r="R87" s="813"/>
      <c r="S87" s="864"/>
      <c r="T87" s="815"/>
      <c r="U87" s="816"/>
      <c r="V87" s="865"/>
      <c r="W87" s="818"/>
      <c r="X87" s="819"/>
      <c r="Y87" s="626"/>
      <c r="Z87" s="819"/>
      <c r="AA87" s="626"/>
      <c r="AB87" s="819"/>
      <c r="AC87" s="626"/>
      <c r="AD87" s="819"/>
      <c r="AE87" s="626"/>
      <c r="AF87" s="626"/>
      <c r="AG87" s="820"/>
      <c r="AH87" s="821"/>
      <c r="AI87" s="866"/>
      <c r="AJ87" s="867"/>
      <c r="AK87" s="824"/>
      <c r="AL87" s="825"/>
      <c r="AM87" s="826"/>
      <c r="AN87" s="703"/>
      <c r="AO87" s="827"/>
      <c r="AP87" s="704"/>
      <c r="AQ87" s="704"/>
      <c r="AR87" s="828"/>
      <c r="AS87" s="829"/>
      <c r="AT87" s="838" t="str">
        <f aca="false">IF(AV86="","",IF(AG86&gt;10,"！令和６年度の新加算の「算定対象月」が10か月を超えています。標準的な「算定対象月」は令和６年６月から令和７年３月です。",IF(OR(AB86&lt;&gt;7,AD86&lt;&gt;3),"！算定期間の終わりが令和７年３月になっていません。区分変更を行う場合は、別紙様式2-4に記入してください。","")))</f>
        <v/>
      </c>
      <c r="AU87" s="868"/>
      <c r="AV87" s="831"/>
      <c r="AW87" s="877" t="str">
        <f aca="false">IF('別紙様式2-2（４・５月分）'!O69="","",'別紙様式2-2（４・５月分）'!O69)</f>
        <v/>
      </c>
      <c r="AX87" s="833"/>
      <c r="AY87" s="834"/>
      <c r="AZ87" s="835"/>
      <c r="BA87" s="835"/>
      <c r="BB87" s="835"/>
      <c r="BC87" s="835"/>
      <c r="BD87" s="835"/>
      <c r="BE87" s="835"/>
      <c r="BF87" s="835"/>
      <c r="BG87" s="835"/>
      <c r="BH87" s="835"/>
      <c r="BI87" s="835"/>
      <c r="BJ87" s="836"/>
      <c r="BK87" s="831"/>
      <c r="BL87" s="644" t="str">
        <f aca="false">G86</f>
        <v/>
      </c>
    </row>
    <row r="88" s="1" customFormat="true" ht="15" hidden="false" customHeight="true" outlineLevel="0" collapsed="false">
      <c r="A88" s="616"/>
      <c r="B88" s="617"/>
      <c r="C88" s="617"/>
      <c r="D88" s="617"/>
      <c r="E88" s="617"/>
      <c r="F88" s="617"/>
      <c r="G88" s="618"/>
      <c r="H88" s="618"/>
      <c r="I88" s="618"/>
      <c r="J88" s="808"/>
      <c r="K88" s="618"/>
      <c r="L88" s="620"/>
      <c r="M88" s="621"/>
      <c r="N88" s="837"/>
      <c r="O88" s="863"/>
      <c r="P88" s="873" t="s">
        <v>92</v>
      </c>
      <c r="Q88" s="840" t="e">
        <f aca="false">IFERROR(VLOOKUP('別紙様式2-2（４・５月分）'!AR68,【参考】数式用!$AT$5:$AV$22,3,FALSE),"")))</f>
        <v>#N/A</v>
      </c>
      <c r="R88" s="874" t="s">
        <v>94</v>
      </c>
      <c r="S88" s="875" t="e">
        <f aca="false">IFERROR(VLOOKUP(K86,【参考】数式用!$A$5:$AB$27,MATCH(Q88,【参考】数式用!$B$4:$AB$4,0)+1,0),"")))</f>
        <v>#N/A</v>
      </c>
      <c r="T88" s="843" t="s">
        <v>410</v>
      </c>
      <c r="U88" s="844"/>
      <c r="V88" s="870" t="e">
        <f aca="false">IFERROR(VLOOKUP(K86,【参考】数式用!$A$5:$AB$27,MATCH(U88,【参考】数式用!$B$4:$AB$4,0)+1,0),"")))</f>
        <v>#N/A</v>
      </c>
      <c r="W88" s="846" t="s">
        <v>88</v>
      </c>
      <c r="X88" s="881" t="n">
        <v>7</v>
      </c>
      <c r="Y88" s="667" t="s">
        <v>89</v>
      </c>
      <c r="Z88" s="881" t="n">
        <v>4</v>
      </c>
      <c r="AA88" s="667" t="s">
        <v>372</v>
      </c>
      <c r="AB88" s="881" t="n">
        <v>8</v>
      </c>
      <c r="AC88" s="667" t="s">
        <v>89</v>
      </c>
      <c r="AD88" s="881" t="n">
        <v>3</v>
      </c>
      <c r="AE88" s="667" t="s">
        <v>90</v>
      </c>
      <c r="AF88" s="667" t="s">
        <v>101</v>
      </c>
      <c r="AG88" s="848" t="n">
        <f aca="false">IF(X88&gt;=1,(AB88*12+AD88)-(X88*12+Z88)+1,"")</f>
        <v>12</v>
      </c>
      <c r="AH88" s="849" t="s">
        <v>373</v>
      </c>
      <c r="AI88" s="871" t="str">
        <f aca="false">IFERROR(ROUNDDOWN(ROUND(L86*V88,0)*M86,0)*AG88,"")</f>
        <v/>
      </c>
      <c r="AJ88" s="882" t="str">
        <f aca="false">IFERROR(ROUNDDOWN(ROUND((L86*(V88-AX86)),0)*M86,0)*AG88,"")</f>
        <v/>
      </c>
      <c r="AK88" s="852" t="e">
        <f aca="false">IFERROR(IF(OR(N86="",N87="",N89=""),0,ROUNDDOWN(ROUNDDOWN(ROUND(L86*VLOOKUP(K86,【参考】数式用!$A$5:$AB$27,MATCH("新加算Ⅳ",【参考】数式用!$B$4:$AB$4,0)+1,0),0)*M86,0)*AG88*0.5,0)),"")),0),0),0)))</f>
        <v>#N/A</v>
      </c>
      <c r="AL88" s="853" t="str">
        <f aca="false">IF(U88&lt;&gt;"","新規に適用","")</f>
        <v/>
      </c>
      <c r="AM88" s="854" t="e">
        <f aca="false">IFERROR(IF(OR(N89="ベア加算",N89=""),0, IF(OR(U86="新加算Ⅰ",U86="新加算Ⅱ",U86="新加算Ⅲ",U86="新加算Ⅳ"),0,ROUNDDOWN(ROUND(L86*VLOOKUP(K86,【参考】数式用!$A$5:$I$27,MATCH("ベア加算",【参考】数式用!$B$4:$I$4,0)+1,0),0)*M86,0)*AG88)),"")),0),0))))</f>
        <v>#N/A</v>
      </c>
      <c r="AN88" s="855" t="e">
        <f aca="false">IF(AM88=0,"",IF(AND(U88&lt;&gt;"",AN86=""),"新規に適用",IF(AND(U88&lt;&gt;"",AN86&lt;&gt;""),"継続で適用","")))</f>
        <v>#N/A</v>
      </c>
      <c r="AO88" s="855" t="str">
        <f aca="false">IF(AND(U88&lt;&gt;"",AO86=""),"新規に適用",IF(AND(U88&lt;&gt;"",AO86&lt;&gt;""),"継続で適用",""))</f>
        <v/>
      </c>
      <c r="AP88" s="856"/>
      <c r="AQ88" s="855" t="str">
        <f aca="false">IF(AND(U88&lt;&gt;"",AQ86=""),"新規に適用",IF(AND(U88&lt;&gt;"",AQ86&lt;&gt;""),"継続で適用",""))</f>
        <v/>
      </c>
      <c r="AR88" s="857" t="str">
        <f aca="false">IF(AND(U88&lt;&gt;"",AO86=""),"新規に適用",IF(AND(U88&lt;&gt;"",OR(U86="新加算Ⅰ",U86="新加算Ⅱ",U86="新加算Ⅴ（１）",U86="新加算Ⅴ（２）",U86="新加算Ⅴ（３）",U86="新加算Ⅴ（４）",U86="新加算Ⅴ（５）",U86="新加算Ⅴ（６）",U86="新加算Ⅴ（７）",U86="新加算Ⅴ（９）",U86="新加算Ⅴ（10）",U86="新加算Ⅴ（12）")),"継続で適用",""))</f>
        <v/>
      </c>
      <c r="AS88" s="855" t="str">
        <f aca="false">IF(AND(U88&lt;&gt;"",AS86=""),"新規に適用",IF(AND(U88&lt;&gt;"",AS86&lt;&gt;""),"継続で適用",""))</f>
        <v/>
      </c>
      <c r="AT88" s="838"/>
      <c r="AU88" s="868"/>
      <c r="AV88" s="831" t="str">
        <f aca="false">IF(K86&lt;&gt;"","V列に色付け","")</f>
        <v/>
      </c>
      <c r="AW88" s="877"/>
      <c r="AX88" s="833"/>
      <c r="BL88" s="644" t="str">
        <f aca="false">G86</f>
        <v/>
      </c>
    </row>
    <row r="89" s="1" customFormat="true" ht="30" hidden="false" customHeight="true" outlineLevel="0" collapsed="false">
      <c r="A89" s="616"/>
      <c r="B89" s="617"/>
      <c r="C89" s="617"/>
      <c r="D89" s="617"/>
      <c r="E89" s="617"/>
      <c r="F89" s="617"/>
      <c r="G89" s="618"/>
      <c r="H89" s="618"/>
      <c r="I89" s="618"/>
      <c r="J89" s="808"/>
      <c r="K89" s="618"/>
      <c r="L89" s="620"/>
      <c r="M89" s="621"/>
      <c r="N89" s="859" t="str">
        <f aca="false">IF('別紙様式2-2（４・５月分）'!Q70="","",'別紙様式2-2（４・５月分）'!Q70)</f>
        <v/>
      </c>
      <c r="O89" s="863"/>
      <c r="P89" s="873"/>
      <c r="Q89" s="840"/>
      <c r="R89" s="874"/>
      <c r="S89" s="875"/>
      <c r="T89" s="843"/>
      <c r="U89" s="844"/>
      <c r="V89" s="870"/>
      <c r="W89" s="846"/>
      <c r="X89" s="881"/>
      <c r="Y89" s="667"/>
      <c r="Z89" s="881"/>
      <c r="AA89" s="667"/>
      <c r="AB89" s="881"/>
      <c r="AC89" s="667"/>
      <c r="AD89" s="881"/>
      <c r="AE89" s="667"/>
      <c r="AF89" s="667"/>
      <c r="AG89" s="848"/>
      <c r="AH89" s="849"/>
      <c r="AI89" s="871"/>
      <c r="AJ89" s="882"/>
      <c r="AK89" s="852"/>
      <c r="AL89" s="853"/>
      <c r="AM89" s="854"/>
      <c r="AN89" s="855"/>
      <c r="AO89" s="855"/>
      <c r="AP89" s="856"/>
      <c r="AQ89" s="855"/>
      <c r="AR89" s="857"/>
      <c r="AS89" s="855"/>
      <c r="AT89" s="681" t="str">
        <f aca="false">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868"/>
      <c r="AV89" s="831"/>
      <c r="AW89" s="877" t="str">
        <f aca="false">IF('別紙様式2-2（４・５月分）'!O70="","",'別紙様式2-2（４・５月分）'!O70)</f>
        <v/>
      </c>
      <c r="AX89" s="833"/>
      <c r="BL89" s="644" t="str">
        <f aca="false">G86</f>
        <v/>
      </c>
    </row>
    <row r="90" customFormat="false" ht="30" hidden="false" customHeight="true" outlineLevel="0" collapsed="false">
      <c r="A90" s="730" t="n">
        <v>20</v>
      </c>
      <c r="B90" s="731" t="str">
        <f aca="false">IF(基本情報入力シート!C73="","",基本情報入力シート!C73)</f>
        <v/>
      </c>
      <c r="C90" s="731"/>
      <c r="D90" s="731"/>
      <c r="E90" s="731"/>
      <c r="F90" s="731"/>
      <c r="G90" s="732" t="str">
        <f aca="false">IF(基本情報入力シート!M73="","",基本情報入力シート!M73)</f>
        <v/>
      </c>
      <c r="H90" s="732" t="str">
        <f aca="false">IF(基本情報入力シート!R73="","",基本情報入力シート!R73)</f>
        <v/>
      </c>
      <c r="I90" s="732" t="str">
        <f aca="false">IF(基本情報入力シート!W73="","",基本情報入力シート!W73)</f>
        <v/>
      </c>
      <c r="J90" s="860" t="str">
        <f aca="false">IF(基本情報入力シート!X73="","",基本情報入力シート!X73)</f>
        <v/>
      </c>
      <c r="K90" s="732" t="str">
        <f aca="false">IF(基本情報入力シート!Y73="","",基本情報入力シート!Y73)</f>
        <v/>
      </c>
      <c r="L90" s="879" t="str">
        <f aca="false">IF(基本情報入力シート!AB73="","",基本情報入力シート!AB73)</f>
        <v/>
      </c>
      <c r="M90" s="880" t="e">
        <f aca="false">IF(基本情報入力シート!AC73="","",基本情報入力シート!AC73)</f>
        <v>#N/A</v>
      </c>
      <c r="N90" s="811" t="str">
        <f aca="false">IF('別紙様式2-2（４・５月分）'!Q71="","",'別紙様式2-2（４・５月分）'!Q71)</f>
        <v/>
      </c>
      <c r="O90" s="863" t="e">
        <f aca="false">IF(SUM('別紙様式2-2（４・５月分）'!R71:R73)=0,"",SUM('別紙様式2-2（４・５月分）'!R71:R73))</f>
        <v>#N/A</v>
      </c>
      <c r="P90" s="813" t="e">
        <f aca="false">IFERROR(VLOOKUP('別紙様式2-2（４・５月分）'!AR71,【参考】数式用!$AT$5:$AU$22,2,FALSE),"")))</f>
        <v>#N/A</v>
      </c>
      <c r="Q90" s="813"/>
      <c r="R90" s="813"/>
      <c r="S90" s="864" t="e">
        <f aca="false">IFERROR(VLOOKUP(K90,【参考】数式用!$A$5:$AB$27,MATCH(P90,【参考】数式用!$B$4:$AB$4,0)+1,0),"")))</f>
        <v>#N/A</v>
      </c>
      <c r="T90" s="815" t="s">
        <v>405</v>
      </c>
      <c r="U90" s="816"/>
      <c r="V90" s="865" t="e">
        <f aca="false">IFERROR(VLOOKUP(K90,【参考】数式用!$A$5:$AB$27,MATCH(U90,【参考】数式用!$B$4:$AB$4,0)+1,0),"")))</f>
        <v>#N/A</v>
      </c>
      <c r="W90" s="818" t="s">
        <v>88</v>
      </c>
      <c r="X90" s="819" t="n">
        <v>6</v>
      </c>
      <c r="Y90" s="626" t="s">
        <v>89</v>
      </c>
      <c r="Z90" s="819" t="n">
        <v>6</v>
      </c>
      <c r="AA90" s="626" t="s">
        <v>372</v>
      </c>
      <c r="AB90" s="819" t="n">
        <v>7</v>
      </c>
      <c r="AC90" s="626" t="s">
        <v>89</v>
      </c>
      <c r="AD90" s="819" t="n">
        <v>3</v>
      </c>
      <c r="AE90" s="626" t="s">
        <v>90</v>
      </c>
      <c r="AF90" s="626" t="s">
        <v>101</v>
      </c>
      <c r="AG90" s="820" t="n">
        <f aca="false">IF(X90&gt;=1,(AB90*12+AD90)-(X90*12+Z90)+1,"")</f>
        <v>10</v>
      </c>
      <c r="AH90" s="821" t="s">
        <v>373</v>
      </c>
      <c r="AI90" s="866" t="str">
        <f aca="false">IFERROR(ROUNDDOWN(ROUND(L90*V90,0)*M90,0)*AG90,"")</f>
        <v/>
      </c>
      <c r="AJ90" s="867" t="str">
        <f aca="false">IFERROR(ROUNDDOWN(ROUND((L90*(V90-AX90)),0)*M90,0)*AG90,"")</f>
        <v/>
      </c>
      <c r="AK90" s="824" t="e">
        <f aca="false">IFERROR(IF(OR(N90="",N91="",N93=""),0,ROUNDDOWN(ROUNDDOWN(ROUND(L90*VLOOKUP(K90,【参考】数式用!$A$5:$AB$27,MATCH("新加算Ⅳ",【参考】数式用!$B$4:$AB$4,0)+1,0),0)*M90,0)*AG90*0.5,0)),"")),0),0),0)))</f>
        <v>#N/A</v>
      </c>
      <c r="AL90" s="825"/>
      <c r="AM90" s="826" t="e">
        <f aca="false">IFERROR(IF(OR(N93="ベア加算",N93=""),0, IF(OR(U90="新加算Ⅰ",U90="新加算Ⅱ",U90="新加算Ⅲ",U90="新加算Ⅳ"),ROUNDDOWN(ROUND(L90*VLOOKUP(K90,【参考】数式用!$A$5:$I$27,MATCH("ベア加算",【参考】数式用!$B$4:$I$4,0)+1,0),0)*M90,0)*AG90,0)),"")),0),0))))</f>
        <v>#N/A</v>
      </c>
      <c r="AN90" s="703"/>
      <c r="AO90" s="827"/>
      <c r="AP90" s="704"/>
      <c r="AQ90" s="704"/>
      <c r="AR90" s="828"/>
      <c r="AS90" s="829"/>
      <c r="AT90" s="639" t="str">
        <f aca="false">IF(AV90="","",IF(V90&lt;O90,"！加算の要件上は問題ありませんが、令和６年４・５月と比較して令和６年６月に加算率が下がる計画になっています。",""))</f>
        <v/>
      </c>
      <c r="AU90" s="868"/>
      <c r="AV90" s="831" t="str">
        <f aca="false">IF(K90&lt;&gt;"","V列に色付け","")</f>
        <v/>
      </c>
      <c r="AW90" s="877" t="str">
        <f aca="false">IF('別紙様式2-2（４・５月分）'!O71="","",'別紙様式2-2（４・５月分）'!O71)</f>
        <v/>
      </c>
      <c r="AX90" s="833" t="e">
        <f aca="false">IF(SUM('別紙様式2-2（４・５月分）'!P71:P73)=0,"",SUM('別紙様式2-2（４・５月分）'!P71:P73))</f>
        <v>#N/A</v>
      </c>
      <c r="AY90" s="834" t="e">
        <f aca="false">IFERROR(VLOOKUP(K90,【参考】数式用!$AJ$2:$AK$24,2,FALSE),"")))</f>
        <v>#N/A</v>
      </c>
      <c r="AZ90" s="835" t="s">
        <v>406</v>
      </c>
      <c r="BA90" s="835" t="s">
        <v>407</v>
      </c>
      <c r="BB90" s="835" t="s">
        <v>408</v>
      </c>
      <c r="BC90" s="835" t="s">
        <v>409</v>
      </c>
      <c r="BD90" s="835" t="e">
        <f aca="false">IF(AND(P90&lt;&gt;"新加算Ⅰ",P90&lt;&gt;"新加算Ⅱ",P90&lt;&gt;"新加算Ⅲ",P90&lt;&gt;"新加算Ⅳ"),P90,IF(Q92&lt;&gt;"",Q92,""))</f>
        <v>#N/A</v>
      </c>
      <c r="BE90" s="835"/>
      <c r="BF90" s="835" t="e">
        <f aca="false">IF(AM90&lt;&gt;0,IF(AN90="○","入力済","未入力"),"")</f>
        <v>#N/A</v>
      </c>
      <c r="BG90" s="835" t="str">
        <f aca="false">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835" t="str">
        <f aca="false">IF(OR(U90="新加算Ⅴ（７）",U90="新加算Ⅴ（９）",U90="新加算Ⅴ（10）",U90="新加算Ⅴ（12）",U90="新加算Ⅴ（13）",U90="新加算Ⅴ（14）"),IF(OR(AP90="○",AP90="令和６年度中に満たす"),"入力済","未入力"),"")</f>
        <v/>
      </c>
      <c r="BI90" s="835" t="str">
        <f aca="false">IF(OR(U90="新加算Ⅰ",U90="新加算Ⅱ",U90="新加算Ⅲ",U90="新加算Ⅴ（１）",U90="新加算Ⅴ（３）",U90="新加算Ⅴ（８）"),IF(OR(AQ90="○",AQ90="令和６年度中に満たす"),"入力済","未入力"),"")</f>
        <v/>
      </c>
      <c r="BJ90" s="836" t="str">
        <f aca="false">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831" t="str">
        <f aca="false">IF(OR(U90="新加算Ⅰ",U90="新加算Ⅴ（１）",U90="新加算Ⅴ（２）",U90="新加算Ⅴ（５）",U90="新加算Ⅴ（７）",U90="新加算Ⅴ（10）"),IF(AS90="","未入力","入力済"),"")</f>
        <v/>
      </c>
      <c r="BL90" s="644" t="str">
        <f aca="false">G90</f>
        <v/>
      </c>
    </row>
    <row r="91" customFormat="false" ht="15" hidden="false" customHeight="true" outlineLevel="0" collapsed="false">
      <c r="A91" s="730"/>
      <c r="B91" s="731"/>
      <c r="C91" s="731"/>
      <c r="D91" s="731"/>
      <c r="E91" s="731"/>
      <c r="F91" s="731"/>
      <c r="G91" s="732"/>
      <c r="H91" s="732"/>
      <c r="I91" s="732"/>
      <c r="J91" s="860"/>
      <c r="K91" s="732"/>
      <c r="L91" s="879"/>
      <c r="M91" s="880"/>
      <c r="N91" s="837" t="str">
        <f aca="false">IF('別紙様式2-2（４・５月分）'!Q72="","",'別紙様式2-2（４・５月分）'!Q72)</f>
        <v/>
      </c>
      <c r="O91" s="863"/>
      <c r="P91" s="813"/>
      <c r="Q91" s="813"/>
      <c r="R91" s="813"/>
      <c r="S91" s="864"/>
      <c r="T91" s="815"/>
      <c r="U91" s="816"/>
      <c r="V91" s="865"/>
      <c r="W91" s="818"/>
      <c r="X91" s="819"/>
      <c r="Y91" s="626"/>
      <c r="Z91" s="819"/>
      <c r="AA91" s="626"/>
      <c r="AB91" s="819"/>
      <c r="AC91" s="626"/>
      <c r="AD91" s="819"/>
      <c r="AE91" s="626"/>
      <c r="AF91" s="626"/>
      <c r="AG91" s="820"/>
      <c r="AH91" s="821"/>
      <c r="AI91" s="866"/>
      <c r="AJ91" s="867"/>
      <c r="AK91" s="824"/>
      <c r="AL91" s="825"/>
      <c r="AM91" s="826"/>
      <c r="AN91" s="703"/>
      <c r="AO91" s="827"/>
      <c r="AP91" s="704"/>
      <c r="AQ91" s="704"/>
      <c r="AR91" s="828"/>
      <c r="AS91" s="829"/>
      <c r="AT91" s="838" t="str">
        <f aca="false">IF(AV90="","",IF(AG90&gt;10,"！令和６年度の新加算の「算定対象月」が10か月を超えています。標準的な「算定対象月」は令和６年６月から令和７年３月です。",IF(OR(AB90&lt;&gt;7,AD90&lt;&gt;3),"！算定期間の終わりが令和７年３月になっていません。区分変更を行う場合は、別紙様式2-4に記入してください。","")))</f>
        <v/>
      </c>
      <c r="AU91" s="868"/>
      <c r="AV91" s="831"/>
      <c r="AW91" s="877" t="str">
        <f aca="false">IF('別紙様式2-2（４・５月分）'!O72="","",'別紙様式2-2（４・５月分）'!O72)</f>
        <v/>
      </c>
      <c r="AX91" s="833"/>
      <c r="AY91" s="834"/>
      <c r="AZ91" s="835"/>
      <c r="BA91" s="835"/>
      <c r="BB91" s="835"/>
      <c r="BC91" s="835"/>
      <c r="BD91" s="835"/>
      <c r="BE91" s="835"/>
      <c r="BF91" s="835"/>
      <c r="BG91" s="835"/>
      <c r="BH91" s="835"/>
      <c r="BI91" s="835"/>
      <c r="BJ91" s="836"/>
      <c r="BK91" s="831"/>
      <c r="BL91" s="644" t="str">
        <f aca="false">G90</f>
        <v/>
      </c>
    </row>
    <row r="92" s="1" customFormat="true" ht="15" hidden="false" customHeight="true" outlineLevel="0" collapsed="false">
      <c r="A92" s="730"/>
      <c r="B92" s="731"/>
      <c r="C92" s="731"/>
      <c r="D92" s="731"/>
      <c r="E92" s="731"/>
      <c r="F92" s="731"/>
      <c r="G92" s="732"/>
      <c r="H92" s="732"/>
      <c r="I92" s="732"/>
      <c r="J92" s="860"/>
      <c r="K92" s="732"/>
      <c r="L92" s="879"/>
      <c r="M92" s="880"/>
      <c r="N92" s="837"/>
      <c r="O92" s="863"/>
      <c r="P92" s="873" t="s">
        <v>92</v>
      </c>
      <c r="Q92" s="840" t="e">
        <f aca="false">IFERROR(VLOOKUP('別紙様式2-2（４・５月分）'!AR71,【参考】数式用!$AT$5:$AV$22,3,FALSE),"")))</f>
        <v>#N/A</v>
      </c>
      <c r="R92" s="874" t="s">
        <v>94</v>
      </c>
      <c r="S92" s="869" t="e">
        <f aca="false">IFERROR(VLOOKUP(K90,【参考】数式用!$A$5:$AB$27,MATCH(Q92,【参考】数式用!$B$4:$AB$4,0)+1,0),"")))</f>
        <v>#N/A</v>
      </c>
      <c r="T92" s="843" t="s">
        <v>410</v>
      </c>
      <c r="U92" s="844"/>
      <c r="V92" s="870" t="e">
        <f aca="false">IFERROR(VLOOKUP(K90,【参考】数式用!$A$5:$AB$27,MATCH(U92,【参考】数式用!$B$4:$AB$4,0)+1,0),"")))</f>
        <v>#N/A</v>
      </c>
      <c r="W92" s="846" t="s">
        <v>88</v>
      </c>
      <c r="X92" s="881" t="n">
        <v>7</v>
      </c>
      <c r="Y92" s="667" t="s">
        <v>89</v>
      </c>
      <c r="Z92" s="881" t="n">
        <v>4</v>
      </c>
      <c r="AA92" s="667" t="s">
        <v>372</v>
      </c>
      <c r="AB92" s="881" t="n">
        <v>8</v>
      </c>
      <c r="AC92" s="667" t="s">
        <v>89</v>
      </c>
      <c r="AD92" s="881" t="n">
        <v>3</v>
      </c>
      <c r="AE92" s="667" t="s">
        <v>90</v>
      </c>
      <c r="AF92" s="667" t="s">
        <v>101</v>
      </c>
      <c r="AG92" s="848" t="n">
        <f aca="false">IF(X92&gt;=1,(AB92*12+AD92)-(X92*12+Z92)+1,"")</f>
        <v>12</v>
      </c>
      <c r="AH92" s="849" t="s">
        <v>373</v>
      </c>
      <c r="AI92" s="871" t="str">
        <f aca="false">IFERROR(ROUNDDOWN(ROUND(L90*V92,0)*M90,0)*AG92,"")</f>
        <v/>
      </c>
      <c r="AJ92" s="882" t="str">
        <f aca="false">IFERROR(ROUNDDOWN(ROUND((L90*(V92-AX90)),0)*M90,0)*AG92,"")</f>
        <v/>
      </c>
      <c r="AK92" s="852" t="e">
        <f aca="false">IFERROR(IF(OR(N90="",N91="",N93=""),0,ROUNDDOWN(ROUNDDOWN(ROUND(L90*VLOOKUP(K90,【参考】数式用!$A$5:$AB$27,MATCH("新加算Ⅳ",【参考】数式用!$B$4:$AB$4,0)+1,0),0)*M90,0)*AG92*0.5,0)),"")),0),0),0)))</f>
        <v>#N/A</v>
      </c>
      <c r="AL92" s="853" t="str">
        <f aca="false">IF(U92&lt;&gt;"","新規に適用","")</f>
        <v/>
      </c>
      <c r="AM92" s="854" t="e">
        <f aca="false">IFERROR(IF(OR(N93="ベア加算",N93=""),0, IF(OR(U90="新加算Ⅰ",U90="新加算Ⅱ",U90="新加算Ⅲ",U90="新加算Ⅳ"),0,ROUNDDOWN(ROUND(L90*VLOOKUP(K90,【参考】数式用!$A$5:$I$27,MATCH("ベア加算",【参考】数式用!$B$4:$I$4,0)+1,0),0)*M90,0)*AG92)),"")),0),0))))</f>
        <v>#N/A</v>
      </c>
      <c r="AN92" s="855" t="e">
        <f aca="false">IF(AM92=0,"",IF(AND(U92&lt;&gt;"",AN90=""),"新規に適用",IF(AND(U92&lt;&gt;"",AN90&lt;&gt;""),"継続で適用","")))</f>
        <v>#N/A</v>
      </c>
      <c r="AO92" s="855" t="str">
        <f aca="false">IF(AND(U92&lt;&gt;"",AO90=""),"新規に適用",IF(AND(U92&lt;&gt;"",AO90&lt;&gt;""),"継続で適用",""))</f>
        <v/>
      </c>
      <c r="AP92" s="856"/>
      <c r="AQ92" s="855" t="str">
        <f aca="false">IF(AND(U92&lt;&gt;"",AQ90=""),"新規に適用",IF(AND(U92&lt;&gt;"",AQ90&lt;&gt;""),"継続で適用",""))</f>
        <v/>
      </c>
      <c r="AR92" s="857" t="str">
        <f aca="false">IF(AND(U92&lt;&gt;"",AO90=""),"新規に適用",IF(AND(U92&lt;&gt;"",OR(U90="新加算Ⅰ",U90="新加算Ⅱ",U90="新加算Ⅴ（１）",U90="新加算Ⅴ（２）",U90="新加算Ⅴ（３）",U90="新加算Ⅴ（４）",U90="新加算Ⅴ（５）",U90="新加算Ⅴ（６）",U90="新加算Ⅴ（７）",U90="新加算Ⅴ（９）",U90="新加算Ⅴ（10）",U90="新加算Ⅴ（12）")),"継続で適用",""))</f>
        <v/>
      </c>
      <c r="AS92" s="855" t="str">
        <f aca="false">IF(AND(U92&lt;&gt;"",AS90=""),"新規に適用",IF(AND(U92&lt;&gt;"",AS90&lt;&gt;""),"継続で適用",""))</f>
        <v/>
      </c>
      <c r="AT92" s="838"/>
      <c r="AU92" s="868"/>
      <c r="AV92" s="831" t="str">
        <f aca="false">IF(K90&lt;&gt;"","V列に色付け","")</f>
        <v/>
      </c>
      <c r="AW92" s="877"/>
      <c r="AX92" s="833"/>
      <c r="BL92" s="644" t="str">
        <f aca="false">G90</f>
        <v/>
      </c>
    </row>
    <row r="93" s="1" customFormat="true" ht="30" hidden="false" customHeight="true" outlineLevel="0" collapsed="false">
      <c r="A93" s="730"/>
      <c r="B93" s="731"/>
      <c r="C93" s="731"/>
      <c r="D93" s="731"/>
      <c r="E93" s="731"/>
      <c r="F93" s="731"/>
      <c r="G93" s="732"/>
      <c r="H93" s="732"/>
      <c r="I93" s="732"/>
      <c r="J93" s="860"/>
      <c r="K93" s="732"/>
      <c r="L93" s="879"/>
      <c r="M93" s="880"/>
      <c r="N93" s="859" t="str">
        <f aca="false">IF('別紙様式2-2（４・５月分）'!Q73="","",'別紙様式2-2（４・５月分）'!Q73)</f>
        <v/>
      </c>
      <c r="O93" s="863"/>
      <c r="P93" s="873"/>
      <c r="Q93" s="840"/>
      <c r="R93" s="874"/>
      <c r="S93" s="869"/>
      <c r="T93" s="843"/>
      <c r="U93" s="844"/>
      <c r="V93" s="870"/>
      <c r="W93" s="846"/>
      <c r="X93" s="881"/>
      <c r="Y93" s="667"/>
      <c r="Z93" s="881"/>
      <c r="AA93" s="667"/>
      <c r="AB93" s="881"/>
      <c r="AC93" s="667"/>
      <c r="AD93" s="881"/>
      <c r="AE93" s="667"/>
      <c r="AF93" s="667"/>
      <c r="AG93" s="848"/>
      <c r="AH93" s="849"/>
      <c r="AI93" s="871"/>
      <c r="AJ93" s="882"/>
      <c r="AK93" s="852"/>
      <c r="AL93" s="853"/>
      <c r="AM93" s="854"/>
      <c r="AN93" s="855"/>
      <c r="AO93" s="855"/>
      <c r="AP93" s="856"/>
      <c r="AQ93" s="855"/>
      <c r="AR93" s="857"/>
      <c r="AS93" s="855"/>
      <c r="AT93" s="681" t="str">
        <f aca="false">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868"/>
      <c r="AV93" s="831"/>
      <c r="AW93" s="877" t="str">
        <f aca="false">IF('別紙様式2-2（４・５月分）'!O73="","",'別紙様式2-2（４・５月分）'!O73)</f>
        <v/>
      </c>
      <c r="AX93" s="833"/>
      <c r="BL93" s="644" t="str">
        <f aca="false">G90</f>
        <v/>
      </c>
    </row>
    <row r="94" customFormat="false" ht="30" hidden="false" customHeight="true" outlineLevel="0" collapsed="false">
      <c r="A94" s="616" t="n">
        <v>21</v>
      </c>
      <c r="B94" s="617" t="str">
        <f aca="false">IF(基本情報入力シート!C74="","",基本情報入力シート!C74)</f>
        <v/>
      </c>
      <c r="C94" s="617"/>
      <c r="D94" s="617"/>
      <c r="E94" s="617"/>
      <c r="F94" s="617"/>
      <c r="G94" s="618" t="str">
        <f aca="false">IF(基本情報入力シート!M74="","",基本情報入力シート!M74)</f>
        <v/>
      </c>
      <c r="H94" s="618" t="str">
        <f aca="false">IF(基本情報入力シート!R74="","",基本情報入力シート!R74)</f>
        <v/>
      </c>
      <c r="I94" s="618" t="str">
        <f aca="false">IF(基本情報入力シート!W74="","",基本情報入力シート!W74)</f>
        <v/>
      </c>
      <c r="J94" s="808" t="str">
        <f aca="false">IF(基本情報入力シート!X74="","",基本情報入力シート!X74)</f>
        <v/>
      </c>
      <c r="K94" s="618" t="str">
        <f aca="false">IF(基本情報入力シート!Y74="","",基本情報入力シート!Y74)</f>
        <v/>
      </c>
      <c r="L94" s="620" t="str">
        <f aca="false">IF(基本情報入力シート!AB74="","",基本情報入力シート!AB74)</f>
        <v/>
      </c>
      <c r="M94" s="621" t="e">
        <f aca="false">IF(基本情報入力シート!AC74="","",基本情報入力シート!AC74)</f>
        <v>#N/A</v>
      </c>
      <c r="N94" s="811" t="str">
        <f aca="false">IF('別紙様式2-2（４・５月分）'!Q74="","",'別紙様式2-2（４・５月分）'!Q74)</f>
        <v/>
      </c>
      <c r="O94" s="863" t="e">
        <f aca="false">IF(SUM('別紙様式2-2（４・５月分）'!R74:R76)=0,"",SUM('別紙様式2-2（４・５月分）'!R74:R76))</f>
        <v>#N/A</v>
      </c>
      <c r="P94" s="813" t="e">
        <f aca="false">IFERROR(VLOOKUP('別紙様式2-2（４・５月分）'!AR74,【参考】数式用!$AT$5:$AU$22,2,FALSE),"")))</f>
        <v>#N/A</v>
      </c>
      <c r="Q94" s="813"/>
      <c r="R94" s="813"/>
      <c r="S94" s="864" t="e">
        <f aca="false">IFERROR(VLOOKUP(K94,【参考】数式用!$A$5:$AB$27,MATCH(P94,【参考】数式用!$B$4:$AB$4,0)+1,0),"")))</f>
        <v>#N/A</v>
      </c>
      <c r="T94" s="815" t="s">
        <v>405</v>
      </c>
      <c r="U94" s="816"/>
      <c r="V94" s="865" t="e">
        <f aca="false">IFERROR(VLOOKUP(K94,【参考】数式用!$A$5:$AB$27,MATCH(U94,【参考】数式用!$B$4:$AB$4,0)+1,0),"")))</f>
        <v>#N/A</v>
      </c>
      <c r="W94" s="818" t="s">
        <v>88</v>
      </c>
      <c r="X94" s="819" t="n">
        <v>6</v>
      </c>
      <c r="Y94" s="626" t="s">
        <v>89</v>
      </c>
      <c r="Z94" s="819" t="n">
        <v>6</v>
      </c>
      <c r="AA94" s="626" t="s">
        <v>372</v>
      </c>
      <c r="AB94" s="819" t="n">
        <v>7</v>
      </c>
      <c r="AC94" s="626" t="s">
        <v>89</v>
      </c>
      <c r="AD94" s="819" t="n">
        <v>3</v>
      </c>
      <c r="AE94" s="626" t="s">
        <v>90</v>
      </c>
      <c r="AF94" s="626" t="s">
        <v>101</v>
      </c>
      <c r="AG94" s="820" t="n">
        <f aca="false">IF(X94&gt;=1,(AB94*12+AD94)-(X94*12+Z94)+1,"")</f>
        <v>10</v>
      </c>
      <c r="AH94" s="821" t="s">
        <v>373</v>
      </c>
      <c r="AI94" s="866" t="str">
        <f aca="false">IFERROR(ROUNDDOWN(ROUND(L94*V94,0)*M94,0)*AG94,"")</f>
        <v/>
      </c>
      <c r="AJ94" s="867" t="str">
        <f aca="false">IFERROR(ROUNDDOWN(ROUND((L94*(V94-AX94)),0)*M94,0)*AG94,"")</f>
        <v/>
      </c>
      <c r="AK94" s="824" t="e">
        <f aca="false">IFERROR(IF(OR(N94="",N95="",N97=""),0,ROUNDDOWN(ROUNDDOWN(ROUND(L94*VLOOKUP(K94,【参考】数式用!$A$5:$AB$27,MATCH("新加算Ⅳ",【参考】数式用!$B$4:$AB$4,0)+1,0),0)*M94,0)*AG94*0.5,0)),"")),0),0),0)))</f>
        <v>#N/A</v>
      </c>
      <c r="AL94" s="825"/>
      <c r="AM94" s="826" t="e">
        <f aca="false">IFERROR(IF(OR(N97="ベア加算",N97=""),0, IF(OR(U94="新加算Ⅰ",U94="新加算Ⅱ",U94="新加算Ⅲ",U94="新加算Ⅳ"),ROUNDDOWN(ROUND(L94*VLOOKUP(K94,【参考】数式用!$A$5:$I$27,MATCH("ベア加算",【参考】数式用!$B$4:$I$4,0)+1,0),0)*M94,0)*AG94,0)),"")),0),0))))</f>
        <v>#N/A</v>
      </c>
      <c r="AN94" s="703"/>
      <c r="AO94" s="827"/>
      <c r="AP94" s="704"/>
      <c r="AQ94" s="704"/>
      <c r="AR94" s="828"/>
      <c r="AS94" s="829"/>
      <c r="AT94" s="639" t="str">
        <f aca="false">IF(AV94="","",IF(V94&lt;O94,"！加算の要件上は問題ありませんが、令和６年４・５月と比較して令和６年６月に加算率が下がる計画になっています。",""))</f>
        <v/>
      </c>
      <c r="AU94" s="868"/>
      <c r="AV94" s="831" t="str">
        <f aca="false">IF(K94&lt;&gt;"","V列に色付け","")</f>
        <v/>
      </c>
      <c r="AW94" s="877" t="str">
        <f aca="false">IF('別紙様式2-2（４・５月分）'!O74="","",'別紙様式2-2（４・５月分）'!O74)</f>
        <v/>
      </c>
      <c r="AX94" s="833" t="e">
        <f aca="false">IF(SUM('別紙様式2-2（４・５月分）'!P74:P76)=0,"",SUM('別紙様式2-2（４・５月分）'!P74:P76))</f>
        <v>#N/A</v>
      </c>
      <c r="AY94" s="834" t="e">
        <f aca="false">IFERROR(VLOOKUP(K94,【参考】数式用!$AJ$2:$AK$24,2,FALSE),"")))</f>
        <v>#N/A</v>
      </c>
      <c r="AZ94" s="835" t="s">
        <v>406</v>
      </c>
      <c r="BA94" s="835" t="s">
        <v>407</v>
      </c>
      <c r="BB94" s="835" t="s">
        <v>408</v>
      </c>
      <c r="BC94" s="835" t="s">
        <v>409</v>
      </c>
      <c r="BD94" s="835" t="e">
        <f aca="false">IF(AND(P94&lt;&gt;"新加算Ⅰ",P94&lt;&gt;"新加算Ⅱ",P94&lt;&gt;"新加算Ⅲ",P94&lt;&gt;"新加算Ⅳ"),P94,IF(Q96&lt;&gt;"",Q96,""))</f>
        <v>#N/A</v>
      </c>
      <c r="BE94" s="835"/>
      <c r="BF94" s="835" t="e">
        <f aca="false">IF(AM94&lt;&gt;0,IF(AN94="○","入力済","未入力"),"")</f>
        <v>#N/A</v>
      </c>
      <c r="BG94" s="835" t="str">
        <f aca="false">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835" t="str">
        <f aca="false">IF(OR(U94="新加算Ⅴ（７）",U94="新加算Ⅴ（９）",U94="新加算Ⅴ（10）",U94="新加算Ⅴ（12）",U94="新加算Ⅴ（13）",U94="新加算Ⅴ（14）"),IF(OR(AP94="○",AP94="令和６年度中に満たす"),"入力済","未入力"),"")</f>
        <v/>
      </c>
      <c r="BI94" s="835" t="str">
        <f aca="false">IF(OR(U94="新加算Ⅰ",U94="新加算Ⅱ",U94="新加算Ⅲ",U94="新加算Ⅴ（１）",U94="新加算Ⅴ（３）",U94="新加算Ⅴ（８）"),IF(OR(AQ94="○",AQ94="令和６年度中に満たす"),"入力済","未入力"),"")</f>
        <v/>
      </c>
      <c r="BJ94" s="836" t="str">
        <f aca="false">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831" t="str">
        <f aca="false">IF(OR(U94="新加算Ⅰ",U94="新加算Ⅴ（１）",U94="新加算Ⅴ（２）",U94="新加算Ⅴ（５）",U94="新加算Ⅴ（７）",U94="新加算Ⅴ（10）"),IF(AS94="","未入力","入力済"),"")</f>
        <v/>
      </c>
      <c r="BL94" s="644" t="str">
        <f aca="false">G94</f>
        <v/>
      </c>
    </row>
    <row r="95" customFormat="false" ht="15" hidden="false" customHeight="true" outlineLevel="0" collapsed="false">
      <c r="A95" s="616"/>
      <c r="B95" s="617"/>
      <c r="C95" s="617"/>
      <c r="D95" s="617"/>
      <c r="E95" s="617"/>
      <c r="F95" s="617"/>
      <c r="G95" s="618"/>
      <c r="H95" s="618"/>
      <c r="I95" s="618"/>
      <c r="J95" s="808"/>
      <c r="K95" s="618"/>
      <c r="L95" s="620"/>
      <c r="M95" s="621"/>
      <c r="N95" s="837" t="str">
        <f aca="false">IF('別紙様式2-2（４・５月分）'!Q75="","",'別紙様式2-2（４・５月分）'!Q75)</f>
        <v/>
      </c>
      <c r="O95" s="863"/>
      <c r="P95" s="813"/>
      <c r="Q95" s="813"/>
      <c r="R95" s="813"/>
      <c r="S95" s="864"/>
      <c r="T95" s="815"/>
      <c r="U95" s="816"/>
      <c r="V95" s="865"/>
      <c r="W95" s="818"/>
      <c r="X95" s="819"/>
      <c r="Y95" s="626"/>
      <c r="Z95" s="819"/>
      <c r="AA95" s="626"/>
      <c r="AB95" s="819"/>
      <c r="AC95" s="626"/>
      <c r="AD95" s="819"/>
      <c r="AE95" s="626"/>
      <c r="AF95" s="626"/>
      <c r="AG95" s="820"/>
      <c r="AH95" s="821"/>
      <c r="AI95" s="866"/>
      <c r="AJ95" s="867"/>
      <c r="AK95" s="824"/>
      <c r="AL95" s="825"/>
      <c r="AM95" s="826"/>
      <c r="AN95" s="703"/>
      <c r="AO95" s="827"/>
      <c r="AP95" s="704"/>
      <c r="AQ95" s="704"/>
      <c r="AR95" s="828"/>
      <c r="AS95" s="829"/>
      <c r="AT95" s="838" t="str">
        <f aca="false">IF(AV94="","",IF(AG94&gt;10,"！令和６年度の新加算の「算定対象月」が10か月を超えています。標準的な「算定対象月」は令和６年６月から令和７年３月です。",IF(OR(AB94&lt;&gt;7,AD94&lt;&gt;3),"！算定期間の終わりが令和７年３月になっていません。区分変更を行う場合は、別紙様式2-4に記入してください。","")))</f>
        <v/>
      </c>
      <c r="AU95" s="868"/>
      <c r="AV95" s="831"/>
      <c r="AW95" s="877" t="str">
        <f aca="false">IF('別紙様式2-2（４・５月分）'!O75="","",'別紙様式2-2（４・５月分）'!O75)</f>
        <v/>
      </c>
      <c r="AX95" s="833"/>
      <c r="AY95" s="834"/>
      <c r="AZ95" s="835"/>
      <c r="BA95" s="835"/>
      <c r="BB95" s="835"/>
      <c r="BC95" s="835"/>
      <c r="BD95" s="835"/>
      <c r="BE95" s="835"/>
      <c r="BF95" s="835"/>
      <c r="BG95" s="835"/>
      <c r="BH95" s="835"/>
      <c r="BI95" s="835"/>
      <c r="BJ95" s="836"/>
      <c r="BK95" s="831"/>
      <c r="BL95" s="644" t="str">
        <f aca="false">G94</f>
        <v/>
      </c>
    </row>
    <row r="96" s="1" customFormat="true" ht="15" hidden="false" customHeight="true" outlineLevel="0" collapsed="false">
      <c r="A96" s="616"/>
      <c r="B96" s="617"/>
      <c r="C96" s="617"/>
      <c r="D96" s="617"/>
      <c r="E96" s="617"/>
      <c r="F96" s="617"/>
      <c r="G96" s="618"/>
      <c r="H96" s="618"/>
      <c r="I96" s="618"/>
      <c r="J96" s="808"/>
      <c r="K96" s="618"/>
      <c r="L96" s="620"/>
      <c r="M96" s="621"/>
      <c r="N96" s="837"/>
      <c r="O96" s="863"/>
      <c r="P96" s="873" t="s">
        <v>92</v>
      </c>
      <c r="Q96" s="840" t="e">
        <f aca="false">IFERROR(VLOOKUP('別紙様式2-2（４・５月分）'!AR74,【参考】数式用!$AT$5:$AV$22,3,FALSE),"")))</f>
        <v>#N/A</v>
      </c>
      <c r="R96" s="874" t="s">
        <v>94</v>
      </c>
      <c r="S96" s="875" t="e">
        <f aca="false">IFERROR(VLOOKUP(K94,【参考】数式用!$A$5:$AB$27,MATCH(Q96,【参考】数式用!$B$4:$AB$4,0)+1,0),"")))</f>
        <v>#N/A</v>
      </c>
      <c r="T96" s="843" t="s">
        <v>410</v>
      </c>
      <c r="U96" s="844"/>
      <c r="V96" s="870" t="e">
        <f aca="false">IFERROR(VLOOKUP(K94,【参考】数式用!$A$5:$AB$27,MATCH(U96,【参考】数式用!$B$4:$AB$4,0)+1,0),"")))</f>
        <v>#N/A</v>
      </c>
      <c r="W96" s="846" t="s">
        <v>88</v>
      </c>
      <c r="X96" s="881" t="n">
        <v>7</v>
      </c>
      <c r="Y96" s="667" t="s">
        <v>89</v>
      </c>
      <c r="Z96" s="881" t="n">
        <v>4</v>
      </c>
      <c r="AA96" s="667" t="s">
        <v>372</v>
      </c>
      <c r="AB96" s="881" t="n">
        <v>8</v>
      </c>
      <c r="AC96" s="667" t="s">
        <v>89</v>
      </c>
      <c r="AD96" s="881" t="n">
        <v>3</v>
      </c>
      <c r="AE96" s="667" t="s">
        <v>90</v>
      </c>
      <c r="AF96" s="667" t="s">
        <v>101</v>
      </c>
      <c r="AG96" s="848" t="n">
        <f aca="false">IF(X96&gt;=1,(AB96*12+AD96)-(X96*12+Z96)+1,"")</f>
        <v>12</v>
      </c>
      <c r="AH96" s="849" t="s">
        <v>373</v>
      </c>
      <c r="AI96" s="871" t="str">
        <f aca="false">IFERROR(ROUNDDOWN(ROUND(L94*V96,0)*M94,0)*AG96,"")</f>
        <v/>
      </c>
      <c r="AJ96" s="882" t="str">
        <f aca="false">IFERROR(ROUNDDOWN(ROUND((L94*(V96-AX94)),0)*M94,0)*AG96,"")</f>
        <v/>
      </c>
      <c r="AK96" s="852" t="e">
        <f aca="false">IFERROR(IF(OR(N94="",N95="",N97=""),0,ROUNDDOWN(ROUNDDOWN(ROUND(L94*VLOOKUP(K94,【参考】数式用!$A$5:$AB$27,MATCH("新加算Ⅳ",【参考】数式用!$B$4:$AB$4,0)+1,0),0)*M94,0)*AG96*0.5,0)),"")),0),0),0)))</f>
        <v>#N/A</v>
      </c>
      <c r="AL96" s="853" t="str">
        <f aca="false">IF(U96&lt;&gt;"","新規に適用","")</f>
        <v/>
      </c>
      <c r="AM96" s="854" t="e">
        <f aca="false">IFERROR(IF(OR(N97="ベア加算",N97=""),0, IF(OR(U94="新加算Ⅰ",U94="新加算Ⅱ",U94="新加算Ⅲ",U94="新加算Ⅳ"),0,ROUNDDOWN(ROUND(L94*VLOOKUP(K94,【参考】数式用!$A$5:$I$27,MATCH("ベア加算",【参考】数式用!$B$4:$I$4,0)+1,0),0)*M94,0)*AG96)),"")),0),0))))</f>
        <v>#N/A</v>
      </c>
      <c r="AN96" s="855" t="e">
        <f aca="false">IF(AM96=0,"",IF(AND(U96&lt;&gt;"",AN94=""),"新規に適用",IF(AND(U96&lt;&gt;"",AN94&lt;&gt;""),"継続で適用","")))</f>
        <v>#N/A</v>
      </c>
      <c r="AO96" s="855" t="str">
        <f aca="false">IF(AND(U96&lt;&gt;"",AO94=""),"新規に適用",IF(AND(U96&lt;&gt;"",AO94&lt;&gt;""),"継続で適用",""))</f>
        <v/>
      </c>
      <c r="AP96" s="856"/>
      <c r="AQ96" s="855" t="str">
        <f aca="false">IF(AND(U96&lt;&gt;"",AQ94=""),"新規に適用",IF(AND(U96&lt;&gt;"",AQ94&lt;&gt;""),"継続で適用",""))</f>
        <v/>
      </c>
      <c r="AR96" s="857" t="str">
        <f aca="false">IF(AND(U96&lt;&gt;"",AO94=""),"新規に適用",IF(AND(U96&lt;&gt;"",OR(U94="新加算Ⅰ",U94="新加算Ⅱ",U94="新加算Ⅴ（１）",U94="新加算Ⅴ（２）",U94="新加算Ⅴ（３）",U94="新加算Ⅴ（４）",U94="新加算Ⅴ（５）",U94="新加算Ⅴ（６）",U94="新加算Ⅴ（７）",U94="新加算Ⅴ（９）",U94="新加算Ⅴ（10）",U94="新加算Ⅴ（12）")),"継続で適用",""))</f>
        <v/>
      </c>
      <c r="AS96" s="855" t="str">
        <f aca="false">IF(AND(U96&lt;&gt;"",AS94=""),"新規に適用",IF(AND(U96&lt;&gt;"",AS94&lt;&gt;""),"継続で適用",""))</f>
        <v/>
      </c>
      <c r="AT96" s="838"/>
      <c r="AU96" s="868"/>
      <c r="AV96" s="831" t="str">
        <f aca="false">IF(K94&lt;&gt;"","V列に色付け","")</f>
        <v/>
      </c>
      <c r="AW96" s="877"/>
      <c r="AX96" s="833"/>
      <c r="BL96" s="644" t="str">
        <f aca="false">G94</f>
        <v/>
      </c>
    </row>
    <row r="97" s="1" customFormat="true" ht="30" hidden="false" customHeight="true" outlineLevel="0" collapsed="false">
      <c r="A97" s="616"/>
      <c r="B97" s="617"/>
      <c r="C97" s="617"/>
      <c r="D97" s="617"/>
      <c r="E97" s="617"/>
      <c r="F97" s="617"/>
      <c r="G97" s="618"/>
      <c r="H97" s="618"/>
      <c r="I97" s="618"/>
      <c r="J97" s="808"/>
      <c r="K97" s="618"/>
      <c r="L97" s="620"/>
      <c r="M97" s="621"/>
      <c r="N97" s="859" t="str">
        <f aca="false">IF('別紙様式2-2（４・５月分）'!Q76="","",'別紙様式2-2（４・５月分）'!Q76)</f>
        <v/>
      </c>
      <c r="O97" s="863"/>
      <c r="P97" s="873"/>
      <c r="Q97" s="840"/>
      <c r="R97" s="874"/>
      <c r="S97" s="875"/>
      <c r="T97" s="843"/>
      <c r="U97" s="844"/>
      <c r="V97" s="870"/>
      <c r="W97" s="846"/>
      <c r="X97" s="881"/>
      <c r="Y97" s="667"/>
      <c r="Z97" s="881"/>
      <c r="AA97" s="667"/>
      <c r="AB97" s="881"/>
      <c r="AC97" s="667"/>
      <c r="AD97" s="881"/>
      <c r="AE97" s="667"/>
      <c r="AF97" s="667"/>
      <c r="AG97" s="848"/>
      <c r="AH97" s="849"/>
      <c r="AI97" s="871"/>
      <c r="AJ97" s="882"/>
      <c r="AK97" s="852"/>
      <c r="AL97" s="853"/>
      <c r="AM97" s="854"/>
      <c r="AN97" s="855"/>
      <c r="AO97" s="855"/>
      <c r="AP97" s="856"/>
      <c r="AQ97" s="855"/>
      <c r="AR97" s="857"/>
      <c r="AS97" s="855"/>
      <c r="AT97" s="681" t="str">
        <f aca="false">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868"/>
      <c r="AV97" s="831"/>
      <c r="AW97" s="877" t="str">
        <f aca="false">IF('別紙様式2-2（４・５月分）'!O76="","",'別紙様式2-2（４・５月分）'!O76)</f>
        <v/>
      </c>
      <c r="AX97" s="833"/>
      <c r="BL97" s="644" t="str">
        <f aca="false">G94</f>
        <v/>
      </c>
    </row>
    <row r="98" customFormat="false" ht="30" hidden="false" customHeight="true" outlineLevel="0" collapsed="false">
      <c r="A98" s="730" t="n">
        <v>22</v>
      </c>
      <c r="B98" s="731" t="str">
        <f aca="false">IF(基本情報入力シート!C75="","",基本情報入力シート!C75)</f>
        <v/>
      </c>
      <c r="C98" s="731"/>
      <c r="D98" s="731"/>
      <c r="E98" s="731"/>
      <c r="F98" s="731"/>
      <c r="G98" s="732" t="str">
        <f aca="false">IF(基本情報入力シート!M75="","",基本情報入力シート!M75)</f>
        <v/>
      </c>
      <c r="H98" s="732" t="str">
        <f aca="false">IF(基本情報入力シート!R75="","",基本情報入力シート!R75)</f>
        <v/>
      </c>
      <c r="I98" s="732" t="str">
        <f aca="false">IF(基本情報入力シート!W75="","",基本情報入力シート!W75)</f>
        <v/>
      </c>
      <c r="J98" s="860" t="str">
        <f aca="false">IF(基本情報入力シート!X75="","",基本情報入力シート!X75)</f>
        <v/>
      </c>
      <c r="K98" s="732" t="str">
        <f aca="false">IF(基本情報入力シート!Y75="","",基本情報入力シート!Y75)</f>
        <v/>
      </c>
      <c r="L98" s="879" t="str">
        <f aca="false">IF(基本情報入力シート!AB75="","",基本情報入力シート!AB75)</f>
        <v/>
      </c>
      <c r="M98" s="880" t="e">
        <f aca="false">IF(基本情報入力シート!AC75="","",基本情報入力シート!AC75)</f>
        <v>#N/A</v>
      </c>
      <c r="N98" s="811" t="str">
        <f aca="false">IF('別紙様式2-2（４・５月分）'!Q77="","",'別紙様式2-2（４・５月分）'!Q77)</f>
        <v/>
      </c>
      <c r="O98" s="863" t="e">
        <f aca="false">IF(SUM('別紙様式2-2（４・５月分）'!R77:R79)=0,"",SUM('別紙様式2-2（４・５月分）'!R77:R79))</f>
        <v>#N/A</v>
      </c>
      <c r="P98" s="813" t="e">
        <f aca="false">IFERROR(VLOOKUP('別紙様式2-2（４・５月分）'!AR77,【参考】数式用!$AT$5:$AU$22,2,FALSE),"")))</f>
        <v>#N/A</v>
      </c>
      <c r="Q98" s="813"/>
      <c r="R98" s="813"/>
      <c r="S98" s="864" t="e">
        <f aca="false">IFERROR(VLOOKUP(K98,【参考】数式用!$A$5:$AB$27,MATCH(P98,【参考】数式用!$B$4:$AB$4,0)+1,0),"")))</f>
        <v>#N/A</v>
      </c>
      <c r="T98" s="815" t="s">
        <v>405</v>
      </c>
      <c r="U98" s="816"/>
      <c r="V98" s="865" t="e">
        <f aca="false">IFERROR(VLOOKUP(K98,【参考】数式用!$A$5:$AB$27,MATCH(U98,【参考】数式用!$B$4:$AB$4,0)+1,0),"")))</f>
        <v>#N/A</v>
      </c>
      <c r="W98" s="818" t="s">
        <v>88</v>
      </c>
      <c r="X98" s="819" t="n">
        <v>6</v>
      </c>
      <c r="Y98" s="626" t="s">
        <v>89</v>
      </c>
      <c r="Z98" s="819" t="n">
        <v>6</v>
      </c>
      <c r="AA98" s="626" t="s">
        <v>372</v>
      </c>
      <c r="AB98" s="819" t="n">
        <v>7</v>
      </c>
      <c r="AC98" s="626" t="s">
        <v>89</v>
      </c>
      <c r="AD98" s="819" t="n">
        <v>3</v>
      </c>
      <c r="AE98" s="626" t="s">
        <v>90</v>
      </c>
      <c r="AF98" s="626" t="s">
        <v>101</v>
      </c>
      <c r="AG98" s="820" t="n">
        <f aca="false">IF(X98&gt;=1,(AB98*12+AD98)-(X98*12+Z98)+1,"")</f>
        <v>10</v>
      </c>
      <c r="AH98" s="821" t="s">
        <v>373</v>
      </c>
      <c r="AI98" s="866" t="str">
        <f aca="false">IFERROR(ROUNDDOWN(ROUND(L98*V98,0)*M98,0)*AG98,"")</f>
        <v/>
      </c>
      <c r="AJ98" s="867" t="str">
        <f aca="false">IFERROR(ROUNDDOWN(ROUND((L98*(V98-AX98)),0)*M98,0)*AG98,"")</f>
        <v/>
      </c>
      <c r="AK98" s="824" t="e">
        <f aca="false">IFERROR(IF(OR(N98="",N99="",N101=""),0,ROUNDDOWN(ROUNDDOWN(ROUND(L98*VLOOKUP(K98,【参考】数式用!$A$5:$AB$27,MATCH("新加算Ⅳ",【参考】数式用!$B$4:$AB$4,0)+1,0),0)*M98,0)*AG98*0.5,0)),"")),0),0),0)))</f>
        <v>#N/A</v>
      </c>
      <c r="AL98" s="825"/>
      <c r="AM98" s="826" t="e">
        <f aca="false">IFERROR(IF(OR(N101="ベア加算",N101=""),0, IF(OR(U98="新加算Ⅰ",U98="新加算Ⅱ",U98="新加算Ⅲ",U98="新加算Ⅳ"),ROUNDDOWN(ROUND(L98*VLOOKUP(K98,【参考】数式用!$A$5:$I$27,MATCH("ベア加算",【参考】数式用!$B$4:$I$4,0)+1,0),0)*M98,0)*AG98,0)),"")),0),0))))</f>
        <v>#N/A</v>
      </c>
      <c r="AN98" s="703"/>
      <c r="AO98" s="827"/>
      <c r="AP98" s="704"/>
      <c r="AQ98" s="704"/>
      <c r="AR98" s="828"/>
      <c r="AS98" s="829"/>
      <c r="AT98" s="639" t="str">
        <f aca="false">IF(AV98="","",IF(V98&lt;O98,"！加算の要件上は問題ありませんが、令和６年４・５月と比較して令和６年６月に加算率が下がる計画になっています。",""))</f>
        <v/>
      </c>
      <c r="AU98" s="868"/>
      <c r="AV98" s="831" t="str">
        <f aca="false">IF(K98&lt;&gt;"","V列に色付け","")</f>
        <v/>
      </c>
      <c r="AW98" s="877" t="str">
        <f aca="false">IF('別紙様式2-2（４・５月分）'!O77="","",'別紙様式2-2（４・５月分）'!O77)</f>
        <v/>
      </c>
      <c r="AX98" s="833" t="e">
        <f aca="false">IF(SUM('別紙様式2-2（４・５月分）'!P77:P79)=0,"",SUM('別紙様式2-2（４・５月分）'!P77:P79))</f>
        <v>#N/A</v>
      </c>
      <c r="AY98" s="834" t="e">
        <f aca="false">IFERROR(VLOOKUP(K98,【参考】数式用!$AJ$2:$AK$24,2,FALSE),"")))</f>
        <v>#N/A</v>
      </c>
      <c r="AZ98" s="835" t="s">
        <v>406</v>
      </c>
      <c r="BA98" s="835" t="s">
        <v>407</v>
      </c>
      <c r="BB98" s="835" t="s">
        <v>408</v>
      </c>
      <c r="BC98" s="835" t="s">
        <v>409</v>
      </c>
      <c r="BD98" s="835" t="e">
        <f aca="false">IF(AND(P98&lt;&gt;"新加算Ⅰ",P98&lt;&gt;"新加算Ⅱ",P98&lt;&gt;"新加算Ⅲ",P98&lt;&gt;"新加算Ⅳ"),P98,IF(Q100&lt;&gt;"",Q100,""))</f>
        <v>#N/A</v>
      </c>
      <c r="BE98" s="835"/>
      <c r="BF98" s="835" t="e">
        <f aca="false">IF(AM98&lt;&gt;0,IF(AN98="○","入力済","未入力"),"")</f>
        <v>#N/A</v>
      </c>
      <c r="BG98" s="835" t="str">
        <f aca="false">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835" t="str">
        <f aca="false">IF(OR(U98="新加算Ⅴ（７）",U98="新加算Ⅴ（９）",U98="新加算Ⅴ（10）",U98="新加算Ⅴ（12）",U98="新加算Ⅴ（13）",U98="新加算Ⅴ（14）"),IF(OR(AP98="○",AP98="令和６年度中に満たす"),"入力済","未入力"),"")</f>
        <v/>
      </c>
      <c r="BI98" s="835" t="str">
        <f aca="false">IF(OR(U98="新加算Ⅰ",U98="新加算Ⅱ",U98="新加算Ⅲ",U98="新加算Ⅴ（１）",U98="新加算Ⅴ（３）",U98="新加算Ⅴ（８）"),IF(OR(AQ98="○",AQ98="令和６年度中に満たす"),"入力済","未入力"),"")</f>
        <v/>
      </c>
      <c r="BJ98" s="836" t="str">
        <f aca="false">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831" t="str">
        <f aca="false">IF(OR(U98="新加算Ⅰ",U98="新加算Ⅴ（１）",U98="新加算Ⅴ（２）",U98="新加算Ⅴ（５）",U98="新加算Ⅴ（７）",U98="新加算Ⅴ（10）"),IF(AS98="","未入力","入力済"),"")</f>
        <v/>
      </c>
      <c r="BL98" s="644" t="str">
        <f aca="false">G98</f>
        <v/>
      </c>
    </row>
    <row r="99" customFormat="false" ht="15" hidden="false" customHeight="true" outlineLevel="0" collapsed="false">
      <c r="A99" s="730"/>
      <c r="B99" s="731"/>
      <c r="C99" s="731"/>
      <c r="D99" s="731"/>
      <c r="E99" s="731"/>
      <c r="F99" s="731"/>
      <c r="G99" s="732"/>
      <c r="H99" s="732"/>
      <c r="I99" s="732"/>
      <c r="J99" s="860"/>
      <c r="K99" s="732"/>
      <c r="L99" s="879"/>
      <c r="M99" s="880"/>
      <c r="N99" s="837" t="str">
        <f aca="false">IF('別紙様式2-2（４・５月分）'!Q78="","",'別紙様式2-2（４・５月分）'!Q78)</f>
        <v/>
      </c>
      <c r="O99" s="863"/>
      <c r="P99" s="813"/>
      <c r="Q99" s="813"/>
      <c r="R99" s="813"/>
      <c r="S99" s="864"/>
      <c r="T99" s="815"/>
      <c r="U99" s="816"/>
      <c r="V99" s="865"/>
      <c r="W99" s="818"/>
      <c r="X99" s="819"/>
      <c r="Y99" s="626"/>
      <c r="Z99" s="819"/>
      <c r="AA99" s="626"/>
      <c r="AB99" s="819"/>
      <c r="AC99" s="626"/>
      <c r="AD99" s="819"/>
      <c r="AE99" s="626"/>
      <c r="AF99" s="626"/>
      <c r="AG99" s="820"/>
      <c r="AH99" s="821"/>
      <c r="AI99" s="866"/>
      <c r="AJ99" s="867"/>
      <c r="AK99" s="824"/>
      <c r="AL99" s="825"/>
      <c r="AM99" s="826"/>
      <c r="AN99" s="703"/>
      <c r="AO99" s="827"/>
      <c r="AP99" s="704"/>
      <c r="AQ99" s="704"/>
      <c r="AR99" s="828"/>
      <c r="AS99" s="829"/>
      <c r="AT99" s="838" t="str">
        <f aca="false">IF(AV98="","",IF(AG98&gt;10,"！令和６年度の新加算の「算定対象月」が10か月を超えています。標準的な「算定対象月」は令和６年６月から令和７年３月です。",IF(OR(AB98&lt;&gt;7,AD98&lt;&gt;3),"！算定期間の終わりが令和７年３月になっていません。区分変更を行う場合は、別紙様式2-4に記入してください。","")))</f>
        <v/>
      </c>
      <c r="AU99" s="868"/>
      <c r="AV99" s="831"/>
      <c r="AW99" s="877" t="str">
        <f aca="false">IF('別紙様式2-2（４・５月分）'!O78="","",'別紙様式2-2（４・５月分）'!O78)</f>
        <v/>
      </c>
      <c r="AX99" s="833"/>
      <c r="AY99" s="834"/>
      <c r="AZ99" s="835"/>
      <c r="BA99" s="835"/>
      <c r="BB99" s="835"/>
      <c r="BC99" s="835"/>
      <c r="BD99" s="835"/>
      <c r="BE99" s="835"/>
      <c r="BF99" s="835"/>
      <c r="BG99" s="835"/>
      <c r="BH99" s="835"/>
      <c r="BI99" s="835"/>
      <c r="BJ99" s="836"/>
      <c r="BK99" s="831"/>
      <c r="BL99" s="644" t="str">
        <f aca="false">G98</f>
        <v/>
      </c>
    </row>
    <row r="100" s="1" customFormat="true" ht="15" hidden="false" customHeight="true" outlineLevel="0" collapsed="false">
      <c r="A100" s="730"/>
      <c r="B100" s="731"/>
      <c r="C100" s="731"/>
      <c r="D100" s="731"/>
      <c r="E100" s="731"/>
      <c r="F100" s="731"/>
      <c r="G100" s="732"/>
      <c r="H100" s="732"/>
      <c r="I100" s="732"/>
      <c r="J100" s="860"/>
      <c r="K100" s="732"/>
      <c r="L100" s="879"/>
      <c r="M100" s="880"/>
      <c r="N100" s="837"/>
      <c r="O100" s="863"/>
      <c r="P100" s="873" t="s">
        <v>92</v>
      </c>
      <c r="Q100" s="840" t="e">
        <f aca="false">IFERROR(VLOOKUP('別紙様式2-2（４・５月分）'!AR77,【参考】数式用!$AT$5:$AV$22,3,FALSE),"")))</f>
        <v>#N/A</v>
      </c>
      <c r="R100" s="874" t="s">
        <v>94</v>
      </c>
      <c r="S100" s="869" t="e">
        <f aca="false">IFERROR(VLOOKUP(K98,【参考】数式用!$A$5:$AB$27,MATCH(Q100,【参考】数式用!$B$4:$AB$4,0)+1,0),"")))</f>
        <v>#N/A</v>
      </c>
      <c r="T100" s="843" t="s">
        <v>410</v>
      </c>
      <c r="U100" s="844"/>
      <c r="V100" s="870" t="e">
        <f aca="false">IFERROR(VLOOKUP(K98,【参考】数式用!$A$5:$AB$27,MATCH(U100,【参考】数式用!$B$4:$AB$4,0)+1,0),"")))</f>
        <v>#N/A</v>
      </c>
      <c r="W100" s="846" t="s">
        <v>88</v>
      </c>
      <c r="X100" s="881" t="n">
        <v>7</v>
      </c>
      <c r="Y100" s="667" t="s">
        <v>89</v>
      </c>
      <c r="Z100" s="881" t="n">
        <v>4</v>
      </c>
      <c r="AA100" s="667" t="s">
        <v>372</v>
      </c>
      <c r="AB100" s="881" t="n">
        <v>8</v>
      </c>
      <c r="AC100" s="667" t="s">
        <v>89</v>
      </c>
      <c r="AD100" s="881" t="n">
        <v>3</v>
      </c>
      <c r="AE100" s="667" t="s">
        <v>90</v>
      </c>
      <c r="AF100" s="667" t="s">
        <v>101</v>
      </c>
      <c r="AG100" s="848" t="n">
        <f aca="false">IF(X100&gt;=1,(AB100*12+AD100)-(X100*12+Z100)+1,"")</f>
        <v>12</v>
      </c>
      <c r="AH100" s="849" t="s">
        <v>373</v>
      </c>
      <c r="AI100" s="871" t="str">
        <f aca="false">IFERROR(ROUNDDOWN(ROUND(L98*V100,0)*M98,0)*AG100,"")</f>
        <v/>
      </c>
      <c r="AJ100" s="882" t="str">
        <f aca="false">IFERROR(ROUNDDOWN(ROUND((L98*(V100-AX98)),0)*M98,0)*AG100,"")</f>
        <v/>
      </c>
      <c r="AK100" s="852" t="e">
        <f aca="false">IFERROR(IF(OR(N98="",N99="",N101=""),0,ROUNDDOWN(ROUNDDOWN(ROUND(L98*VLOOKUP(K98,【参考】数式用!$A$5:$AB$27,MATCH("新加算Ⅳ",【参考】数式用!$B$4:$AB$4,0)+1,0),0)*M98,0)*AG100*0.5,0)),"")),0),0),0)))</f>
        <v>#N/A</v>
      </c>
      <c r="AL100" s="853" t="str">
        <f aca="false">IF(U100&lt;&gt;"","新規に適用","")</f>
        <v/>
      </c>
      <c r="AM100" s="854" t="e">
        <f aca="false">IFERROR(IF(OR(N101="ベア加算",N101=""),0, IF(OR(U98="新加算Ⅰ",U98="新加算Ⅱ",U98="新加算Ⅲ",U98="新加算Ⅳ"),0,ROUNDDOWN(ROUND(L98*VLOOKUP(K98,【参考】数式用!$A$5:$I$27,MATCH("ベア加算",【参考】数式用!$B$4:$I$4,0)+1,0),0)*M98,0)*AG100)),"")),0),0))))</f>
        <v>#N/A</v>
      </c>
      <c r="AN100" s="855" t="e">
        <f aca="false">IF(AM100=0,"",IF(AND(U100&lt;&gt;"",AN98=""),"新規に適用",IF(AND(U100&lt;&gt;"",AN98&lt;&gt;""),"継続で適用","")))</f>
        <v>#N/A</v>
      </c>
      <c r="AO100" s="855" t="str">
        <f aca="false">IF(AND(U100&lt;&gt;"",AO98=""),"新規に適用",IF(AND(U100&lt;&gt;"",AO98&lt;&gt;""),"継続で適用",""))</f>
        <v/>
      </c>
      <c r="AP100" s="856"/>
      <c r="AQ100" s="855" t="str">
        <f aca="false">IF(AND(U100&lt;&gt;"",AQ98=""),"新規に適用",IF(AND(U100&lt;&gt;"",AQ98&lt;&gt;""),"継続で適用",""))</f>
        <v/>
      </c>
      <c r="AR100" s="857" t="str">
        <f aca="false">IF(AND(U100&lt;&gt;"",AO98=""),"新規に適用",IF(AND(U100&lt;&gt;"",OR(U98="新加算Ⅰ",U98="新加算Ⅱ",U98="新加算Ⅴ（１）",U98="新加算Ⅴ（２）",U98="新加算Ⅴ（３）",U98="新加算Ⅴ（４）",U98="新加算Ⅴ（５）",U98="新加算Ⅴ（６）",U98="新加算Ⅴ（７）",U98="新加算Ⅴ（９）",U98="新加算Ⅴ（10）",U98="新加算Ⅴ（12）")),"継続で適用",""))</f>
        <v/>
      </c>
      <c r="AS100" s="855" t="str">
        <f aca="false">IF(AND(U100&lt;&gt;"",AS98=""),"新規に適用",IF(AND(U100&lt;&gt;"",AS98&lt;&gt;""),"継続で適用",""))</f>
        <v/>
      </c>
      <c r="AT100" s="838"/>
      <c r="AU100" s="868"/>
      <c r="AV100" s="831" t="str">
        <f aca="false">IF(K98&lt;&gt;"","V列に色付け","")</f>
        <v/>
      </c>
      <c r="AW100" s="877"/>
      <c r="AX100" s="833"/>
      <c r="BL100" s="644" t="str">
        <f aca="false">G98</f>
        <v/>
      </c>
    </row>
    <row r="101" s="1" customFormat="true" ht="30" hidden="false" customHeight="true" outlineLevel="0" collapsed="false">
      <c r="A101" s="730"/>
      <c r="B101" s="731"/>
      <c r="C101" s="731"/>
      <c r="D101" s="731"/>
      <c r="E101" s="731"/>
      <c r="F101" s="731"/>
      <c r="G101" s="732"/>
      <c r="H101" s="732"/>
      <c r="I101" s="732"/>
      <c r="J101" s="860"/>
      <c r="K101" s="732"/>
      <c r="L101" s="879"/>
      <c r="M101" s="880"/>
      <c r="N101" s="859" t="str">
        <f aca="false">IF('別紙様式2-2（４・５月分）'!Q79="","",'別紙様式2-2（４・５月分）'!Q79)</f>
        <v/>
      </c>
      <c r="O101" s="863"/>
      <c r="P101" s="873"/>
      <c r="Q101" s="840"/>
      <c r="R101" s="874"/>
      <c r="S101" s="869"/>
      <c r="T101" s="843"/>
      <c r="U101" s="844"/>
      <c r="V101" s="870"/>
      <c r="W101" s="846"/>
      <c r="X101" s="881"/>
      <c r="Y101" s="667"/>
      <c r="Z101" s="881"/>
      <c r="AA101" s="667"/>
      <c r="AB101" s="881"/>
      <c r="AC101" s="667"/>
      <c r="AD101" s="881"/>
      <c r="AE101" s="667"/>
      <c r="AF101" s="667"/>
      <c r="AG101" s="848"/>
      <c r="AH101" s="849"/>
      <c r="AI101" s="871"/>
      <c r="AJ101" s="882"/>
      <c r="AK101" s="852"/>
      <c r="AL101" s="853"/>
      <c r="AM101" s="854"/>
      <c r="AN101" s="855"/>
      <c r="AO101" s="855"/>
      <c r="AP101" s="856"/>
      <c r="AQ101" s="855"/>
      <c r="AR101" s="857"/>
      <c r="AS101" s="855"/>
      <c r="AT101" s="681" t="str">
        <f aca="false">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868"/>
      <c r="AV101" s="831"/>
      <c r="AW101" s="877" t="str">
        <f aca="false">IF('別紙様式2-2（４・５月分）'!O79="","",'別紙様式2-2（４・５月分）'!O79)</f>
        <v/>
      </c>
      <c r="AX101" s="833"/>
      <c r="BL101" s="644" t="str">
        <f aca="false">G98</f>
        <v/>
      </c>
    </row>
    <row r="102" customFormat="false" ht="30" hidden="false" customHeight="true" outlineLevel="0" collapsed="false">
      <c r="A102" s="616" t="n">
        <v>23</v>
      </c>
      <c r="B102" s="731" t="str">
        <f aca="false">IF(基本情報入力シート!C76="","",基本情報入力シート!C76)</f>
        <v/>
      </c>
      <c r="C102" s="731"/>
      <c r="D102" s="731"/>
      <c r="E102" s="731"/>
      <c r="F102" s="731"/>
      <c r="G102" s="732" t="str">
        <f aca="false">IF(基本情報入力シート!M76="","",基本情報入力シート!M76)</f>
        <v/>
      </c>
      <c r="H102" s="732" t="str">
        <f aca="false">IF(基本情報入力シート!R76="","",基本情報入力シート!R76)</f>
        <v/>
      </c>
      <c r="I102" s="732" t="str">
        <f aca="false">IF(基本情報入力シート!W76="","",基本情報入力シート!W76)</f>
        <v/>
      </c>
      <c r="J102" s="860" t="str">
        <f aca="false">IF(基本情報入力シート!X76="","",基本情報入力シート!X76)</f>
        <v/>
      </c>
      <c r="K102" s="732" t="str">
        <f aca="false">IF(基本情報入力シート!Y76="","",基本情報入力シート!Y76)</f>
        <v/>
      </c>
      <c r="L102" s="879" t="str">
        <f aca="false">IF(基本情報入力シート!AB76="","",基本情報入力シート!AB76)</f>
        <v/>
      </c>
      <c r="M102" s="880" t="e">
        <f aca="false">IF(基本情報入力シート!AC76="","",基本情報入力シート!AC76)</f>
        <v>#N/A</v>
      </c>
      <c r="N102" s="811" t="str">
        <f aca="false">IF('別紙様式2-2（４・５月分）'!Q80="","",'別紙様式2-2（４・５月分）'!Q80)</f>
        <v/>
      </c>
      <c r="O102" s="863" t="e">
        <f aca="false">IF(SUM('別紙様式2-2（４・５月分）'!R80:R82)=0,"",SUM('別紙様式2-2（４・５月分）'!R80:R82))</f>
        <v>#N/A</v>
      </c>
      <c r="P102" s="813" t="e">
        <f aca="false">IFERROR(VLOOKUP('別紙様式2-2（４・５月分）'!AR80,【参考】数式用!$AT$5:$AU$22,2,FALSE),"")))</f>
        <v>#N/A</v>
      </c>
      <c r="Q102" s="813"/>
      <c r="R102" s="813"/>
      <c r="S102" s="864" t="e">
        <f aca="false">IFERROR(VLOOKUP(K102,【参考】数式用!$A$5:$AB$27,MATCH(P102,【参考】数式用!$B$4:$AB$4,0)+1,0),"")))</f>
        <v>#N/A</v>
      </c>
      <c r="T102" s="815" t="s">
        <v>405</v>
      </c>
      <c r="U102" s="816"/>
      <c r="V102" s="865" t="e">
        <f aca="false">IFERROR(VLOOKUP(K102,【参考】数式用!$A$5:$AB$27,MATCH(U102,【参考】数式用!$B$4:$AB$4,0)+1,0),"")))</f>
        <v>#N/A</v>
      </c>
      <c r="W102" s="818" t="s">
        <v>88</v>
      </c>
      <c r="X102" s="819" t="n">
        <v>6</v>
      </c>
      <c r="Y102" s="626" t="s">
        <v>89</v>
      </c>
      <c r="Z102" s="819" t="n">
        <v>6</v>
      </c>
      <c r="AA102" s="626" t="s">
        <v>372</v>
      </c>
      <c r="AB102" s="819" t="n">
        <v>7</v>
      </c>
      <c r="AC102" s="626" t="s">
        <v>89</v>
      </c>
      <c r="AD102" s="819" t="n">
        <v>3</v>
      </c>
      <c r="AE102" s="626" t="s">
        <v>90</v>
      </c>
      <c r="AF102" s="626" t="s">
        <v>101</v>
      </c>
      <c r="AG102" s="820" t="n">
        <f aca="false">IF(X102&gt;=1,(AB102*12+AD102)-(X102*12+Z102)+1,"")</f>
        <v>10</v>
      </c>
      <c r="AH102" s="821" t="s">
        <v>373</v>
      </c>
      <c r="AI102" s="866" t="str">
        <f aca="false">IFERROR(ROUNDDOWN(ROUND(L102*V102,0)*M102,0)*AG102,"")</f>
        <v/>
      </c>
      <c r="AJ102" s="867" t="str">
        <f aca="false">IFERROR(ROUNDDOWN(ROUND((L102*(V102-AX102)),0)*M102,0)*AG102,"")</f>
        <v/>
      </c>
      <c r="AK102" s="824" t="e">
        <f aca="false">IFERROR(IF(OR(N102="",N103="",N105=""),0,ROUNDDOWN(ROUNDDOWN(ROUND(L102*VLOOKUP(K102,【参考】数式用!$A$5:$AB$27,MATCH("新加算Ⅳ",【参考】数式用!$B$4:$AB$4,0)+1,0),0)*M102,0)*AG102*0.5,0)),"")),0),0),0)))</f>
        <v>#N/A</v>
      </c>
      <c r="AL102" s="825"/>
      <c r="AM102" s="826" t="e">
        <f aca="false">IFERROR(IF(OR(N105="ベア加算",N105=""),0, IF(OR(U102="新加算Ⅰ",U102="新加算Ⅱ",U102="新加算Ⅲ",U102="新加算Ⅳ"),ROUNDDOWN(ROUND(L102*VLOOKUP(K102,【参考】数式用!$A$5:$I$27,MATCH("ベア加算",【参考】数式用!$B$4:$I$4,0)+1,0),0)*M102,0)*AG102,0)),"")),0),0))))</f>
        <v>#N/A</v>
      </c>
      <c r="AN102" s="703"/>
      <c r="AO102" s="827"/>
      <c r="AP102" s="704"/>
      <c r="AQ102" s="704"/>
      <c r="AR102" s="828"/>
      <c r="AS102" s="829"/>
      <c r="AT102" s="639" t="str">
        <f aca="false">IF(AV102="","",IF(V102&lt;O102,"！加算の要件上は問題ありませんが、令和６年４・５月と比較して令和６年６月に加算率が下がる計画になっています。",""))</f>
        <v/>
      </c>
      <c r="AU102" s="868"/>
      <c r="AV102" s="831" t="str">
        <f aca="false">IF(K102&lt;&gt;"","V列に色付け","")</f>
        <v/>
      </c>
      <c r="AW102" s="877" t="str">
        <f aca="false">IF('別紙様式2-2（４・５月分）'!O80="","",'別紙様式2-2（４・５月分）'!O80)</f>
        <v/>
      </c>
      <c r="AX102" s="833" t="e">
        <f aca="false">IF(SUM('別紙様式2-2（４・５月分）'!P80:P82)=0,"",SUM('別紙様式2-2（４・５月分）'!P80:P82))</f>
        <v>#N/A</v>
      </c>
      <c r="AY102" s="834" t="e">
        <f aca="false">IFERROR(VLOOKUP(K102,【参考】数式用!$AJ$2:$AK$24,2,FALSE),"")))</f>
        <v>#N/A</v>
      </c>
      <c r="AZ102" s="835" t="s">
        <v>406</v>
      </c>
      <c r="BA102" s="835" t="s">
        <v>407</v>
      </c>
      <c r="BB102" s="835" t="s">
        <v>408</v>
      </c>
      <c r="BC102" s="835" t="s">
        <v>409</v>
      </c>
      <c r="BD102" s="835" t="e">
        <f aca="false">IF(AND(P102&lt;&gt;"新加算Ⅰ",P102&lt;&gt;"新加算Ⅱ",P102&lt;&gt;"新加算Ⅲ",P102&lt;&gt;"新加算Ⅳ"),P102,IF(Q104&lt;&gt;"",Q104,""))</f>
        <v>#N/A</v>
      </c>
      <c r="BE102" s="835"/>
      <c r="BF102" s="835" t="e">
        <f aca="false">IF(AM102&lt;&gt;0,IF(AN102="○","入力済","未入力"),"")</f>
        <v>#N/A</v>
      </c>
      <c r="BG102" s="835" t="str">
        <f aca="false">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835" t="str">
        <f aca="false">IF(OR(U102="新加算Ⅴ（７）",U102="新加算Ⅴ（９）",U102="新加算Ⅴ（10）",U102="新加算Ⅴ（12）",U102="新加算Ⅴ（13）",U102="新加算Ⅴ（14）"),IF(OR(AP102="○",AP102="令和６年度中に満たす"),"入力済","未入力"),"")</f>
        <v/>
      </c>
      <c r="BI102" s="835" t="str">
        <f aca="false">IF(OR(U102="新加算Ⅰ",U102="新加算Ⅱ",U102="新加算Ⅲ",U102="新加算Ⅴ（１）",U102="新加算Ⅴ（３）",U102="新加算Ⅴ（８）"),IF(OR(AQ102="○",AQ102="令和６年度中に満たす"),"入力済","未入力"),"")</f>
        <v/>
      </c>
      <c r="BJ102" s="836" t="str">
        <f aca="false">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831" t="str">
        <f aca="false">IF(OR(U102="新加算Ⅰ",U102="新加算Ⅴ（１）",U102="新加算Ⅴ（２）",U102="新加算Ⅴ（５）",U102="新加算Ⅴ（７）",U102="新加算Ⅴ（10）"),IF(AS102="","未入力","入力済"),"")</f>
        <v/>
      </c>
      <c r="BL102" s="644" t="str">
        <f aca="false">G102</f>
        <v/>
      </c>
    </row>
    <row r="103" customFormat="false" ht="15" hidden="false" customHeight="true" outlineLevel="0" collapsed="false">
      <c r="A103" s="616"/>
      <c r="B103" s="731"/>
      <c r="C103" s="731"/>
      <c r="D103" s="731"/>
      <c r="E103" s="731"/>
      <c r="F103" s="731"/>
      <c r="G103" s="732"/>
      <c r="H103" s="732"/>
      <c r="I103" s="732"/>
      <c r="J103" s="860"/>
      <c r="K103" s="732"/>
      <c r="L103" s="879"/>
      <c r="M103" s="880"/>
      <c r="N103" s="837" t="str">
        <f aca="false">IF('別紙様式2-2（４・５月分）'!Q81="","",'別紙様式2-2（４・５月分）'!Q81)</f>
        <v/>
      </c>
      <c r="O103" s="863"/>
      <c r="P103" s="813"/>
      <c r="Q103" s="813"/>
      <c r="R103" s="813"/>
      <c r="S103" s="864"/>
      <c r="T103" s="815"/>
      <c r="U103" s="816"/>
      <c r="V103" s="865"/>
      <c r="W103" s="818"/>
      <c r="X103" s="819"/>
      <c r="Y103" s="626"/>
      <c r="Z103" s="819"/>
      <c r="AA103" s="626"/>
      <c r="AB103" s="819"/>
      <c r="AC103" s="626"/>
      <c r="AD103" s="819"/>
      <c r="AE103" s="626"/>
      <c r="AF103" s="626"/>
      <c r="AG103" s="820"/>
      <c r="AH103" s="821"/>
      <c r="AI103" s="866"/>
      <c r="AJ103" s="867"/>
      <c r="AK103" s="824"/>
      <c r="AL103" s="825"/>
      <c r="AM103" s="826"/>
      <c r="AN103" s="703"/>
      <c r="AO103" s="827"/>
      <c r="AP103" s="704"/>
      <c r="AQ103" s="704"/>
      <c r="AR103" s="828"/>
      <c r="AS103" s="829"/>
      <c r="AT103" s="838" t="str">
        <f aca="false">IF(AV102="","",IF(AG102&gt;10,"！令和６年度の新加算の「算定対象月」が10か月を超えています。標準的な「算定対象月」は令和６年６月から令和７年３月です。",IF(OR(AB102&lt;&gt;7,AD102&lt;&gt;3),"！算定期間の終わりが令和７年３月になっていません。区分変更を行う場合は、別紙様式2-4に記入してください。","")))</f>
        <v/>
      </c>
      <c r="AU103" s="868"/>
      <c r="AV103" s="831"/>
      <c r="AW103" s="877" t="str">
        <f aca="false">IF('別紙様式2-2（４・５月分）'!O81="","",'別紙様式2-2（４・５月分）'!O81)</f>
        <v/>
      </c>
      <c r="AX103" s="833"/>
      <c r="AY103" s="834"/>
      <c r="AZ103" s="835"/>
      <c r="BA103" s="835"/>
      <c r="BB103" s="835"/>
      <c r="BC103" s="835"/>
      <c r="BD103" s="835"/>
      <c r="BE103" s="835"/>
      <c r="BF103" s="835"/>
      <c r="BG103" s="835"/>
      <c r="BH103" s="835"/>
      <c r="BI103" s="835"/>
      <c r="BJ103" s="836"/>
      <c r="BK103" s="831"/>
      <c r="BL103" s="644" t="str">
        <f aca="false">G102</f>
        <v/>
      </c>
    </row>
    <row r="104" s="1" customFormat="true" ht="15" hidden="false" customHeight="true" outlineLevel="0" collapsed="false">
      <c r="A104" s="616"/>
      <c r="B104" s="731"/>
      <c r="C104" s="731"/>
      <c r="D104" s="731"/>
      <c r="E104" s="731"/>
      <c r="F104" s="731"/>
      <c r="G104" s="732"/>
      <c r="H104" s="732"/>
      <c r="I104" s="732"/>
      <c r="J104" s="860"/>
      <c r="K104" s="732"/>
      <c r="L104" s="879"/>
      <c r="M104" s="880"/>
      <c r="N104" s="837"/>
      <c r="O104" s="863"/>
      <c r="P104" s="873" t="s">
        <v>92</v>
      </c>
      <c r="Q104" s="840" t="e">
        <f aca="false">IFERROR(VLOOKUP('別紙様式2-2（４・５月分）'!AR80,【参考】数式用!$AT$5:$AV$22,3,FALSE),"")))</f>
        <v>#N/A</v>
      </c>
      <c r="R104" s="874" t="s">
        <v>94</v>
      </c>
      <c r="S104" s="869" t="e">
        <f aca="false">IFERROR(VLOOKUP(K102,【参考】数式用!$A$5:$AB$27,MATCH(Q104,【参考】数式用!$B$4:$AB$4,0)+1,0),"")))</f>
        <v>#N/A</v>
      </c>
      <c r="T104" s="843" t="s">
        <v>410</v>
      </c>
      <c r="U104" s="844"/>
      <c r="V104" s="870" t="e">
        <f aca="false">IFERROR(VLOOKUP(K102,【参考】数式用!$A$5:$AB$27,MATCH(U104,【参考】数式用!$B$4:$AB$4,0)+1,0),"")))</f>
        <v>#N/A</v>
      </c>
      <c r="W104" s="846" t="s">
        <v>88</v>
      </c>
      <c r="X104" s="881" t="n">
        <v>7</v>
      </c>
      <c r="Y104" s="667" t="s">
        <v>89</v>
      </c>
      <c r="Z104" s="881" t="n">
        <v>4</v>
      </c>
      <c r="AA104" s="667" t="s">
        <v>372</v>
      </c>
      <c r="AB104" s="881" t="n">
        <v>8</v>
      </c>
      <c r="AC104" s="667" t="s">
        <v>89</v>
      </c>
      <c r="AD104" s="881" t="n">
        <v>3</v>
      </c>
      <c r="AE104" s="667" t="s">
        <v>90</v>
      </c>
      <c r="AF104" s="667" t="s">
        <v>101</v>
      </c>
      <c r="AG104" s="848" t="n">
        <f aca="false">IF(X104&gt;=1,(AB104*12+AD104)-(X104*12+Z104)+1,"")</f>
        <v>12</v>
      </c>
      <c r="AH104" s="849" t="s">
        <v>373</v>
      </c>
      <c r="AI104" s="871" t="str">
        <f aca="false">IFERROR(ROUNDDOWN(ROUND(L102*V104,0)*M102,0)*AG104,"")</f>
        <v/>
      </c>
      <c r="AJ104" s="882" t="str">
        <f aca="false">IFERROR(ROUNDDOWN(ROUND((L102*(V104-AX102)),0)*M102,0)*AG104,"")</f>
        <v/>
      </c>
      <c r="AK104" s="852" t="e">
        <f aca="false">IFERROR(IF(OR(N102="",N103="",N105=""),0,ROUNDDOWN(ROUNDDOWN(ROUND(L102*VLOOKUP(K102,【参考】数式用!$A$5:$AB$27,MATCH("新加算Ⅳ",【参考】数式用!$B$4:$AB$4,0)+1,0),0)*M102,0)*AG104*0.5,0)),"")),0),0),0)))</f>
        <v>#N/A</v>
      </c>
      <c r="AL104" s="853" t="str">
        <f aca="false">IF(U104&lt;&gt;"","新規に適用","")</f>
        <v/>
      </c>
      <c r="AM104" s="854" t="e">
        <f aca="false">IFERROR(IF(OR(N105="ベア加算",N105=""),0, IF(OR(U102="新加算Ⅰ",U102="新加算Ⅱ",U102="新加算Ⅲ",U102="新加算Ⅳ"),0,ROUNDDOWN(ROUND(L102*VLOOKUP(K102,【参考】数式用!$A$5:$I$27,MATCH("ベア加算",【参考】数式用!$B$4:$I$4,0)+1,0),0)*M102,0)*AG104)),"")),0),0))))</f>
        <v>#N/A</v>
      </c>
      <c r="AN104" s="855" t="e">
        <f aca="false">IF(AM104=0,"",IF(AND(U104&lt;&gt;"",AN102=""),"新規に適用",IF(AND(U104&lt;&gt;"",AN102&lt;&gt;""),"継続で適用","")))</f>
        <v>#N/A</v>
      </c>
      <c r="AO104" s="855" t="str">
        <f aca="false">IF(AND(U104&lt;&gt;"",AO102=""),"新規に適用",IF(AND(U104&lt;&gt;"",AO102&lt;&gt;""),"継続で適用",""))</f>
        <v/>
      </c>
      <c r="AP104" s="856"/>
      <c r="AQ104" s="855" t="str">
        <f aca="false">IF(AND(U104&lt;&gt;"",AQ102=""),"新規に適用",IF(AND(U104&lt;&gt;"",AQ102&lt;&gt;""),"継続で適用",""))</f>
        <v/>
      </c>
      <c r="AR104" s="857" t="str">
        <f aca="false">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855" t="str">
        <f aca="false">IF(AND(U104&lt;&gt;"",AS102=""),"新規に適用",IF(AND(U104&lt;&gt;"",AS102&lt;&gt;""),"継続で適用",""))</f>
        <v/>
      </c>
      <c r="AT104" s="838"/>
      <c r="AU104" s="868"/>
      <c r="AV104" s="831" t="str">
        <f aca="false">IF(K102&lt;&gt;"","V列に色付け","")</f>
        <v/>
      </c>
      <c r="AW104" s="877"/>
      <c r="AX104" s="833"/>
      <c r="BL104" s="644" t="str">
        <f aca="false">G102</f>
        <v/>
      </c>
    </row>
    <row r="105" s="1" customFormat="true" ht="30" hidden="false" customHeight="true" outlineLevel="0" collapsed="false">
      <c r="A105" s="616"/>
      <c r="B105" s="731"/>
      <c r="C105" s="731"/>
      <c r="D105" s="731"/>
      <c r="E105" s="731"/>
      <c r="F105" s="731"/>
      <c r="G105" s="732"/>
      <c r="H105" s="732"/>
      <c r="I105" s="732"/>
      <c r="J105" s="860"/>
      <c r="K105" s="732"/>
      <c r="L105" s="879"/>
      <c r="M105" s="880"/>
      <c r="N105" s="859" t="str">
        <f aca="false">IF('別紙様式2-2（４・５月分）'!Q82="","",'別紙様式2-2（４・５月分）'!Q82)</f>
        <v/>
      </c>
      <c r="O105" s="863"/>
      <c r="P105" s="873"/>
      <c r="Q105" s="840"/>
      <c r="R105" s="874"/>
      <c r="S105" s="869"/>
      <c r="T105" s="843"/>
      <c r="U105" s="844"/>
      <c r="V105" s="870"/>
      <c r="W105" s="846"/>
      <c r="X105" s="881"/>
      <c r="Y105" s="667"/>
      <c r="Z105" s="881"/>
      <c r="AA105" s="667"/>
      <c r="AB105" s="881"/>
      <c r="AC105" s="667"/>
      <c r="AD105" s="881"/>
      <c r="AE105" s="667"/>
      <c r="AF105" s="667"/>
      <c r="AG105" s="848"/>
      <c r="AH105" s="849"/>
      <c r="AI105" s="871"/>
      <c r="AJ105" s="882"/>
      <c r="AK105" s="852"/>
      <c r="AL105" s="853"/>
      <c r="AM105" s="854"/>
      <c r="AN105" s="855"/>
      <c r="AO105" s="855"/>
      <c r="AP105" s="856"/>
      <c r="AQ105" s="855"/>
      <c r="AR105" s="857"/>
      <c r="AS105" s="855"/>
      <c r="AT105" s="681" t="str">
        <f aca="false">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868"/>
      <c r="AV105" s="831"/>
      <c r="AW105" s="877" t="str">
        <f aca="false">IF('別紙様式2-2（４・５月分）'!O82="","",'別紙様式2-2（４・５月分）'!O82)</f>
        <v/>
      </c>
      <c r="AX105" s="833"/>
      <c r="BL105" s="644" t="str">
        <f aca="false">G102</f>
        <v/>
      </c>
    </row>
    <row r="106" customFormat="false" ht="30" hidden="false" customHeight="true" outlineLevel="0" collapsed="false">
      <c r="A106" s="730" t="n">
        <v>24</v>
      </c>
      <c r="B106" s="617" t="str">
        <f aca="false">IF(基本情報入力シート!C77="","",基本情報入力シート!C77)</f>
        <v/>
      </c>
      <c r="C106" s="617"/>
      <c r="D106" s="617"/>
      <c r="E106" s="617"/>
      <c r="F106" s="617"/>
      <c r="G106" s="618" t="str">
        <f aca="false">IF(基本情報入力シート!M77="","",基本情報入力シート!M77)</f>
        <v/>
      </c>
      <c r="H106" s="618" t="str">
        <f aca="false">IF(基本情報入力シート!R77="","",基本情報入力シート!R77)</f>
        <v/>
      </c>
      <c r="I106" s="618" t="str">
        <f aca="false">IF(基本情報入力シート!W77="","",基本情報入力シート!W77)</f>
        <v/>
      </c>
      <c r="J106" s="808" t="str">
        <f aca="false">IF(基本情報入力シート!X77="","",基本情報入力シート!X77)</f>
        <v/>
      </c>
      <c r="K106" s="618" t="str">
        <f aca="false">IF(基本情報入力シート!Y77="","",基本情報入力シート!Y77)</f>
        <v/>
      </c>
      <c r="L106" s="620" t="str">
        <f aca="false">IF(基本情報入力シート!AB77="","",基本情報入力シート!AB77)</f>
        <v/>
      </c>
      <c r="M106" s="621" t="e">
        <f aca="false">IF(基本情報入力シート!AC77="","",基本情報入力シート!AC77)</f>
        <v>#N/A</v>
      </c>
      <c r="N106" s="811" t="str">
        <f aca="false">IF('別紙様式2-2（４・５月分）'!Q83="","",'別紙様式2-2（４・５月分）'!Q83)</f>
        <v/>
      </c>
      <c r="O106" s="863" t="e">
        <f aca="false">IF(SUM('別紙様式2-2（４・５月分）'!R83:R85)=0,"",SUM('別紙様式2-2（４・５月分）'!R83:R85))</f>
        <v>#N/A</v>
      </c>
      <c r="P106" s="813" t="e">
        <f aca="false">IFERROR(VLOOKUP('別紙様式2-2（４・５月分）'!AR83,【参考】数式用!$AT$5:$AU$22,2,FALSE),"")))</f>
        <v>#N/A</v>
      </c>
      <c r="Q106" s="813"/>
      <c r="R106" s="813"/>
      <c r="S106" s="864" t="e">
        <f aca="false">IFERROR(VLOOKUP(K106,【参考】数式用!$A$5:$AB$27,MATCH(P106,【参考】数式用!$B$4:$AB$4,0)+1,0),"")))</f>
        <v>#N/A</v>
      </c>
      <c r="T106" s="815" t="s">
        <v>405</v>
      </c>
      <c r="U106" s="816"/>
      <c r="V106" s="865" t="e">
        <f aca="false">IFERROR(VLOOKUP(K106,【参考】数式用!$A$5:$AB$27,MATCH(U106,【参考】数式用!$B$4:$AB$4,0)+1,0),"")))</f>
        <v>#N/A</v>
      </c>
      <c r="W106" s="818" t="s">
        <v>88</v>
      </c>
      <c r="X106" s="819" t="n">
        <v>6</v>
      </c>
      <c r="Y106" s="626" t="s">
        <v>89</v>
      </c>
      <c r="Z106" s="819" t="n">
        <v>6</v>
      </c>
      <c r="AA106" s="626" t="s">
        <v>372</v>
      </c>
      <c r="AB106" s="819" t="n">
        <v>7</v>
      </c>
      <c r="AC106" s="626" t="s">
        <v>89</v>
      </c>
      <c r="AD106" s="819" t="n">
        <v>3</v>
      </c>
      <c r="AE106" s="626" t="s">
        <v>90</v>
      </c>
      <c r="AF106" s="626" t="s">
        <v>101</v>
      </c>
      <c r="AG106" s="820" t="n">
        <f aca="false">IF(X106&gt;=1,(AB106*12+AD106)-(X106*12+Z106)+1,"")</f>
        <v>10</v>
      </c>
      <c r="AH106" s="821" t="s">
        <v>373</v>
      </c>
      <c r="AI106" s="866" t="str">
        <f aca="false">IFERROR(ROUNDDOWN(ROUND(L106*V106,0)*M106,0)*AG106,"")</f>
        <v/>
      </c>
      <c r="AJ106" s="867" t="str">
        <f aca="false">IFERROR(ROUNDDOWN(ROUND((L106*(V106-AX106)),0)*M106,0)*AG106,"")</f>
        <v/>
      </c>
      <c r="AK106" s="824" t="e">
        <f aca="false">IFERROR(IF(OR(N106="",N107="",N109=""),0,ROUNDDOWN(ROUNDDOWN(ROUND(L106*VLOOKUP(K106,【参考】数式用!$A$5:$AB$27,MATCH("新加算Ⅳ",【参考】数式用!$B$4:$AB$4,0)+1,0),0)*M106,0)*AG106*0.5,0)),"")),0),0),0)))</f>
        <v>#N/A</v>
      </c>
      <c r="AL106" s="825"/>
      <c r="AM106" s="826" t="e">
        <f aca="false">IFERROR(IF(OR(N109="ベア加算",N109=""),0, IF(OR(U106="新加算Ⅰ",U106="新加算Ⅱ",U106="新加算Ⅲ",U106="新加算Ⅳ"),ROUNDDOWN(ROUND(L106*VLOOKUP(K106,【参考】数式用!$A$5:$I$27,MATCH("ベア加算",【参考】数式用!$B$4:$I$4,0)+1,0),0)*M106,0)*AG106,0)),"")),0),0))))</f>
        <v>#N/A</v>
      </c>
      <c r="AN106" s="703"/>
      <c r="AO106" s="827"/>
      <c r="AP106" s="704"/>
      <c r="AQ106" s="704"/>
      <c r="AR106" s="828"/>
      <c r="AS106" s="829"/>
      <c r="AT106" s="639" t="str">
        <f aca="false">IF(AV106="","",IF(V106&lt;O106,"！加算の要件上は問題ありませんが、令和６年４・５月と比較して令和６年６月に加算率が下がる計画になっています。",""))</f>
        <v/>
      </c>
      <c r="AU106" s="868"/>
      <c r="AV106" s="831" t="str">
        <f aca="false">IF(K106&lt;&gt;"","V列に色付け","")</f>
        <v/>
      </c>
      <c r="AW106" s="877" t="str">
        <f aca="false">IF('別紙様式2-2（４・５月分）'!O83="","",'別紙様式2-2（４・５月分）'!O83)</f>
        <v/>
      </c>
      <c r="AX106" s="833" t="e">
        <f aca="false">IF(SUM('別紙様式2-2（４・５月分）'!P83:P85)=0,"",SUM('別紙様式2-2（４・５月分）'!P83:P85))</f>
        <v>#N/A</v>
      </c>
      <c r="AY106" s="834" t="e">
        <f aca="false">IFERROR(VLOOKUP(K106,【参考】数式用!$AJ$2:$AK$24,2,FALSE),"")))</f>
        <v>#N/A</v>
      </c>
      <c r="AZ106" s="835" t="s">
        <v>406</v>
      </c>
      <c r="BA106" s="835" t="s">
        <v>407</v>
      </c>
      <c r="BB106" s="835" t="s">
        <v>408</v>
      </c>
      <c r="BC106" s="835" t="s">
        <v>409</v>
      </c>
      <c r="BD106" s="835" t="e">
        <f aca="false">IF(AND(P106&lt;&gt;"新加算Ⅰ",P106&lt;&gt;"新加算Ⅱ",P106&lt;&gt;"新加算Ⅲ",P106&lt;&gt;"新加算Ⅳ"),P106,IF(Q108&lt;&gt;"",Q108,""))</f>
        <v>#N/A</v>
      </c>
      <c r="BE106" s="835"/>
      <c r="BF106" s="835" t="e">
        <f aca="false">IF(AM106&lt;&gt;0,IF(AN106="○","入力済","未入力"),"")</f>
        <v>#N/A</v>
      </c>
      <c r="BG106" s="835" t="str">
        <f aca="false">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835" t="str">
        <f aca="false">IF(OR(U106="新加算Ⅴ（７）",U106="新加算Ⅴ（９）",U106="新加算Ⅴ（10）",U106="新加算Ⅴ（12）",U106="新加算Ⅴ（13）",U106="新加算Ⅴ（14）"),IF(OR(AP106="○",AP106="令和６年度中に満たす"),"入力済","未入力"),"")</f>
        <v/>
      </c>
      <c r="BI106" s="835" t="str">
        <f aca="false">IF(OR(U106="新加算Ⅰ",U106="新加算Ⅱ",U106="新加算Ⅲ",U106="新加算Ⅴ（１）",U106="新加算Ⅴ（３）",U106="新加算Ⅴ（８）"),IF(OR(AQ106="○",AQ106="令和６年度中に満たす"),"入力済","未入力"),"")</f>
        <v/>
      </c>
      <c r="BJ106" s="836" t="str">
        <f aca="false">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831" t="str">
        <f aca="false">IF(OR(U106="新加算Ⅰ",U106="新加算Ⅴ（１）",U106="新加算Ⅴ（２）",U106="新加算Ⅴ（５）",U106="新加算Ⅴ（７）",U106="新加算Ⅴ（10）"),IF(AS106="","未入力","入力済"),"")</f>
        <v/>
      </c>
      <c r="BL106" s="644" t="str">
        <f aca="false">G106</f>
        <v/>
      </c>
    </row>
    <row r="107" customFormat="false" ht="15" hidden="false" customHeight="true" outlineLevel="0" collapsed="false">
      <c r="A107" s="730"/>
      <c r="B107" s="617"/>
      <c r="C107" s="617"/>
      <c r="D107" s="617"/>
      <c r="E107" s="617"/>
      <c r="F107" s="617"/>
      <c r="G107" s="618"/>
      <c r="H107" s="618"/>
      <c r="I107" s="618"/>
      <c r="J107" s="808"/>
      <c r="K107" s="618"/>
      <c r="L107" s="620"/>
      <c r="M107" s="621"/>
      <c r="N107" s="837" t="str">
        <f aca="false">IF('別紙様式2-2（４・５月分）'!Q84="","",'別紙様式2-2（４・５月分）'!Q84)</f>
        <v/>
      </c>
      <c r="O107" s="863"/>
      <c r="P107" s="813"/>
      <c r="Q107" s="813"/>
      <c r="R107" s="813"/>
      <c r="S107" s="864"/>
      <c r="T107" s="815"/>
      <c r="U107" s="816"/>
      <c r="V107" s="865"/>
      <c r="W107" s="818"/>
      <c r="X107" s="819"/>
      <c r="Y107" s="626"/>
      <c r="Z107" s="819"/>
      <c r="AA107" s="626"/>
      <c r="AB107" s="819"/>
      <c r="AC107" s="626"/>
      <c r="AD107" s="819"/>
      <c r="AE107" s="626"/>
      <c r="AF107" s="626"/>
      <c r="AG107" s="820"/>
      <c r="AH107" s="821"/>
      <c r="AI107" s="866"/>
      <c r="AJ107" s="867"/>
      <c r="AK107" s="824"/>
      <c r="AL107" s="825"/>
      <c r="AM107" s="826"/>
      <c r="AN107" s="703"/>
      <c r="AO107" s="827"/>
      <c r="AP107" s="704"/>
      <c r="AQ107" s="704"/>
      <c r="AR107" s="828"/>
      <c r="AS107" s="829"/>
      <c r="AT107" s="838" t="str">
        <f aca="false">IF(AV106="","",IF(AG106&gt;10,"！令和６年度の新加算の「算定対象月」が10か月を超えています。標準的な「算定対象月」は令和６年６月から令和７年３月です。",IF(OR(AB106&lt;&gt;7,AD106&lt;&gt;3),"！算定期間の終わりが令和７年３月になっていません。区分変更を行う場合は、別紙様式2-4に記入してください。","")))</f>
        <v/>
      </c>
      <c r="AU107" s="868"/>
      <c r="AV107" s="831"/>
      <c r="AW107" s="877" t="str">
        <f aca="false">IF('別紙様式2-2（４・５月分）'!O84="","",'別紙様式2-2（４・５月分）'!O84)</f>
        <v/>
      </c>
      <c r="AX107" s="833"/>
      <c r="AY107" s="834"/>
      <c r="AZ107" s="835"/>
      <c r="BA107" s="835"/>
      <c r="BB107" s="835"/>
      <c r="BC107" s="835"/>
      <c r="BD107" s="835"/>
      <c r="BE107" s="835"/>
      <c r="BF107" s="835"/>
      <c r="BG107" s="835"/>
      <c r="BH107" s="835"/>
      <c r="BI107" s="835"/>
      <c r="BJ107" s="836"/>
      <c r="BK107" s="831"/>
      <c r="BL107" s="644" t="str">
        <f aca="false">G106</f>
        <v/>
      </c>
    </row>
    <row r="108" s="1" customFormat="true" ht="15" hidden="false" customHeight="true" outlineLevel="0" collapsed="false">
      <c r="A108" s="730"/>
      <c r="B108" s="617"/>
      <c r="C108" s="617"/>
      <c r="D108" s="617"/>
      <c r="E108" s="617"/>
      <c r="F108" s="617"/>
      <c r="G108" s="618"/>
      <c r="H108" s="618"/>
      <c r="I108" s="618"/>
      <c r="J108" s="808"/>
      <c r="K108" s="618"/>
      <c r="L108" s="620"/>
      <c r="M108" s="621"/>
      <c r="N108" s="837"/>
      <c r="O108" s="863"/>
      <c r="P108" s="873" t="s">
        <v>92</v>
      </c>
      <c r="Q108" s="840" t="e">
        <f aca="false">IFERROR(VLOOKUP('別紙様式2-2（４・５月分）'!AR83,【参考】数式用!$AT$5:$AV$22,3,FALSE),"")))</f>
        <v>#N/A</v>
      </c>
      <c r="R108" s="874" t="s">
        <v>94</v>
      </c>
      <c r="S108" s="875" t="e">
        <f aca="false">IFERROR(VLOOKUP(K106,【参考】数式用!$A$5:$AB$27,MATCH(Q108,【参考】数式用!$B$4:$AB$4,0)+1,0),"")))</f>
        <v>#N/A</v>
      </c>
      <c r="T108" s="843" t="s">
        <v>410</v>
      </c>
      <c r="U108" s="844"/>
      <c r="V108" s="870" t="e">
        <f aca="false">IFERROR(VLOOKUP(K106,【参考】数式用!$A$5:$AB$27,MATCH(U108,【参考】数式用!$B$4:$AB$4,0)+1,0),"")))</f>
        <v>#N/A</v>
      </c>
      <c r="W108" s="846" t="s">
        <v>88</v>
      </c>
      <c r="X108" s="881" t="n">
        <v>7</v>
      </c>
      <c r="Y108" s="667" t="s">
        <v>89</v>
      </c>
      <c r="Z108" s="881" t="n">
        <v>4</v>
      </c>
      <c r="AA108" s="667" t="s">
        <v>372</v>
      </c>
      <c r="AB108" s="881" t="n">
        <v>8</v>
      </c>
      <c r="AC108" s="667" t="s">
        <v>89</v>
      </c>
      <c r="AD108" s="881" t="n">
        <v>3</v>
      </c>
      <c r="AE108" s="667" t="s">
        <v>90</v>
      </c>
      <c r="AF108" s="667" t="s">
        <v>101</v>
      </c>
      <c r="AG108" s="848" t="n">
        <f aca="false">IF(X108&gt;=1,(AB108*12+AD108)-(X108*12+Z108)+1,"")</f>
        <v>12</v>
      </c>
      <c r="AH108" s="849" t="s">
        <v>373</v>
      </c>
      <c r="AI108" s="871" t="str">
        <f aca="false">IFERROR(ROUNDDOWN(ROUND(L106*V108,0)*M106,0)*AG108,"")</f>
        <v/>
      </c>
      <c r="AJ108" s="882" t="str">
        <f aca="false">IFERROR(ROUNDDOWN(ROUND((L106*(V108-AX106)),0)*M106,0)*AG108,"")</f>
        <v/>
      </c>
      <c r="AK108" s="852" t="e">
        <f aca="false">IFERROR(IF(OR(N106="",N107="",N109=""),0,ROUNDDOWN(ROUNDDOWN(ROUND(L106*VLOOKUP(K106,【参考】数式用!$A$5:$AB$27,MATCH("新加算Ⅳ",【参考】数式用!$B$4:$AB$4,0)+1,0),0)*M106,0)*AG108*0.5,0)),"")),0),0),0)))</f>
        <v>#N/A</v>
      </c>
      <c r="AL108" s="853" t="str">
        <f aca="false">IF(U108&lt;&gt;"","新規に適用","")</f>
        <v/>
      </c>
      <c r="AM108" s="854" t="e">
        <f aca="false">IFERROR(IF(OR(N109="ベア加算",N109=""),0, IF(OR(U106="新加算Ⅰ",U106="新加算Ⅱ",U106="新加算Ⅲ",U106="新加算Ⅳ"),0,ROUNDDOWN(ROUND(L106*VLOOKUP(K106,【参考】数式用!$A$5:$I$27,MATCH("ベア加算",【参考】数式用!$B$4:$I$4,0)+1,0),0)*M106,0)*AG108)),"")),0),0))))</f>
        <v>#N/A</v>
      </c>
      <c r="AN108" s="855" t="e">
        <f aca="false">IF(AM108=0,"",IF(AND(U108&lt;&gt;"",AN106=""),"新規に適用",IF(AND(U108&lt;&gt;"",AN106&lt;&gt;""),"継続で適用","")))</f>
        <v>#N/A</v>
      </c>
      <c r="AO108" s="855" t="str">
        <f aca="false">IF(AND(U108&lt;&gt;"",AO106=""),"新規に適用",IF(AND(U108&lt;&gt;"",AO106&lt;&gt;""),"継続で適用",""))</f>
        <v/>
      </c>
      <c r="AP108" s="856"/>
      <c r="AQ108" s="855" t="str">
        <f aca="false">IF(AND(U108&lt;&gt;"",AQ106=""),"新規に適用",IF(AND(U108&lt;&gt;"",AQ106&lt;&gt;""),"継続で適用",""))</f>
        <v/>
      </c>
      <c r="AR108" s="857" t="str">
        <f aca="false">IF(AND(U108&lt;&gt;"",AO106=""),"新規に適用",IF(AND(U108&lt;&gt;"",OR(U106="新加算Ⅰ",U106="新加算Ⅱ",U106="新加算Ⅴ（１）",U106="新加算Ⅴ（２）",U106="新加算Ⅴ（３）",U106="新加算Ⅴ（４）",U106="新加算Ⅴ（５）",U106="新加算Ⅴ（６）",U106="新加算Ⅴ（７）",U106="新加算Ⅴ（９）",U106="新加算Ⅴ（10）",U106="新加算Ⅴ（12）")),"継続で適用",""))</f>
        <v/>
      </c>
      <c r="AS108" s="855" t="str">
        <f aca="false">IF(AND(U108&lt;&gt;"",AS106=""),"新規に適用",IF(AND(U108&lt;&gt;"",AS106&lt;&gt;""),"継続で適用",""))</f>
        <v/>
      </c>
      <c r="AT108" s="838"/>
      <c r="AU108" s="868"/>
      <c r="AV108" s="831" t="str">
        <f aca="false">IF(K106&lt;&gt;"","V列に色付け","")</f>
        <v/>
      </c>
      <c r="AW108" s="877"/>
      <c r="AX108" s="833"/>
      <c r="BL108" s="644" t="str">
        <f aca="false">G106</f>
        <v/>
      </c>
    </row>
    <row r="109" s="1" customFormat="true" ht="30" hidden="false" customHeight="true" outlineLevel="0" collapsed="false">
      <c r="A109" s="730"/>
      <c r="B109" s="617"/>
      <c r="C109" s="617"/>
      <c r="D109" s="617"/>
      <c r="E109" s="617"/>
      <c r="F109" s="617"/>
      <c r="G109" s="618"/>
      <c r="H109" s="618"/>
      <c r="I109" s="618"/>
      <c r="J109" s="808"/>
      <c r="K109" s="618"/>
      <c r="L109" s="620"/>
      <c r="M109" s="621"/>
      <c r="N109" s="859" t="str">
        <f aca="false">IF('別紙様式2-2（４・５月分）'!Q85="","",'別紙様式2-2（４・５月分）'!Q85)</f>
        <v/>
      </c>
      <c r="O109" s="863"/>
      <c r="P109" s="873"/>
      <c r="Q109" s="840"/>
      <c r="R109" s="874"/>
      <c r="S109" s="875"/>
      <c r="T109" s="843"/>
      <c r="U109" s="844"/>
      <c r="V109" s="870"/>
      <c r="W109" s="846"/>
      <c r="X109" s="881"/>
      <c r="Y109" s="667"/>
      <c r="Z109" s="881"/>
      <c r="AA109" s="667"/>
      <c r="AB109" s="881"/>
      <c r="AC109" s="667"/>
      <c r="AD109" s="881"/>
      <c r="AE109" s="667"/>
      <c r="AF109" s="667"/>
      <c r="AG109" s="848"/>
      <c r="AH109" s="849"/>
      <c r="AI109" s="871"/>
      <c r="AJ109" s="882"/>
      <c r="AK109" s="852"/>
      <c r="AL109" s="853"/>
      <c r="AM109" s="854"/>
      <c r="AN109" s="855"/>
      <c r="AO109" s="855"/>
      <c r="AP109" s="856"/>
      <c r="AQ109" s="855"/>
      <c r="AR109" s="857"/>
      <c r="AS109" s="855"/>
      <c r="AT109" s="681" t="str">
        <f aca="false">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868"/>
      <c r="AV109" s="831"/>
      <c r="AW109" s="877" t="str">
        <f aca="false">IF('別紙様式2-2（４・５月分）'!O85="","",'別紙様式2-2（４・５月分）'!O85)</f>
        <v/>
      </c>
      <c r="AX109" s="833"/>
      <c r="BL109" s="644" t="str">
        <f aca="false">G106</f>
        <v/>
      </c>
    </row>
    <row r="110" customFormat="false" ht="30" hidden="false" customHeight="true" outlineLevel="0" collapsed="false">
      <c r="A110" s="616" t="n">
        <v>25</v>
      </c>
      <c r="B110" s="731" t="str">
        <f aca="false">IF(基本情報入力シート!C78="","",基本情報入力シート!C78)</f>
        <v/>
      </c>
      <c r="C110" s="731"/>
      <c r="D110" s="731"/>
      <c r="E110" s="731"/>
      <c r="F110" s="731"/>
      <c r="G110" s="732" t="str">
        <f aca="false">IF(基本情報入力シート!M78="","",基本情報入力シート!M78)</f>
        <v/>
      </c>
      <c r="H110" s="732" t="str">
        <f aca="false">IF(基本情報入力シート!R78="","",基本情報入力シート!R78)</f>
        <v/>
      </c>
      <c r="I110" s="732" t="str">
        <f aca="false">IF(基本情報入力シート!W78="","",基本情報入力シート!W78)</f>
        <v/>
      </c>
      <c r="J110" s="860" t="str">
        <f aca="false">IF(基本情報入力シート!X78="","",基本情報入力シート!X78)</f>
        <v/>
      </c>
      <c r="K110" s="732" t="str">
        <f aca="false">IF(基本情報入力シート!Y78="","",基本情報入力シート!Y78)</f>
        <v/>
      </c>
      <c r="L110" s="879" t="str">
        <f aca="false">IF(基本情報入力シート!AB78="","",基本情報入力シート!AB78)</f>
        <v/>
      </c>
      <c r="M110" s="880" t="e">
        <f aca="false">IF(基本情報入力シート!AC78="","",基本情報入力シート!AC78)</f>
        <v>#N/A</v>
      </c>
      <c r="N110" s="811" t="str">
        <f aca="false">IF('別紙様式2-2（４・５月分）'!Q86="","",'別紙様式2-2（４・５月分）'!Q86)</f>
        <v/>
      </c>
      <c r="O110" s="863" t="e">
        <f aca="false">IF(SUM('別紙様式2-2（４・５月分）'!R86:R88)=0,"",SUM('別紙様式2-2（４・５月分）'!R86:R88))</f>
        <v>#N/A</v>
      </c>
      <c r="P110" s="813" t="e">
        <f aca="false">IFERROR(VLOOKUP('別紙様式2-2（４・５月分）'!AR86,【参考】数式用!$AT$5:$AU$22,2,FALSE),"")))</f>
        <v>#N/A</v>
      </c>
      <c r="Q110" s="813"/>
      <c r="R110" s="813"/>
      <c r="S110" s="864" t="e">
        <f aca="false">IFERROR(VLOOKUP(K110,【参考】数式用!$A$5:$AB$27,MATCH(P110,【参考】数式用!$B$4:$AB$4,0)+1,0),"")))</f>
        <v>#N/A</v>
      </c>
      <c r="T110" s="815" t="s">
        <v>405</v>
      </c>
      <c r="U110" s="816"/>
      <c r="V110" s="865" t="e">
        <f aca="false">IFERROR(VLOOKUP(K110,【参考】数式用!$A$5:$AB$27,MATCH(U110,【参考】数式用!$B$4:$AB$4,0)+1,0),"")))</f>
        <v>#N/A</v>
      </c>
      <c r="W110" s="818" t="s">
        <v>88</v>
      </c>
      <c r="X110" s="819" t="n">
        <v>6</v>
      </c>
      <c r="Y110" s="626" t="s">
        <v>89</v>
      </c>
      <c r="Z110" s="819" t="n">
        <v>6</v>
      </c>
      <c r="AA110" s="626" t="s">
        <v>372</v>
      </c>
      <c r="AB110" s="819" t="n">
        <v>7</v>
      </c>
      <c r="AC110" s="626" t="s">
        <v>89</v>
      </c>
      <c r="AD110" s="819" t="n">
        <v>3</v>
      </c>
      <c r="AE110" s="626" t="s">
        <v>90</v>
      </c>
      <c r="AF110" s="626" t="s">
        <v>101</v>
      </c>
      <c r="AG110" s="820" t="n">
        <f aca="false">IF(X110&gt;=1,(AB110*12+AD110)-(X110*12+Z110)+1,"")</f>
        <v>10</v>
      </c>
      <c r="AH110" s="821" t="s">
        <v>373</v>
      </c>
      <c r="AI110" s="866" t="str">
        <f aca="false">IFERROR(ROUNDDOWN(ROUND(L110*V110,0)*M110,0)*AG110,"")</f>
        <v/>
      </c>
      <c r="AJ110" s="867" t="str">
        <f aca="false">IFERROR(ROUNDDOWN(ROUND((L110*(V110-AX110)),0)*M110,0)*AG110,"")</f>
        <v/>
      </c>
      <c r="AK110" s="824" t="e">
        <f aca="false">IFERROR(IF(OR(N110="",N111="",N113=""),0,ROUNDDOWN(ROUNDDOWN(ROUND(L110*VLOOKUP(K110,【参考】数式用!$A$5:$AB$27,MATCH("新加算Ⅳ",【参考】数式用!$B$4:$AB$4,0)+1,0),0)*M110,0)*AG110*0.5,0)),"")),0),0),0)))</f>
        <v>#N/A</v>
      </c>
      <c r="AL110" s="825"/>
      <c r="AM110" s="826" t="e">
        <f aca="false">IFERROR(IF(OR(N113="ベア加算",N113=""),0, IF(OR(U110="新加算Ⅰ",U110="新加算Ⅱ",U110="新加算Ⅲ",U110="新加算Ⅳ"),ROUNDDOWN(ROUND(L110*VLOOKUP(K110,【参考】数式用!$A$5:$I$27,MATCH("ベア加算",【参考】数式用!$B$4:$I$4,0)+1,0),0)*M110,0)*AG110,0)),"")),0),0))))</f>
        <v>#N/A</v>
      </c>
      <c r="AN110" s="703"/>
      <c r="AO110" s="827"/>
      <c r="AP110" s="704"/>
      <c r="AQ110" s="704"/>
      <c r="AR110" s="828"/>
      <c r="AS110" s="829"/>
      <c r="AT110" s="639" t="str">
        <f aca="false">IF(AV110="","",IF(V110&lt;O110,"！加算の要件上は問題ありませんが、令和６年４・５月と比較して令和６年６月に加算率が下がる計画になっています。",""))</f>
        <v/>
      </c>
      <c r="AU110" s="868"/>
      <c r="AV110" s="831" t="str">
        <f aca="false">IF(K110&lt;&gt;"","V列に色付け","")</f>
        <v/>
      </c>
      <c r="AW110" s="877" t="str">
        <f aca="false">IF('別紙様式2-2（４・５月分）'!O86="","",'別紙様式2-2（４・５月分）'!O86)</f>
        <v/>
      </c>
      <c r="AX110" s="833" t="e">
        <f aca="false">IF(SUM('別紙様式2-2（４・５月分）'!P86:P88)=0,"",SUM('別紙様式2-2（４・５月分）'!P86:P88))</f>
        <v>#N/A</v>
      </c>
      <c r="AY110" s="834" t="e">
        <f aca="false">IFERROR(VLOOKUP(K110,【参考】数式用!$AJ$2:$AK$24,2,FALSE),"")))</f>
        <v>#N/A</v>
      </c>
      <c r="AZ110" s="835" t="s">
        <v>406</v>
      </c>
      <c r="BA110" s="835" t="s">
        <v>407</v>
      </c>
      <c r="BB110" s="835" t="s">
        <v>408</v>
      </c>
      <c r="BC110" s="835" t="s">
        <v>409</v>
      </c>
      <c r="BD110" s="835" t="e">
        <f aca="false">IF(AND(P110&lt;&gt;"新加算Ⅰ",P110&lt;&gt;"新加算Ⅱ",P110&lt;&gt;"新加算Ⅲ",P110&lt;&gt;"新加算Ⅳ"),P110,IF(Q112&lt;&gt;"",Q112,""))</f>
        <v>#N/A</v>
      </c>
      <c r="BE110" s="835"/>
      <c r="BF110" s="835" t="e">
        <f aca="false">IF(AM110&lt;&gt;0,IF(AN110="○","入力済","未入力"),"")</f>
        <v>#N/A</v>
      </c>
      <c r="BG110" s="835" t="str">
        <f aca="false">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835" t="str">
        <f aca="false">IF(OR(U110="新加算Ⅴ（７）",U110="新加算Ⅴ（９）",U110="新加算Ⅴ（10）",U110="新加算Ⅴ（12）",U110="新加算Ⅴ（13）",U110="新加算Ⅴ（14）"),IF(OR(AP110="○",AP110="令和６年度中に満たす"),"入力済","未入力"),"")</f>
        <v/>
      </c>
      <c r="BI110" s="835" t="str">
        <f aca="false">IF(OR(U110="新加算Ⅰ",U110="新加算Ⅱ",U110="新加算Ⅲ",U110="新加算Ⅴ（１）",U110="新加算Ⅴ（３）",U110="新加算Ⅴ（８）"),IF(OR(AQ110="○",AQ110="令和６年度中に満たす"),"入力済","未入力"),"")</f>
        <v/>
      </c>
      <c r="BJ110" s="836" t="str">
        <f aca="false">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831" t="str">
        <f aca="false">IF(OR(U110="新加算Ⅰ",U110="新加算Ⅴ（１）",U110="新加算Ⅴ（２）",U110="新加算Ⅴ（５）",U110="新加算Ⅴ（７）",U110="新加算Ⅴ（10）"),IF(AS110="","未入力","入力済"),"")</f>
        <v/>
      </c>
      <c r="BL110" s="644" t="str">
        <f aca="false">G110</f>
        <v/>
      </c>
    </row>
    <row r="111" customFormat="false" ht="15" hidden="false" customHeight="true" outlineLevel="0" collapsed="false">
      <c r="A111" s="616"/>
      <c r="B111" s="731"/>
      <c r="C111" s="731"/>
      <c r="D111" s="731"/>
      <c r="E111" s="731"/>
      <c r="F111" s="731"/>
      <c r="G111" s="732"/>
      <c r="H111" s="732"/>
      <c r="I111" s="732"/>
      <c r="J111" s="860"/>
      <c r="K111" s="732"/>
      <c r="L111" s="879"/>
      <c r="M111" s="880"/>
      <c r="N111" s="837" t="str">
        <f aca="false">IF('別紙様式2-2（４・５月分）'!Q87="","",'別紙様式2-2（４・５月分）'!Q87)</f>
        <v/>
      </c>
      <c r="O111" s="863"/>
      <c r="P111" s="813"/>
      <c r="Q111" s="813"/>
      <c r="R111" s="813"/>
      <c r="S111" s="864"/>
      <c r="T111" s="815"/>
      <c r="U111" s="816"/>
      <c r="V111" s="865"/>
      <c r="W111" s="818"/>
      <c r="X111" s="819"/>
      <c r="Y111" s="626"/>
      <c r="Z111" s="819"/>
      <c r="AA111" s="626"/>
      <c r="AB111" s="819"/>
      <c r="AC111" s="626"/>
      <c r="AD111" s="819"/>
      <c r="AE111" s="626"/>
      <c r="AF111" s="626"/>
      <c r="AG111" s="820"/>
      <c r="AH111" s="821"/>
      <c r="AI111" s="866"/>
      <c r="AJ111" s="867"/>
      <c r="AK111" s="824"/>
      <c r="AL111" s="825"/>
      <c r="AM111" s="826"/>
      <c r="AN111" s="703"/>
      <c r="AO111" s="827"/>
      <c r="AP111" s="704"/>
      <c r="AQ111" s="704"/>
      <c r="AR111" s="828"/>
      <c r="AS111" s="829"/>
      <c r="AT111" s="838" t="str">
        <f aca="false">IF(AV110="","",IF(AG110&gt;10,"！令和６年度の新加算の「算定対象月」が10か月を超えています。標準的な「算定対象月」は令和６年６月から令和７年３月です。",IF(OR(AB110&lt;&gt;7,AD110&lt;&gt;3),"！算定期間の終わりが令和７年３月になっていません。区分変更を行う場合は、別紙様式2-4に記入してください。","")))</f>
        <v/>
      </c>
      <c r="AU111" s="868"/>
      <c r="AV111" s="831"/>
      <c r="AW111" s="877" t="str">
        <f aca="false">IF('別紙様式2-2（４・５月分）'!O87="","",'別紙様式2-2（４・５月分）'!O87)</f>
        <v/>
      </c>
      <c r="AX111" s="833"/>
      <c r="AY111" s="834"/>
      <c r="AZ111" s="835"/>
      <c r="BA111" s="835"/>
      <c r="BB111" s="835"/>
      <c r="BC111" s="835"/>
      <c r="BD111" s="835"/>
      <c r="BE111" s="835"/>
      <c r="BF111" s="835"/>
      <c r="BG111" s="835"/>
      <c r="BH111" s="835"/>
      <c r="BI111" s="835"/>
      <c r="BJ111" s="836"/>
      <c r="BK111" s="831"/>
      <c r="BL111" s="644" t="str">
        <f aca="false">G110</f>
        <v/>
      </c>
    </row>
    <row r="112" s="1" customFormat="true" ht="15" hidden="false" customHeight="true" outlineLevel="0" collapsed="false">
      <c r="A112" s="616"/>
      <c r="B112" s="731"/>
      <c r="C112" s="731"/>
      <c r="D112" s="731"/>
      <c r="E112" s="731"/>
      <c r="F112" s="731"/>
      <c r="G112" s="732"/>
      <c r="H112" s="732"/>
      <c r="I112" s="732"/>
      <c r="J112" s="860"/>
      <c r="K112" s="732"/>
      <c r="L112" s="879"/>
      <c r="M112" s="880"/>
      <c r="N112" s="837"/>
      <c r="O112" s="863"/>
      <c r="P112" s="873" t="s">
        <v>92</v>
      </c>
      <c r="Q112" s="840" t="e">
        <f aca="false">IFERROR(VLOOKUP('別紙様式2-2（４・５月分）'!AR86,【参考】数式用!$AT$5:$AV$22,3,FALSE),"")))</f>
        <v>#N/A</v>
      </c>
      <c r="R112" s="874" t="s">
        <v>94</v>
      </c>
      <c r="S112" s="869" t="e">
        <f aca="false">IFERROR(VLOOKUP(K110,【参考】数式用!$A$5:$AB$27,MATCH(Q112,【参考】数式用!$B$4:$AB$4,0)+1,0),"")))</f>
        <v>#N/A</v>
      </c>
      <c r="T112" s="843" t="s">
        <v>410</v>
      </c>
      <c r="U112" s="844"/>
      <c r="V112" s="870" t="e">
        <f aca="false">IFERROR(VLOOKUP(K110,【参考】数式用!$A$5:$AB$27,MATCH(U112,【参考】数式用!$B$4:$AB$4,0)+1,0),"")))</f>
        <v>#N/A</v>
      </c>
      <c r="W112" s="846" t="s">
        <v>88</v>
      </c>
      <c r="X112" s="881" t="n">
        <v>7</v>
      </c>
      <c r="Y112" s="667" t="s">
        <v>89</v>
      </c>
      <c r="Z112" s="881" t="n">
        <v>4</v>
      </c>
      <c r="AA112" s="667" t="s">
        <v>372</v>
      </c>
      <c r="AB112" s="881" t="n">
        <v>8</v>
      </c>
      <c r="AC112" s="667" t="s">
        <v>89</v>
      </c>
      <c r="AD112" s="881" t="n">
        <v>3</v>
      </c>
      <c r="AE112" s="667" t="s">
        <v>90</v>
      </c>
      <c r="AF112" s="667" t="s">
        <v>101</v>
      </c>
      <c r="AG112" s="848" t="n">
        <f aca="false">IF(X112&gt;=1,(AB112*12+AD112)-(X112*12+Z112)+1,"")</f>
        <v>12</v>
      </c>
      <c r="AH112" s="849" t="s">
        <v>373</v>
      </c>
      <c r="AI112" s="871" t="str">
        <f aca="false">IFERROR(ROUNDDOWN(ROUND(L110*V112,0)*M110,0)*AG112,"")</f>
        <v/>
      </c>
      <c r="AJ112" s="882" t="str">
        <f aca="false">IFERROR(ROUNDDOWN(ROUND((L110*(V112-AX110)),0)*M110,0)*AG112,"")</f>
        <v/>
      </c>
      <c r="AK112" s="852" t="e">
        <f aca="false">IFERROR(IF(OR(N110="",N111="",N113=""),0,ROUNDDOWN(ROUNDDOWN(ROUND(L110*VLOOKUP(K110,【参考】数式用!$A$5:$AB$27,MATCH("新加算Ⅳ",【参考】数式用!$B$4:$AB$4,0)+1,0),0)*M110,0)*AG112*0.5,0)),"")),0),0),0)))</f>
        <v>#N/A</v>
      </c>
      <c r="AL112" s="853" t="str">
        <f aca="false">IF(U112&lt;&gt;"","新規に適用","")</f>
        <v/>
      </c>
      <c r="AM112" s="854" t="e">
        <f aca="false">IFERROR(IF(OR(N113="ベア加算",N113=""),0, IF(OR(U110="新加算Ⅰ",U110="新加算Ⅱ",U110="新加算Ⅲ",U110="新加算Ⅳ"),0,ROUNDDOWN(ROUND(L110*VLOOKUP(K110,【参考】数式用!$A$5:$I$27,MATCH("ベア加算",【参考】数式用!$B$4:$I$4,0)+1,0),0)*M110,0)*AG112)),"")),0),0))))</f>
        <v>#N/A</v>
      </c>
      <c r="AN112" s="855" t="e">
        <f aca="false">IF(AM112=0,"",IF(AND(U112&lt;&gt;"",AN110=""),"新規に適用",IF(AND(U112&lt;&gt;"",AN110&lt;&gt;""),"継続で適用","")))</f>
        <v>#N/A</v>
      </c>
      <c r="AO112" s="855" t="str">
        <f aca="false">IF(AND(U112&lt;&gt;"",AO110=""),"新規に適用",IF(AND(U112&lt;&gt;"",AO110&lt;&gt;""),"継続で適用",""))</f>
        <v/>
      </c>
      <c r="AP112" s="856"/>
      <c r="AQ112" s="855" t="str">
        <f aca="false">IF(AND(U112&lt;&gt;"",AQ110=""),"新規に適用",IF(AND(U112&lt;&gt;"",AQ110&lt;&gt;""),"継続で適用",""))</f>
        <v/>
      </c>
      <c r="AR112" s="857" t="str">
        <f aca="false">IF(AND(U112&lt;&gt;"",AO110=""),"新規に適用",IF(AND(U112&lt;&gt;"",OR(U110="新加算Ⅰ",U110="新加算Ⅱ",U110="新加算Ⅴ（１）",U110="新加算Ⅴ（２）",U110="新加算Ⅴ（３）",U110="新加算Ⅴ（４）",U110="新加算Ⅴ（５）",U110="新加算Ⅴ（６）",U110="新加算Ⅴ（７）",U110="新加算Ⅴ（９）",U110="新加算Ⅴ（10）",U110="新加算Ⅴ（12）")),"継続で適用",""))</f>
        <v/>
      </c>
      <c r="AS112" s="855" t="str">
        <f aca="false">IF(AND(U112&lt;&gt;"",AS110=""),"新規に適用",IF(AND(U112&lt;&gt;"",AS110&lt;&gt;""),"継続で適用",""))</f>
        <v/>
      </c>
      <c r="AT112" s="838"/>
      <c r="AU112" s="868"/>
      <c r="AV112" s="831" t="str">
        <f aca="false">IF(K110&lt;&gt;"","V列に色付け","")</f>
        <v/>
      </c>
      <c r="AW112" s="877"/>
      <c r="AX112" s="833"/>
      <c r="BL112" s="644" t="str">
        <f aca="false">G110</f>
        <v/>
      </c>
    </row>
    <row r="113" s="1" customFormat="true" ht="30" hidden="false" customHeight="true" outlineLevel="0" collapsed="false">
      <c r="A113" s="616"/>
      <c r="B113" s="731"/>
      <c r="C113" s="731"/>
      <c r="D113" s="731"/>
      <c r="E113" s="731"/>
      <c r="F113" s="731"/>
      <c r="G113" s="732"/>
      <c r="H113" s="732"/>
      <c r="I113" s="732"/>
      <c r="J113" s="860"/>
      <c r="K113" s="732"/>
      <c r="L113" s="879"/>
      <c r="M113" s="880"/>
      <c r="N113" s="859" t="str">
        <f aca="false">IF('別紙様式2-2（４・５月分）'!Q88="","",'別紙様式2-2（４・５月分）'!Q88)</f>
        <v/>
      </c>
      <c r="O113" s="863"/>
      <c r="P113" s="873"/>
      <c r="Q113" s="840"/>
      <c r="R113" s="874"/>
      <c r="S113" s="869"/>
      <c r="T113" s="843"/>
      <c r="U113" s="844"/>
      <c r="V113" s="870"/>
      <c r="W113" s="846"/>
      <c r="X113" s="881"/>
      <c r="Y113" s="667"/>
      <c r="Z113" s="881"/>
      <c r="AA113" s="667"/>
      <c r="AB113" s="881"/>
      <c r="AC113" s="667"/>
      <c r="AD113" s="881"/>
      <c r="AE113" s="667"/>
      <c r="AF113" s="667"/>
      <c r="AG113" s="848"/>
      <c r="AH113" s="849"/>
      <c r="AI113" s="871"/>
      <c r="AJ113" s="882"/>
      <c r="AK113" s="852"/>
      <c r="AL113" s="853"/>
      <c r="AM113" s="854"/>
      <c r="AN113" s="855"/>
      <c r="AO113" s="855"/>
      <c r="AP113" s="856"/>
      <c r="AQ113" s="855"/>
      <c r="AR113" s="857"/>
      <c r="AS113" s="855"/>
      <c r="AT113" s="681" t="str">
        <f aca="false">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868"/>
      <c r="AV113" s="831"/>
      <c r="AW113" s="877" t="str">
        <f aca="false">IF('別紙様式2-2（４・５月分）'!O88="","",'別紙様式2-2（４・５月分）'!O88)</f>
        <v/>
      </c>
      <c r="AX113" s="833"/>
      <c r="BL113" s="644" t="str">
        <f aca="false">G110</f>
        <v/>
      </c>
    </row>
    <row r="114" customFormat="false" ht="30" hidden="false" customHeight="true" outlineLevel="0" collapsed="false">
      <c r="A114" s="730" t="n">
        <v>26</v>
      </c>
      <c r="B114" s="617" t="str">
        <f aca="false">IF(基本情報入力シート!C79="","",基本情報入力シート!C79)</f>
        <v/>
      </c>
      <c r="C114" s="617"/>
      <c r="D114" s="617"/>
      <c r="E114" s="617"/>
      <c r="F114" s="617"/>
      <c r="G114" s="618" t="str">
        <f aca="false">IF(基本情報入力シート!M79="","",基本情報入力シート!M79)</f>
        <v/>
      </c>
      <c r="H114" s="618" t="str">
        <f aca="false">IF(基本情報入力シート!R79="","",基本情報入力シート!R79)</f>
        <v/>
      </c>
      <c r="I114" s="618" t="str">
        <f aca="false">IF(基本情報入力シート!W79="","",基本情報入力シート!W79)</f>
        <v/>
      </c>
      <c r="J114" s="808" t="str">
        <f aca="false">IF(基本情報入力シート!X79="","",基本情報入力シート!X79)</f>
        <v/>
      </c>
      <c r="K114" s="618" t="str">
        <f aca="false">IF(基本情報入力シート!Y79="","",基本情報入力シート!Y79)</f>
        <v/>
      </c>
      <c r="L114" s="620" t="str">
        <f aca="false">IF(基本情報入力シート!AB79="","",基本情報入力シート!AB79)</f>
        <v/>
      </c>
      <c r="M114" s="621" t="e">
        <f aca="false">IF(基本情報入力シート!AC79="","",基本情報入力シート!AC79)</f>
        <v>#N/A</v>
      </c>
      <c r="N114" s="811" t="str">
        <f aca="false">IF('別紙様式2-2（４・５月分）'!Q89="","",'別紙様式2-2（４・５月分）'!Q89)</f>
        <v/>
      </c>
      <c r="O114" s="863" t="e">
        <f aca="false">IF(SUM('別紙様式2-2（４・５月分）'!R89:R91)=0,"",SUM('別紙様式2-2（４・５月分）'!R89:R91))</f>
        <v>#N/A</v>
      </c>
      <c r="P114" s="813" t="e">
        <f aca="false">IFERROR(VLOOKUP('別紙様式2-2（４・５月分）'!AR89,【参考】数式用!$AT$5:$AU$22,2,FALSE),"")))</f>
        <v>#N/A</v>
      </c>
      <c r="Q114" s="813"/>
      <c r="R114" s="813"/>
      <c r="S114" s="864" t="e">
        <f aca="false">IFERROR(VLOOKUP(K114,【参考】数式用!$A$5:$AB$27,MATCH(P114,【参考】数式用!$B$4:$AB$4,0)+1,0),"")))</f>
        <v>#N/A</v>
      </c>
      <c r="T114" s="815" t="s">
        <v>405</v>
      </c>
      <c r="U114" s="816"/>
      <c r="V114" s="865" t="e">
        <f aca="false">IFERROR(VLOOKUP(K114,【参考】数式用!$A$5:$AB$27,MATCH(U114,【参考】数式用!$B$4:$AB$4,0)+1,0),"")))</f>
        <v>#N/A</v>
      </c>
      <c r="W114" s="818" t="s">
        <v>88</v>
      </c>
      <c r="X114" s="819" t="n">
        <v>6</v>
      </c>
      <c r="Y114" s="626" t="s">
        <v>89</v>
      </c>
      <c r="Z114" s="819" t="n">
        <v>6</v>
      </c>
      <c r="AA114" s="626" t="s">
        <v>372</v>
      </c>
      <c r="AB114" s="819" t="n">
        <v>7</v>
      </c>
      <c r="AC114" s="626" t="s">
        <v>89</v>
      </c>
      <c r="AD114" s="819" t="n">
        <v>3</v>
      </c>
      <c r="AE114" s="626" t="s">
        <v>90</v>
      </c>
      <c r="AF114" s="626" t="s">
        <v>101</v>
      </c>
      <c r="AG114" s="820" t="n">
        <f aca="false">IF(X114&gt;=1,(AB114*12+AD114)-(X114*12+Z114)+1,"")</f>
        <v>10</v>
      </c>
      <c r="AH114" s="821" t="s">
        <v>373</v>
      </c>
      <c r="AI114" s="866" t="str">
        <f aca="false">IFERROR(ROUNDDOWN(ROUND(L114*V114,0)*M114,0)*AG114,"")</f>
        <v/>
      </c>
      <c r="AJ114" s="867" t="str">
        <f aca="false">IFERROR(ROUNDDOWN(ROUND((L114*(V114-AX114)),0)*M114,0)*AG114,"")</f>
        <v/>
      </c>
      <c r="AK114" s="824" t="e">
        <f aca="false">IFERROR(IF(OR(N114="",N115="",N117=""),0,ROUNDDOWN(ROUNDDOWN(ROUND(L114*VLOOKUP(K114,【参考】数式用!$A$5:$AB$27,MATCH("新加算Ⅳ",【参考】数式用!$B$4:$AB$4,0)+1,0),0)*M114,0)*AG114*0.5,0)),"")),0),0),0)))</f>
        <v>#N/A</v>
      </c>
      <c r="AL114" s="825"/>
      <c r="AM114" s="826" t="e">
        <f aca="false">IFERROR(IF(OR(N117="ベア加算",N117=""),0, IF(OR(U114="新加算Ⅰ",U114="新加算Ⅱ",U114="新加算Ⅲ",U114="新加算Ⅳ"),ROUNDDOWN(ROUND(L114*VLOOKUP(K114,【参考】数式用!$A$5:$I$27,MATCH("ベア加算",【参考】数式用!$B$4:$I$4,0)+1,0),0)*M114,0)*AG114,0)),"")),0),0))))</f>
        <v>#N/A</v>
      </c>
      <c r="AN114" s="703"/>
      <c r="AO114" s="827"/>
      <c r="AP114" s="704"/>
      <c r="AQ114" s="704"/>
      <c r="AR114" s="828"/>
      <c r="AS114" s="829"/>
      <c r="AT114" s="639" t="str">
        <f aca="false">IF(AV114="","",IF(V114&lt;O114,"！加算の要件上は問題ありませんが、令和６年４・５月と比較して令和６年６月に加算率が下がる計画になっています。",""))</f>
        <v/>
      </c>
      <c r="AU114" s="868"/>
      <c r="AV114" s="831" t="str">
        <f aca="false">IF(K114&lt;&gt;"","V列に色付け","")</f>
        <v/>
      </c>
      <c r="AW114" s="877" t="str">
        <f aca="false">IF('別紙様式2-2（４・５月分）'!O89="","",'別紙様式2-2（４・５月分）'!O89)</f>
        <v/>
      </c>
      <c r="AX114" s="833" t="e">
        <f aca="false">IF(SUM('別紙様式2-2（４・５月分）'!P89:P91)=0,"",SUM('別紙様式2-2（４・５月分）'!P89:P91))</f>
        <v>#N/A</v>
      </c>
      <c r="AY114" s="834" t="e">
        <f aca="false">IFERROR(VLOOKUP(K114,【参考】数式用!$AJ$2:$AK$24,2,FALSE),"")))</f>
        <v>#N/A</v>
      </c>
      <c r="AZ114" s="835" t="s">
        <v>406</v>
      </c>
      <c r="BA114" s="835" t="s">
        <v>407</v>
      </c>
      <c r="BB114" s="835" t="s">
        <v>408</v>
      </c>
      <c r="BC114" s="835" t="s">
        <v>409</v>
      </c>
      <c r="BD114" s="835" t="e">
        <f aca="false">IF(AND(P114&lt;&gt;"新加算Ⅰ",P114&lt;&gt;"新加算Ⅱ",P114&lt;&gt;"新加算Ⅲ",P114&lt;&gt;"新加算Ⅳ"),P114,IF(Q116&lt;&gt;"",Q116,""))</f>
        <v>#N/A</v>
      </c>
      <c r="BE114" s="835"/>
      <c r="BF114" s="835" t="e">
        <f aca="false">IF(AM114&lt;&gt;0,IF(AN114="○","入力済","未入力"),"")</f>
        <v>#N/A</v>
      </c>
      <c r="BG114" s="835" t="str">
        <f aca="false">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835" t="str">
        <f aca="false">IF(OR(U114="新加算Ⅴ（７）",U114="新加算Ⅴ（９）",U114="新加算Ⅴ（10）",U114="新加算Ⅴ（12）",U114="新加算Ⅴ（13）",U114="新加算Ⅴ（14）"),IF(OR(AP114="○",AP114="令和６年度中に満たす"),"入力済","未入力"),"")</f>
        <v/>
      </c>
      <c r="BI114" s="835" t="str">
        <f aca="false">IF(OR(U114="新加算Ⅰ",U114="新加算Ⅱ",U114="新加算Ⅲ",U114="新加算Ⅴ（１）",U114="新加算Ⅴ（３）",U114="新加算Ⅴ（８）"),IF(OR(AQ114="○",AQ114="令和６年度中に満たす"),"入力済","未入力"),"")</f>
        <v/>
      </c>
      <c r="BJ114" s="836" t="str">
        <f aca="false">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831" t="str">
        <f aca="false">IF(OR(U114="新加算Ⅰ",U114="新加算Ⅴ（１）",U114="新加算Ⅴ（２）",U114="新加算Ⅴ（５）",U114="新加算Ⅴ（７）",U114="新加算Ⅴ（10）"),IF(AS114="","未入力","入力済"),"")</f>
        <v/>
      </c>
      <c r="BL114" s="644" t="str">
        <f aca="false">G114</f>
        <v/>
      </c>
    </row>
    <row r="115" customFormat="false" ht="15" hidden="false" customHeight="true" outlineLevel="0" collapsed="false">
      <c r="A115" s="730"/>
      <c r="B115" s="617"/>
      <c r="C115" s="617"/>
      <c r="D115" s="617"/>
      <c r="E115" s="617"/>
      <c r="F115" s="617"/>
      <c r="G115" s="618"/>
      <c r="H115" s="618"/>
      <c r="I115" s="618"/>
      <c r="J115" s="808"/>
      <c r="K115" s="618"/>
      <c r="L115" s="620"/>
      <c r="M115" s="621"/>
      <c r="N115" s="837" t="str">
        <f aca="false">IF('別紙様式2-2（４・５月分）'!Q90="","",'別紙様式2-2（４・５月分）'!Q90)</f>
        <v/>
      </c>
      <c r="O115" s="863"/>
      <c r="P115" s="813"/>
      <c r="Q115" s="813"/>
      <c r="R115" s="813"/>
      <c r="S115" s="864"/>
      <c r="T115" s="815"/>
      <c r="U115" s="816"/>
      <c r="V115" s="865"/>
      <c r="W115" s="818"/>
      <c r="X115" s="819"/>
      <c r="Y115" s="626"/>
      <c r="Z115" s="819"/>
      <c r="AA115" s="626"/>
      <c r="AB115" s="819"/>
      <c r="AC115" s="626"/>
      <c r="AD115" s="819"/>
      <c r="AE115" s="626"/>
      <c r="AF115" s="626"/>
      <c r="AG115" s="820"/>
      <c r="AH115" s="821"/>
      <c r="AI115" s="866"/>
      <c r="AJ115" s="867"/>
      <c r="AK115" s="824"/>
      <c r="AL115" s="825"/>
      <c r="AM115" s="826"/>
      <c r="AN115" s="703"/>
      <c r="AO115" s="827"/>
      <c r="AP115" s="704"/>
      <c r="AQ115" s="704"/>
      <c r="AR115" s="828"/>
      <c r="AS115" s="829"/>
      <c r="AT115" s="838" t="str">
        <f aca="false">IF(AV114="","",IF(AG114&gt;10,"！令和６年度の新加算の「算定対象月」が10か月を超えています。標準的な「算定対象月」は令和６年６月から令和７年３月です。",IF(OR(AB114&lt;&gt;7,AD114&lt;&gt;3),"！算定期間の終わりが令和７年３月になっていません。区分変更を行う場合は、別紙様式2-4に記入してください。","")))</f>
        <v/>
      </c>
      <c r="AU115" s="868"/>
      <c r="AV115" s="831"/>
      <c r="AW115" s="877" t="str">
        <f aca="false">IF('別紙様式2-2（４・５月分）'!O90="","",'別紙様式2-2（４・５月分）'!O90)</f>
        <v/>
      </c>
      <c r="AX115" s="833"/>
      <c r="AY115" s="834"/>
      <c r="AZ115" s="835"/>
      <c r="BA115" s="835"/>
      <c r="BB115" s="835"/>
      <c r="BC115" s="835"/>
      <c r="BD115" s="835"/>
      <c r="BE115" s="835"/>
      <c r="BF115" s="835"/>
      <c r="BG115" s="835"/>
      <c r="BH115" s="835"/>
      <c r="BI115" s="835"/>
      <c r="BJ115" s="836"/>
      <c r="BK115" s="831"/>
      <c r="BL115" s="644" t="str">
        <f aca="false">G114</f>
        <v/>
      </c>
    </row>
    <row r="116" s="1" customFormat="true" ht="15" hidden="false" customHeight="true" outlineLevel="0" collapsed="false">
      <c r="A116" s="730"/>
      <c r="B116" s="617"/>
      <c r="C116" s="617"/>
      <c r="D116" s="617"/>
      <c r="E116" s="617"/>
      <c r="F116" s="617"/>
      <c r="G116" s="618"/>
      <c r="H116" s="618"/>
      <c r="I116" s="618"/>
      <c r="J116" s="808"/>
      <c r="K116" s="618"/>
      <c r="L116" s="620"/>
      <c r="M116" s="621"/>
      <c r="N116" s="837"/>
      <c r="O116" s="863"/>
      <c r="P116" s="873" t="s">
        <v>92</v>
      </c>
      <c r="Q116" s="840" t="e">
        <f aca="false">IFERROR(VLOOKUP('別紙様式2-2（４・５月分）'!AR89,【参考】数式用!$AT$5:$AV$22,3,FALSE),"")))</f>
        <v>#N/A</v>
      </c>
      <c r="R116" s="874" t="s">
        <v>94</v>
      </c>
      <c r="S116" s="875" t="e">
        <f aca="false">IFERROR(VLOOKUP(K114,【参考】数式用!$A$5:$AB$27,MATCH(Q116,【参考】数式用!$B$4:$AB$4,0)+1,0),"")))</f>
        <v>#N/A</v>
      </c>
      <c r="T116" s="843" t="s">
        <v>410</v>
      </c>
      <c r="U116" s="844"/>
      <c r="V116" s="870" t="e">
        <f aca="false">IFERROR(VLOOKUP(K114,【参考】数式用!$A$5:$AB$27,MATCH(U116,【参考】数式用!$B$4:$AB$4,0)+1,0),"")))</f>
        <v>#N/A</v>
      </c>
      <c r="W116" s="846" t="s">
        <v>88</v>
      </c>
      <c r="X116" s="881" t="n">
        <v>7</v>
      </c>
      <c r="Y116" s="667" t="s">
        <v>89</v>
      </c>
      <c r="Z116" s="881" t="n">
        <v>4</v>
      </c>
      <c r="AA116" s="667" t="s">
        <v>372</v>
      </c>
      <c r="AB116" s="881" t="n">
        <v>8</v>
      </c>
      <c r="AC116" s="667" t="s">
        <v>89</v>
      </c>
      <c r="AD116" s="881" t="n">
        <v>3</v>
      </c>
      <c r="AE116" s="667" t="s">
        <v>90</v>
      </c>
      <c r="AF116" s="667" t="s">
        <v>101</v>
      </c>
      <c r="AG116" s="848" t="n">
        <f aca="false">IF(X116&gt;=1,(AB116*12+AD116)-(X116*12+Z116)+1,"")</f>
        <v>12</v>
      </c>
      <c r="AH116" s="849" t="s">
        <v>373</v>
      </c>
      <c r="AI116" s="871" t="str">
        <f aca="false">IFERROR(ROUNDDOWN(ROUND(L114*V116,0)*M114,0)*AG116,"")</f>
        <v/>
      </c>
      <c r="AJ116" s="882" t="str">
        <f aca="false">IFERROR(ROUNDDOWN(ROUND((L114*(V116-AX114)),0)*M114,0)*AG116,"")</f>
        <v/>
      </c>
      <c r="AK116" s="852" t="e">
        <f aca="false">IFERROR(IF(OR(N114="",N115="",N117=""),0,ROUNDDOWN(ROUNDDOWN(ROUND(L114*VLOOKUP(K114,【参考】数式用!$A$5:$AB$27,MATCH("新加算Ⅳ",【参考】数式用!$B$4:$AB$4,0)+1,0),0)*M114,0)*AG116*0.5,0)),"")),0),0),0)))</f>
        <v>#N/A</v>
      </c>
      <c r="AL116" s="853" t="str">
        <f aca="false">IF(U116&lt;&gt;"","新規に適用","")</f>
        <v/>
      </c>
      <c r="AM116" s="854" t="e">
        <f aca="false">IFERROR(IF(OR(N117="ベア加算",N117=""),0, IF(OR(U114="新加算Ⅰ",U114="新加算Ⅱ",U114="新加算Ⅲ",U114="新加算Ⅳ"),0,ROUNDDOWN(ROUND(L114*VLOOKUP(K114,【参考】数式用!$A$5:$I$27,MATCH("ベア加算",【参考】数式用!$B$4:$I$4,0)+1,0),0)*M114,0)*AG116)),"")),0),0))))</f>
        <v>#N/A</v>
      </c>
      <c r="AN116" s="855" t="e">
        <f aca="false">IF(AM116=0,"",IF(AND(U116&lt;&gt;"",AN114=""),"新規に適用",IF(AND(U116&lt;&gt;"",AN114&lt;&gt;""),"継続で適用","")))</f>
        <v>#N/A</v>
      </c>
      <c r="AO116" s="855" t="str">
        <f aca="false">IF(AND(U116&lt;&gt;"",AO114=""),"新規に適用",IF(AND(U116&lt;&gt;"",AO114&lt;&gt;""),"継続で適用",""))</f>
        <v/>
      </c>
      <c r="AP116" s="856"/>
      <c r="AQ116" s="855" t="str">
        <f aca="false">IF(AND(U116&lt;&gt;"",AQ114=""),"新規に適用",IF(AND(U116&lt;&gt;"",AQ114&lt;&gt;""),"継続で適用",""))</f>
        <v/>
      </c>
      <c r="AR116" s="857" t="str">
        <f aca="false">IF(AND(U116&lt;&gt;"",AO114=""),"新規に適用",IF(AND(U116&lt;&gt;"",OR(U114="新加算Ⅰ",U114="新加算Ⅱ",U114="新加算Ⅴ（１）",U114="新加算Ⅴ（２）",U114="新加算Ⅴ（３）",U114="新加算Ⅴ（４）",U114="新加算Ⅴ（５）",U114="新加算Ⅴ（６）",U114="新加算Ⅴ（７）",U114="新加算Ⅴ（９）",U114="新加算Ⅴ（10）",U114="新加算Ⅴ（12）")),"継続で適用",""))</f>
        <v/>
      </c>
      <c r="AS116" s="855" t="str">
        <f aca="false">IF(AND(U116&lt;&gt;"",AS114=""),"新規に適用",IF(AND(U116&lt;&gt;"",AS114&lt;&gt;""),"継続で適用",""))</f>
        <v/>
      </c>
      <c r="AT116" s="838"/>
      <c r="AU116" s="868"/>
      <c r="AV116" s="831" t="str">
        <f aca="false">IF(K114&lt;&gt;"","V列に色付け","")</f>
        <v/>
      </c>
      <c r="AW116" s="877"/>
      <c r="AX116" s="833"/>
      <c r="BL116" s="644" t="str">
        <f aca="false">G114</f>
        <v/>
      </c>
    </row>
    <row r="117" s="1" customFormat="true" ht="30" hidden="false" customHeight="true" outlineLevel="0" collapsed="false">
      <c r="A117" s="730"/>
      <c r="B117" s="617"/>
      <c r="C117" s="617"/>
      <c r="D117" s="617"/>
      <c r="E117" s="617"/>
      <c r="F117" s="617"/>
      <c r="G117" s="618"/>
      <c r="H117" s="618"/>
      <c r="I117" s="618"/>
      <c r="J117" s="808"/>
      <c r="K117" s="618"/>
      <c r="L117" s="620"/>
      <c r="M117" s="621"/>
      <c r="N117" s="859" t="str">
        <f aca="false">IF('別紙様式2-2（４・５月分）'!Q91="","",'別紙様式2-2（４・５月分）'!Q91)</f>
        <v/>
      </c>
      <c r="O117" s="863"/>
      <c r="P117" s="873"/>
      <c r="Q117" s="840"/>
      <c r="R117" s="874"/>
      <c r="S117" s="875"/>
      <c r="T117" s="843"/>
      <c r="U117" s="844"/>
      <c r="V117" s="870"/>
      <c r="W117" s="846"/>
      <c r="X117" s="881"/>
      <c r="Y117" s="667"/>
      <c r="Z117" s="881"/>
      <c r="AA117" s="667"/>
      <c r="AB117" s="881"/>
      <c r="AC117" s="667"/>
      <c r="AD117" s="881"/>
      <c r="AE117" s="667"/>
      <c r="AF117" s="667"/>
      <c r="AG117" s="848"/>
      <c r="AH117" s="849"/>
      <c r="AI117" s="871"/>
      <c r="AJ117" s="882"/>
      <c r="AK117" s="852"/>
      <c r="AL117" s="853"/>
      <c r="AM117" s="854"/>
      <c r="AN117" s="855"/>
      <c r="AO117" s="855"/>
      <c r="AP117" s="856"/>
      <c r="AQ117" s="855"/>
      <c r="AR117" s="857"/>
      <c r="AS117" s="855"/>
      <c r="AT117" s="681" t="str">
        <f aca="false">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868"/>
      <c r="AV117" s="831"/>
      <c r="AW117" s="877" t="str">
        <f aca="false">IF('別紙様式2-2（４・５月分）'!O91="","",'別紙様式2-2（４・５月分）'!O91)</f>
        <v/>
      </c>
      <c r="AX117" s="833"/>
      <c r="BL117" s="644" t="str">
        <f aca="false">G114</f>
        <v/>
      </c>
    </row>
    <row r="118" customFormat="false" ht="30" hidden="false" customHeight="true" outlineLevel="0" collapsed="false">
      <c r="A118" s="616" t="n">
        <v>27</v>
      </c>
      <c r="B118" s="731" t="str">
        <f aca="false">IF(基本情報入力シート!C80="","",基本情報入力シート!C80)</f>
        <v/>
      </c>
      <c r="C118" s="731"/>
      <c r="D118" s="731"/>
      <c r="E118" s="731"/>
      <c r="F118" s="731"/>
      <c r="G118" s="732" t="str">
        <f aca="false">IF(基本情報入力シート!M80="","",基本情報入力シート!M80)</f>
        <v/>
      </c>
      <c r="H118" s="732" t="str">
        <f aca="false">IF(基本情報入力シート!R80="","",基本情報入力シート!R80)</f>
        <v/>
      </c>
      <c r="I118" s="732" t="str">
        <f aca="false">IF(基本情報入力シート!W80="","",基本情報入力シート!W80)</f>
        <v/>
      </c>
      <c r="J118" s="860" t="str">
        <f aca="false">IF(基本情報入力シート!X80="","",基本情報入力シート!X80)</f>
        <v/>
      </c>
      <c r="K118" s="732" t="str">
        <f aca="false">IF(基本情報入力シート!Y80="","",基本情報入力シート!Y80)</f>
        <v/>
      </c>
      <c r="L118" s="879" t="str">
        <f aca="false">IF(基本情報入力シート!AB80="","",基本情報入力シート!AB80)</f>
        <v/>
      </c>
      <c r="M118" s="880" t="e">
        <f aca="false">IF(基本情報入力シート!AC80="","",基本情報入力シート!AC80)</f>
        <v>#N/A</v>
      </c>
      <c r="N118" s="811" t="str">
        <f aca="false">IF('別紙様式2-2（４・５月分）'!Q92="","",'別紙様式2-2（４・５月分）'!Q92)</f>
        <v/>
      </c>
      <c r="O118" s="863" t="e">
        <f aca="false">IF(SUM('別紙様式2-2（４・５月分）'!R92:R94)=0,"",SUM('別紙様式2-2（４・５月分）'!R92:R94))</f>
        <v>#N/A</v>
      </c>
      <c r="P118" s="813" t="e">
        <f aca="false">IFERROR(VLOOKUP('別紙様式2-2（４・５月分）'!AR92,【参考】数式用!$AT$5:$AU$22,2,FALSE),"")))</f>
        <v>#N/A</v>
      </c>
      <c r="Q118" s="813"/>
      <c r="R118" s="813"/>
      <c r="S118" s="864" t="e">
        <f aca="false">IFERROR(VLOOKUP(K118,【参考】数式用!$A$5:$AB$27,MATCH(P118,【参考】数式用!$B$4:$AB$4,0)+1,0),"")))</f>
        <v>#N/A</v>
      </c>
      <c r="T118" s="815" t="s">
        <v>405</v>
      </c>
      <c r="U118" s="816"/>
      <c r="V118" s="865" t="e">
        <f aca="false">IFERROR(VLOOKUP(K118,【参考】数式用!$A$5:$AB$27,MATCH(U118,【参考】数式用!$B$4:$AB$4,0)+1,0),"")))</f>
        <v>#N/A</v>
      </c>
      <c r="W118" s="818" t="s">
        <v>88</v>
      </c>
      <c r="X118" s="819" t="n">
        <v>6</v>
      </c>
      <c r="Y118" s="626" t="s">
        <v>89</v>
      </c>
      <c r="Z118" s="819" t="n">
        <v>6</v>
      </c>
      <c r="AA118" s="626" t="s">
        <v>372</v>
      </c>
      <c r="AB118" s="819" t="n">
        <v>7</v>
      </c>
      <c r="AC118" s="626" t="s">
        <v>89</v>
      </c>
      <c r="AD118" s="819" t="n">
        <v>3</v>
      </c>
      <c r="AE118" s="626" t="s">
        <v>90</v>
      </c>
      <c r="AF118" s="626" t="s">
        <v>101</v>
      </c>
      <c r="AG118" s="820" t="n">
        <f aca="false">IF(X118&gt;=1,(AB118*12+AD118)-(X118*12+Z118)+1,"")</f>
        <v>10</v>
      </c>
      <c r="AH118" s="821" t="s">
        <v>373</v>
      </c>
      <c r="AI118" s="866" t="str">
        <f aca="false">IFERROR(ROUNDDOWN(ROUND(L118*V118,0)*M118,0)*AG118,"")</f>
        <v/>
      </c>
      <c r="AJ118" s="867" t="str">
        <f aca="false">IFERROR(ROUNDDOWN(ROUND((L118*(V118-AX118)),0)*M118,0)*AG118,"")</f>
        <v/>
      </c>
      <c r="AK118" s="824" t="e">
        <f aca="false">IFERROR(IF(OR(N118="",N119="",N121=""),0,ROUNDDOWN(ROUNDDOWN(ROUND(L118*VLOOKUP(K118,【参考】数式用!$A$5:$AB$27,MATCH("新加算Ⅳ",【参考】数式用!$B$4:$AB$4,0)+1,0),0)*M118,0)*AG118*0.5,0)),"")),0),0),0)))</f>
        <v>#N/A</v>
      </c>
      <c r="AL118" s="825"/>
      <c r="AM118" s="826" t="e">
        <f aca="false">IFERROR(IF(OR(N121="ベア加算",N121=""),0, IF(OR(U118="新加算Ⅰ",U118="新加算Ⅱ",U118="新加算Ⅲ",U118="新加算Ⅳ"),ROUNDDOWN(ROUND(L118*VLOOKUP(K118,【参考】数式用!$A$5:$I$27,MATCH("ベア加算",【参考】数式用!$B$4:$I$4,0)+1,0),0)*M118,0)*AG118,0)),"")),0),0))))</f>
        <v>#N/A</v>
      </c>
      <c r="AN118" s="703"/>
      <c r="AO118" s="827"/>
      <c r="AP118" s="704"/>
      <c r="AQ118" s="704"/>
      <c r="AR118" s="828"/>
      <c r="AS118" s="829"/>
      <c r="AT118" s="639" t="str">
        <f aca="false">IF(AV118="","",IF(V118&lt;O118,"！加算の要件上は問題ありませんが、令和６年４・５月と比較して令和６年６月に加算率が下がる計画になっています。",""))</f>
        <v/>
      </c>
      <c r="AU118" s="868"/>
      <c r="AV118" s="831" t="str">
        <f aca="false">IF(K118&lt;&gt;"","V列に色付け","")</f>
        <v/>
      </c>
      <c r="AW118" s="877" t="str">
        <f aca="false">IF('別紙様式2-2（４・５月分）'!O92="","",'別紙様式2-2（４・５月分）'!O92)</f>
        <v/>
      </c>
      <c r="AX118" s="833" t="e">
        <f aca="false">IF(SUM('別紙様式2-2（４・５月分）'!P92:P94)=0,"",SUM('別紙様式2-2（４・５月分）'!P92:P94))</f>
        <v>#N/A</v>
      </c>
      <c r="AY118" s="834" t="e">
        <f aca="false">IFERROR(VLOOKUP(K118,【参考】数式用!$AJ$2:$AK$24,2,FALSE),"")))</f>
        <v>#N/A</v>
      </c>
      <c r="AZ118" s="835" t="s">
        <v>406</v>
      </c>
      <c r="BA118" s="835" t="s">
        <v>407</v>
      </c>
      <c r="BB118" s="835" t="s">
        <v>408</v>
      </c>
      <c r="BC118" s="835" t="s">
        <v>409</v>
      </c>
      <c r="BD118" s="835" t="e">
        <f aca="false">IF(AND(P118&lt;&gt;"新加算Ⅰ",P118&lt;&gt;"新加算Ⅱ",P118&lt;&gt;"新加算Ⅲ",P118&lt;&gt;"新加算Ⅳ"),P118,IF(Q120&lt;&gt;"",Q120,""))</f>
        <v>#N/A</v>
      </c>
      <c r="BE118" s="835"/>
      <c r="BF118" s="835" t="e">
        <f aca="false">IF(AM118&lt;&gt;0,IF(AN118="○","入力済","未入力"),"")</f>
        <v>#N/A</v>
      </c>
      <c r="BG118" s="835" t="str">
        <f aca="false">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835" t="str">
        <f aca="false">IF(OR(U118="新加算Ⅴ（７）",U118="新加算Ⅴ（９）",U118="新加算Ⅴ（10）",U118="新加算Ⅴ（12）",U118="新加算Ⅴ（13）",U118="新加算Ⅴ（14）"),IF(OR(AP118="○",AP118="令和６年度中に満たす"),"入力済","未入力"),"")</f>
        <v/>
      </c>
      <c r="BI118" s="835" t="str">
        <f aca="false">IF(OR(U118="新加算Ⅰ",U118="新加算Ⅱ",U118="新加算Ⅲ",U118="新加算Ⅴ（１）",U118="新加算Ⅴ（３）",U118="新加算Ⅴ（８）"),IF(OR(AQ118="○",AQ118="令和６年度中に満たす"),"入力済","未入力"),"")</f>
        <v/>
      </c>
      <c r="BJ118" s="836" t="str">
        <f aca="false">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831" t="str">
        <f aca="false">IF(OR(U118="新加算Ⅰ",U118="新加算Ⅴ（１）",U118="新加算Ⅴ（２）",U118="新加算Ⅴ（５）",U118="新加算Ⅴ（７）",U118="新加算Ⅴ（10）"),IF(AS118="","未入力","入力済"),"")</f>
        <v/>
      </c>
      <c r="BL118" s="644" t="str">
        <f aca="false">G118</f>
        <v/>
      </c>
    </row>
    <row r="119" customFormat="false" ht="15" hidden="false" customHeight="true" outlineLevel="0" collapsed="false">
      <c r="A119" s="616"/>
      <c r="B119" s="731"/>
      <c r="C119" s="731"/>
      <c r="D119" s="731"/>
      <c r="E119" s="731"/>
      <c r="F119" s="731"/>
      <c r="G119" s="732"/>
      <c r="H119" s="732"/>
      <c r="I119" s="732"/>
      <c r="J119" s="860"/>
      <c r="K119" s="732"/>
      <c r="L119" s="879"/>
      <c r="M119" s="880"/>
      <c r="N119" s="837" t="str">
        <f aca="false">IF('別紙様式2-2（４・５月分）'!Q93="","",'別紙様式2-2（４・５月分）'!Q93)</f>
        <v/>
      </c>
      <c r="O119" s="863"/>
      <c r="P119" s="813"/>
      <c r="Q119" s="813"/>
      <c r="R119" s="813"/>
      <c r="S119" s="864"/>
      <c r="T119" s="815"/>
      <c r="U119" s="816"/>
      <c r="V119" s="865"/>
      <c r="W119" s="818"/>
      <c r="X119" s="819"/>
      <c r="Y119" s="626"/>
      <c r="Z119" s="819"/>
      <c r="AA119" s="626"/>
      <c r="AB119" s="819"/>
      <c r="AC119" s="626"/>
      <c r="AD119" s="819"/>
      <c r="AE119" s="626"/>
      <c r="AF119" s="626"/>
      <c r="AG119" s="820"/>
      <c r="AH119" s="821"/>
      <c r="AI119" s="866"/>
      <c r="AJ119" s="867"/>
      <c r="AK119" s="824"/>
      <c r="AL119" s="825"/>
      <c r="AM119" s="826"/>
      <c r="AN119" s="703"/>
      <c r="AO119" s="827"/>
      <c r="AP119" s="704"/>
      <c r="AQ119" s="704"/>
      <c r="AR119" s="828"/>
      <c r="AS119" s="829"/>
      <c r="AT119" s="838" t="str">
        <f aca="false">IF(AV118="","",IF(AG118&gt;10,"！令和６年度の新加算の「算定対象月」が10か月を超えています。標準的な「算定対象月」は令和６年６月から令和７年３月です。",IF(OR(AB118&lt;&gt;7,AD118&lt;&gt;3),"！算定期間の終わりが令和７年３月になっていません。区分変更を行う場合は、別紙様式2-4に記入してください。","")))</f>
        <v/>
      </c>
      <c r="AU119" s="868"/>
      <c r="AV119" s="831"/>
      <c r="AW119" s="877" t="str">
        <f aca="false">IF('別紙様式2-2（４・５月分）'!O93="","",'別紙様式2-2（４・５月分）'!O93)</f>
        <v/>
      </c>
      <c r="AX119" s="833"/>
      <c r="AY119" s="834"/>
      <c r="AZ119" s="835"/>
      <c r="BA119" s="835"/>
      <c r="BB119" s="835"/>
      <c r="BC119" s="835"/>
      <c r="BD119" s="835"/>
      <c r="BE119" s="835"/>
      <c r="BF119" s="835"/>
      <c r="BG119" s="835"/>
      <c r="BH119" s="835"/>
      <c r="BI119" s="835"/>
      <c r="BJ119" s="836"/>
      <c r="BK119" s="831"/>
      <c r="BL119" s="644" t="str">
        <f aca="false">G118</f>
        <v/>
      </c>
    </row>
    <row r="120" s="1" customFormat="true" ht="15" hidden="false" customHeight="true" outlineLevel="0" collapsed="false">
      <c r="A120" s="616"/>
      <c r="B120" s="731"/>
      <c r="C120" s="731"/>
      <c r="D120" s="731"/>
      <c r="E120" s="731"/>
      <c r="F120" s="731"/>
      <c r="G120" s="732"/>
      <c r="H120" s="732"/>
      <c r="I120" s="732"/>
      <c r="J120" s="860"/>
      <c r="K120" s="732"/>
      <c r="L120" s="879"/>
      <c r="M120" s="880"/>
      <c r="N120" s="837"/>
      <c r="O120" s="863"/>
      <c r="P120" s="873" t="s">
        <v>92</v>
      </c>
      <c r="Q120" s="840" t="e">
        <f aca="false">IFERROR(VLOOKUP('別紙様式2-2（４・５月分）'!AR92,【参考】数式用!$AT$5:$AV$22,3,FALSE),"")))</f>
        <v>#N/A</v>
      </c>
      <c r="R120" s="874" t="s">
        <v>94</v>
      </c>
      <c r="S120" s="869" t="e">
        <f aca="false">IFERROR(VLOOKUP(K118,【参考】数式用!$A$5:$AB$27,MATCH(Q120,【参考】数式用!$B$4:$AB$4,0)+1,0),"")))</f>
        <v>#N/A</v>
      </c>
      <c r="T120" s="843" t="s">
        <v>410</v>
      </c>
      <c r="U120" s="844"/>
      <c r="V120" s="870" t="e">
        <f aca="false">IFERROR(VLOOKUP(K118,【参考】数式用!$A$5:$AB$27,MATCH(U120,【参考】数式用!$B$4:$AB$4,0)+1,0),"")))</f>
        <v>#N/A</v>
      </c>
      <c r="W120" s="846" t="s">
        <v>88</v>
      </c>
      <c r="X120" s="881" t="n">
        <v>7</v>
      </c>
      <c r="Y120" s="667" t="s">
        <v>89</v>
      </c>
      <c r="Z120" s="881" t="n">
        <v>4</v>
      </c>
      <c r="AA120" s="667" t="s">
        <v>372</v>
      </c>
      <c r="AB120" s="881" t="n">
        <v>8</v>
      </c>
      <c r="AC120" s="667" t="s">
        <v>89</v>
      </c>
      <c r="AD120" s="881" t="n">
        <v>3</v>
      </c>
      <c r="AE120" s="667" t="s">
        <v>90</v>
      </c>
      <c r="AF120" s="667" t="s">
        <v>101</v>
      </c>
      <c r="AG120" s="848" t="n">
        <f aca="false">IF(X120&gt;=1,(AB120*12+AD120)-(X120*12+Z120)+1,"")</f>
        <v>12</v>
      </c>
      <c r="AH120" s="849" t="s">
        <v>373</v>
      </c>
      <c r="AI120" s="871" t="str">
        <f aca="false">IFERROR(ROUNDDOWN(ROUND(L118*V120,0)*M118,0)*AG120,"")</f>
        <v/>
      </c>
      <c r="AJ120" s="882" t="str">
        <f aca="false">IFERROR(ROUNDDOWN(ROUND((L118*(V120-AX118)),0)*M118,0)*AG120,"")</f>
        <v/>
      </c>
      <c r="AK120" s="852" t="e">
        <f aca="false">IFERROR(IF(OR(N118="",N119="",N121=""),0,ROUNDDOWN(ROUNDDOWN(ROUND(L118*VLOOKUP(K118,【参考】数式用!$A$5:$AB$27,MATCH("新加算Ⅳ",【参考】数式用!$B$4:$AB$4,0)+1,0),0)*M118,0)*AG120*0.5,0)),"")),0),0),0)))</f>
        <v>#N/A</v>
      </c>
      <c r="AL120" s="853" t="str">
        <f aca="false">IF(U120&lt;&gt;"","新規に適用","")</f>
        <v/>
      </c>
      <c r="AM120" s="854" t="e">
        <f aca="false">IFERROR(IF(OR(N121="ベア加算",N121=""),0, IF(OR(U118="新加算Ⅰ",U118="新加算Ⅱ",U118="新加算Ⅲ",U118="新加算Ⅳ"),0,ROUNDDOWN(ROUND(L118*VLOOKUP(K118,【参考】数式用!$A$5:$I$27,MATCH("ベア加算",【参考】数式用!$B$4:$I$4,0)+1,0),0)*M118,0)*AG120)),"")),0),0))))</f>
        <v>#N/A</v>
      </c>
      <c r="AN120" s="855" t="e">
        <f aca="false">IF(AM120=0,"",IF(AND(U120&lt;&gt;"",AN118=""),"新規に適用",IF(AND(U120&lt;&gt;"",AN118&lt;&gt;""),"継続で適用","")))</f>
        <v>#N/A</v>
      </c>
      <c r="AO120" s="855" t="str">
        <f aca="false">IF(AND(U120&lt;&gt;"",AO118=""),"新規に適用",IF(AND(U120&lt;&gt;"",AO118&lt;&gt;""),"継続で適用",""))</f>
        <v/>
      </c>
      <c r="AP120" s="856"/>
      <c r="AQ120" s="855" t="str">
        <f aca="false">IF(AND(U120&lt;&gt;"",AQ118=""),"新規に適用",IF(AND(U120&lt;&gt;"",AQ118&lt;&gt;""),"継続で適用",""))</f>
        <v/>
      </c>
      <c r="AR120" s="857" t="str">
        <f aca="false">IF(AND(U120&lt;&gt;"",AO118=""),"新規に適用",IF(AND(U120&lt;&gt;"",OR(U118="新加算Ⅰ",U118="新加算Ⅱ",U118="新加算Ⅴ（１）",U118="新加算Ⅴ（２）",U118="新加算Ⅴ（３）",U118="新加算Ⅴ（４）",U118="新加算Ⅴ（５）",U118="新加算Ⅴ（６）",U118="新加算Ⅴ（７）",U118="新加算Ⅴ（９）",U118="新加算Ⅴ（10）",U118="新加算Ⅴ（12）")),"継続で適用",""))</f>
        <v/>
      </c>
      <c r="AS120" s="855" t="str">
        <f aca="false">IF(AND(U120&lt;&gt;"",AS118=""),"新規に適用",IF(AND(U120&lt;&gt;"",AS118&lt;&gt;""),"継続で適用",""))</f>
        <v/>
      </c>
      <c r="AT120" s="838"/>
      <c r="AU120" s="868"/>
      <c r="AV120" s="831" t="str">
        <f aca="false">IF(K118&lt;&gt;"","V列に色付け","")</f>
        <v/>
      </c>
      <c r="AW120" s="877"/>
      <c r="AX120" s="833"/>
      <c r="BL120" s="644" t="str">
        <f aca="false">G118</f>
        <v/>
      </c>
    </row>
    <row r="121" s="1" customFormat="true" ht="30" hidden="false" customHeight="true" outlineLevel="0" collapsed="false">
      <c r="A121" s="616"/>
      <c r="B121" s="731"/>
      <c r="C121" s="731"/>
      <c r="D121" s="731"/>
      <c r="E121" s="731"/>
      <c r="F121" s="731"/>
      <c r="G121" s="732"/>
      <c r="H121" s="732"/>
      <c r="I121" s="732"/>
      <c r="J121" s="860"/>
      <c r="K121" s="732"/>
      <c r="L121" s="879"/>
      <c r="M121" s="880"/>
      <c r="N121" s="859" t="str">
        <f aca="false">IF('別紙様式2-2（４・５月分）'!Q94="","",'別紙様式2-2（４・５月分）'!Q94)</f>
        <v/>
      </c>
      <c r="O121" s="863"/>
      <c r="P121" s="873"/>
      <c r="Q121" s="840"/>
      <c r="R121" s="874"/>
      <c r="S121" s="869"/>
      <c r="T121" s="843"/>
      <c r="U121" s="844"/>
      <c r="V121" s="870"/>
      <c r="W121" s="846"/>
      <c r="X121" s="881"/>
      <c r="Y121" s="667"/>
      <c r="Z121" s="881"/>
      <c r="AA121" s="667"/>
      <c r="AB121" s="881"/>
      <c r="AC121" s="667"/>
      <c r="AD121" s="881"/>
      <c r="AE121" s="667"/>
      <c r="AF121" s="667"/>
      <c r="AG121" s="848"/>
      <c r="AH121" s="849"/>
      <c r="AI121" s="871"/>
      <c r="AJ121" s="882"/>
      <c r="AK121" s="852"/>
      <c r="AL121" s="853"/>
      <c r="AM121" s="854"/>
      <c r="AN121" s="855"/>
      <c r="AO121" s="855"/>
      <c r="AP121" s="856"/>
      <c r="AQ121" s="855"/>
      <c r="AR121" s="857"/>
      <c r="AS121" s="855"/>
      <c r="AT121" s="681" t="str">
        <f aca="false">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868"/>
      <c r="AV121" s="831"/>
      <c r="AW121" s="877" t="str">
        <f aca="false">IF('別紙様式2-2（４・５月分）'!O94="","",'別紙様式2-2（４・５月分）'!O94)</f>
        <v/>
      </c>
      <c r="AX121" s="833"/>
      <c r="BL121" s="644" t="str">
        <f aca="false">G118</f>
        <v/>
      </c>
    </row>
    <row r="122" customFormat="false" ht="30" hidden="false" customHeight="true" outlineLevel="0" collapsed="false">
      <c r="A122" s="730" t="n">
        <v>28</v>
      </c>
      <c r="B122" s="617" t="str">
        <f aca="false">IF(基本情報入力シート!C81="","",基本情報入力シート!C81)</f>
        <v/>
      </c>
      <c r="C122" s="617"/>
      <c r="D122" s="617"/>
      <c r="E122" s="617"/>
      <c r="F122" s="617"/>
      <c r="G122" s="618" t="str">
        <f aca="false">IF(基本情報入力シート!M81="","",基本情報入力シート!M81)</f>
        <v/>
      </c>
      <c r="H122" s="618" t="str">
        <f aca="false">IF(基本情報入力シート!R81="","",基本情報入力シート!R81)</f>
        <v/>
      </c>
      <c r="I122" s="618" t="str">
        <f aca="false">IF(基本情報入力シート!W81="","",基本情報入力シート!W81)</f>
        <v/>
      </c>
      <c r="J122" s="808" t="str">
        <f aca="false">IF(基本情報入力シート!X81="","",基本情報入力シート!X81)</f>
        <v/>
      </c>
      <c r="K122" s="618" t="str">
        <f aca="false">IF(基本情報入力シート!Y81="","",基本情報入力シート!Y81)</f>
        <v/>
      </c>
      <c r="L122" s="620" t="str">
        <f aca="false">IF(基本情報入力シート!AB81="","",基本情報入力シート!AB81)</f>
        <v/>
      </c>
      <c r="M122" s="621" t="e">
        <f aca="false">IF(基本情報入力シート!AC81="","",基本情報入力シート!AC81)</f>
        <v>#N/A</v>
      </c>
      <c r="N122" s="811" t="str">
        <f aca="false">IF('別紙様式2-2（４・５月分）'!Q95="","",'別紙様式2-2（４・５月分）'!Q95)</f>
        <v/>
      </c>
      <c r="O122" s="863" t="e">
        <f aca="false">IF(SUM('別紙様式2-2（４・５月分）'!R95:R97)=0,"",SUM('別紙様式2-2（４・５月分）'!R95:R97))</f>
        <v>#N/A</v>
      </c>
      <c r="P122" s="813" t="e">
        <f aca="false">IFERROR(VLOOKUP('別紙様式2-2（４・５月分）'!AR95,【参考】数式用!$AT$5:$AU$22,2,FALSE),"")))</f>
        <v>#N/A</v>
      </c>
      <c r="Q122" s="813"/>
      <c r="R122" s="813"/>
      <c r="S122" s="864" t="e">
        <f aca="false">IFERROR(VLOOKUP(K122,【参考】数式用!$A$5:$AB$27,MATCH(P122,【参考】数式用!$B$4:$AB$4,0)+1,0),"")))</f>
        <v>#N/A</v>
      </c>
      <c r="T122" s="815" t="s">
        <v>405</v>
      </c>
      <c r="U122" s="816"/>
      <c r="V122" s="865" t="e">
        <f aca="false">IFERROR(VLOOKUP(K122,【参考】数式用!$A$5:$AB$27,MATCH(U122,【参考】数式用!$B$4:$AB$4,0)+1,0),"")))</f>
        <v>#N/A</v>
      </c>
      <c r="W122" s="818" t="s">
        <v>88</v>
      </c>
      <c r="X122" s="819" t="n">
        <v>6</v>
      </c>
      <c r="Y122" s="626" t="s">
        <v>89</v>
      </c>
      <c r="Z122" s="819" t="n">
        <v>6</v>
      </c>
      <c r="AA122" s="626" t="s">
        <v>372</v>
      </c>
      <c r="AB122" s="819" t="n">
        <v>7</v>
      </c>
      <c r="AC122" s="626" t="s">
        <v>89</v>
      </c>
      <c r="AD122" s="819" t="n">
        <v>3</v>
      </c>
      <c r="AE122" s="626" t="s">
        <v>90</v>
      </c>
      <c r="AF122" s="626" t="s">
        <v>101</v>
      </c>
      <c r="AG122" s="820" t="n">
        <f aca="false">IF(X122&gt;=1,(AB122*12+AD122)-(X122*12+Z122)+1,"")</f>
        <v>10</v>
      </c>
      <c r="AH122" s="821" t="s">
        <v>373</v>
      </c>
      <c r="AI122" s="866" t="str">
        <f aca="false">IFERROR(ROUNDDOWN(ROUND(L122*V122,0)*M122,0)*AG122,"")</f>
        <v/>
      </c>
      <c r="AJ122" s="867" t="str">
        <f aca="false">IFERROR(ROUNDDOWN(ROUND((L122*(V122-AX122)),0)*M122,0)*AG122,"")</f>
        <v/>
      </c>
      <c r="AK122" s="824" t="e">
        <f aca="false">IFERROR(IF(OR(N122="",N123="",N125=""),0,ROUNDDOWN(ROUNDDOWN(ROUND(L122*VLOOKUP(K122,【参考】数式用!$A$5:$AB$27,MATCH("新加算Ⅳ",【参考】数式用!$B$4:$AB$4,0)+1,0),0)*M122,0)*AG122*0.5,0)),"")),0),0),0)))</f>
        <v>#N/A</v>
      </c>
      <c r="AL122" s="825"/>
      <c r="AM122" s="826" t="e">
        <f aca="false">IFERROR(IF(OR(N125="ベア加算",N125=""),0, IF(OR(U122="新加算Ⅰ",U122="新加算Ⅱ",U122="新加算Ⅲ",U122="新加算Ⅳ"),ROUNDDOWN(ROUND(L122*VLOOKUP(K122,【参考】数式用!$A$5:$I$27,MATCH("ベア加算",【参考】数式用!$B$4:$I$4,0)+1,0),0)*M122,0)*AG122,0)),"")),0),0))))</f>
        <v>#N/A</v>
      </c>
      <c r="AN122" s="703"/>
      <c r="AO122" s="827"/>
      <c r="AP122" s="704"/>
      <c r="AQ122" s="704"/>
      <c r="AR122" s="828"/>
      <c r="AS122" s="829"/>
      <c r="AT122" s="639" t="str">
        <f aca="false">IF(AV122="","",IF(V122&lt;O122,"！加算の要件上は問題ありませんが、令和６年４・５月と比較して令和６年６月に加算率が下がる計画になっています。",""))</f>
        <v/>
      </c>
      <c r="AU122" s="868"/>
      <c r="AV122" s="831" t="str">
        <f aca="false">IF(K122&lt;&gt;"","V列に色付け","")</f>
        <v/>
      </c>
      <c r="AW122" s="877" t="str">
        <f aca="false">IF('別紙様式2-2（４・５月分）'!O95="","",'別紙様式2-2（４・５月分）'!O95)</f>
        <v/>
      </c>
      <c r="AX122" s="833" t="e">
        <f aca="false">IF(SUM('別紙様式2-2（４・５月分）'!P95:P97)=0,"",SUM('別紙様式2-2（４・５月分）'!P95:P97))</f>
        <v>#N/A</v>
      </c>
      <c r="AY122" s="834" t="e">
        <f aca="false">IFERROR(VLOOKUP(K122,【参考】数式用!$AJ$2:$AK$24,2,FALSE),"")))</f>
        <v>#N/A</v>
      </c>
      <c r="AZ122" s="835" t="s">
        <v>406</v>
      </c>
      <c r="BA122" s="835" t="s">
        <v>407</v>
      </c>
      <c r="BB122" s="835" t="s">
        <v>408</v>
      </c>
      <c r="BC122" s="835" t="s">
        <v>409</v>
      </c>
      <c r="BD122" s="835" t="e">
        <f aca="false">IF(AND(P122&lt;&gt;"新加算Ⅰ",P122&lt;&gt;"新加算Ⅱ",P122&lt;&gt;"新加算Ⅲ",P122&lt;&gt;"新加算Ⅳ"),P122,IF(Q124&lt;&gt;"",Q124,""))</f>
        <v>#N/A</v>
      </c>
      <c r="BE122" s="835"/>
      <c r="BF122" s="835" t="e">
        <f aca="false">IF(AM122&lt;&gt;0,IF(AN122="○","入力済","未入力"),"")</f>
        <v>#N/A</v>
      </c>
      <c r="BG122" s="835" t="str">
        <f aca="false">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835" t="str">
        <f aca="false">IF(OR(U122="新加算Ⅴ（７）",U122="新加算Ⅴ（９）",U122="新加算Ⅴ（10）",U122="新加算Ⅴ（12）",U122="新加算Ⅴ（13）",U122="新加算Ⅴ（14）"),IF(OR(AP122="○",AP122="令和６年度中に満たす"),"入力済","未入力"),"")</f>
        <v/>
      </c>
      <c r="BI122" s="835" t="str">
        <f aca="false">IF(OR(U122="新加算Ⅰ",U122="新加算Ⅱ",U122="新加算Ⅲ",U122="新加算Ⅴ（１）",U122="新加算Ⅴ（３）",U122="新加算Ⅴ（８）"),IF(OR(AQ122="○",AQ122="令和６年度中に満たす"),"入力済","未入力"),"")</f>
        <v/>
      </c>
      <c r="BJ122" s="836" t="str">
        <f aca="false">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831" t="str">
        <f aca="false">IF(OR(U122="新加算Ⅰ",U122="新加算Ⅴ（１）",U122="新加算Ⅴ（２）",U122="新加算Ⅴ（５）",U122="新加算Ⅴ（７）",U122="新加算Ⅴ（10）"),IF(AS122="","未入力","入力済"),"")</f>
        <v/>
      </c>
      <c r="BL122" s="644" t="str">
        <f aca="false">G122</f>
        <v/>
      </c>
    </row>
    <row r="123" customFormat="false" ht="15" hidden="false" customHeight="true" outlineLevel="0" collapsed="false">
      <c r="A123" s="730"/>
      <c r="B123" s="617"/>
      <c r="C123" s="617"/>
      <c r="D123" s="617"/>
      <c r="E123" s="617"/>
      <c r="F123" s="617"/>
      <c r="G123" s="618"/>
      <c r="H123" s="618"/>
      <c r="I123" s="618"/>
      <c r="J123" s="808"/>
      <c r="K123" s="618"/>
      <c r="L123" s="620"/>
      <c r="M123" s="621"/>
      <c r="N123" s="837" t="str">
        <f aca="false">IF('別紙様式2-2（４・５月分）'!Q96="","",'別紙様式2-2（４・５月分）'!Q96)</f>
        <v/>
      </c>
      <c r="O123" s="863"/>
      <c r="P123" s="813"/>
      <c r="Q123" s="813"/>
      <c r="R123" s="813"/>
      <c r="S123" s="864"/>
      <c r="T123" s="815"/>
      <c r="U123" s="816"/>
      <c r="V123" s="865"/>
      <c r="W123" s="818"/>
      <c r="X123" s="819"/>
      <c r="Y123" s="626"/>
      <c r="Z123" s="819"/>
      <c r="AA123" s="626"/>
      <c r="AB123" s="819"/>
      <c r="AC123" s="626"/>
      <c r="AD123" s="819"/>
      <c r="AE123" s="626"/>
      <c r="AF123" s="626"/>
      <c r="AG123" s="820"/>
      <c r="AH123" s="821"/>
      <c r="AI123" s="866"/>
      <c r="AJ123" s="867"/>
      <c r="AK123" s="824"/>
      <c r="AL123" s="825"/>
      <c r="AM123" s="826"/>
      <c r="AN123" s="703"/>
      <c r="AO123" s="827"/>
      <c r="AP123" s="704"/>
      <c r="AQ123" s="704"/>
      <c r="AR123" s="828"/>
      <c r="AS123" s="829"/>
      <c r="AT123" s="838" t="str">
        <f aca="false">IF(AV122="","",IF(AG122&gt;10,"！令和６年度の新加算の「算定対象月」が10か月を超えています。標準的な「算定対象月」は令和６年６月から令和７年３月です。",IF(OR(AB122&lt;&gt;7,AD122&lt;&gt;3),"！算定期間の終わりが令和７年３月になっていません。区分変更を行う場合は、別紙様式2-4に記入してください。","")))</f>
        <v/>
      </c>
      <c r="AU123" s="868"/>
      <c r="AV123" s="831"/>
      <c r="AW123" s="877" t="str">
        <f aca="false">IF('別紙様式2-2（４・５月分）'!O96="","",'別紙様式2-2（４・５月分）'!O96)</f>
        <v/>
      </c>
      <c r="AX123" s="833"/>
      <c r="AY123" s="834"/>
      <c r="AZ123" s="835"/>
      <c r="BA123" s="835"/>
      <c r="BB123" s="835"/>
      <c r="BC123" s="835"/>
      <c r="BD123" s="835"/>
      <c r="BE123" s="835"/>
      <c r="BF123" s="835"/>
      <c r="BG123" s="835"/>
      <c r="BH123" s="835"/>
      <c r="BI123" s="835"/>
      <c r="BJ123" s="836"/>
      <c r="BK123" s="831"/>
      <c r="BL123" s="644" t="str">
        <f aca="false">G122</f>
        <v/>
      </c>
    </row>
    <row r="124" s="1" customFormat="true" ht="15" hidden="false" customHeight="true" outlineLevel="0" collapsed="false">
      <c r="A124" s="730"/>
      <c r="B124" s="617"/>
      <c r="C124" s="617"/>
      <c r="D124" s="617"/>
      <c r="E124" s="617"/>
      <c r="F124" s="617"/>
      <c r="G124" s="618"/>
      <c r="H124" s="618"/>
      <c r="I124" s="618"/>
      <c r="J124" s="808"/>
      <c r="K124" s="618"/>
      <c r="L124" s="620"/>
      <c r="M124" s="621"/>
      <c r="N124" s="837"/>
      <c r="O124" s="863"/>
      <c r="P124" s="873" t="s">
        <v>92</v>
      </c>
      <c r="Q124" s="840" t="e">
        <f aca="false">IFERROR(VLOOKUP('別紙様式2-2（４・５月分）'!AR95,【参考】数式用!$AT$5:$AV$22,3,FALSE),"")))</f>
        <v>#N/A</v>
      </c>
      <c r="R124" s="874" t="s">
        <v>94</v>
      </c>
      <c r="S124" s="875" t="e">
        <f aca="false">IFERROR(VLOOKUP(K122,【参考】数式用!$A$5:$AB$27,MATCH(Q124,【参考】数式用!$B$4:$AB$4,0)+1,0),"")))</f>
        <v>#N/A</v>
      </c>
      <c r="T124" s="843" t="s">
        <v>410</v>
      </c>
      <c r="U124" s="844"/>
      <c r="V124" s="870" t="e">
        <f aca="false">IFERROR(VLOOKUP(K122,【参考】数式用!$A$5:$AB$27,MATCH(U124,【参考】数式用!$B$4:$AB$4,0)+1,0),"")))</f>
        <v>#N/A</v>
      </c>
      <c r="W124" s="846" t="s">
        <v>88</v>
      </c>
      <c r="X124" s="881" t="n">
        <v>7</v>
      </c>
      <c r="Y124" s="667" t="s">
        <v>89</v>
      </c>
      <c r="Z124" s="881" t="n">
        <v>4</v>
      </c>
      <c r="AA124" s="667" t="s">
        <v>372</v>
      </c>
      <c r="AB124" s="881" t="n">
        <v>8</v>
      </c>
      <c r="AC124" s="667" t="s">
        <v>89</v>
      </c>
      <c r="AD124" s="881" t="n">
        <v>3</v>
      </c>
      <c r="AE124" s="667" t="s">
        <v>90</v>
      </c>
      <c r="AF124" s="667" t="s">
        <v>101</v>
      </c>
      <c r="AG124" s="848" t="n">
        <f aca="false">IF(X124&gt;=1,(AB124*12+AD124)-(X124*12+Z124)+1,"")</f>
        <v>12</v>
      </c>
      <c r="AH124" s="849" t="s">
        <v>373</v>
      </c>
      <c r="AI124" s="871" t="str">
        <f aca="false">IFERROR(ROUNDDOWN(ROUND(L122*V124,0)*M122,0)*AG124,"")</f>
        <v/>
      </c>
      <c r="AJ124" s="882" t="str">
        <f aca="false">IFERROR(ROUNDDOWN(ROUND((L122*(V124-AX122)),0)*M122,0)*AG124,"")</f>
        <v/>
      </c>
      <c r="AK124" s="852" t="e">
        <f aca="false">IFERROR(IF(OR(N122="",N123="",N125=""),0,ROUNDDOWN(ROUNDDOWN(ROUND(L122*VLOOKUP(K122,【参考】数式用!$A$5:$AB$27,MATCH("新加算Ⅳ",【参考】数式用!$B$4:$AB$4,0)+1,0),0)*M122,0)*AG124*0.5,0)),"")),0),0),0)))</f>
        <v>#N/A</v>
      </c>
      <c r="AL124" s="853" t="str">
        <f aca="false">IF(U124&lt;&gt;"","新規に適用","")</f>
        <v/>
      </c>
      <c r="AM124" s="854" t="e">
        <f aca="false">IFERROR(IF(OR(N125="ベア加算",N125=""),0, IF(OR(U122="新加算Ⅰ",U122="新加算Ⅱ",U122="新加算Ⅲ",U122="新加算Ⅳ"),0,ROUNDDOWN(ROUND(L122*VLOOKUP(K122,【参考】数式用!$A$5:$I$27,MATCH("ベア加算",【参考】数式用!$B$4:$I$4,0)+1,0),0)*M122,0)*AG124)),"")),0),0))))</f>
        <v>#N/A</v>
      </c>
      <c r="AN124" s="855" t="e">
        <f aca="false">IF(AM124=0,"",IF(AND(U124&lt;&gt;"",AN122=""),"新規に適用",IF(AND(U124&lt;&gt;"",AN122&lt;&gt;""),"継続で適用","")))</f>
        <v>#N/A</v>
      </c>
      <c r="AO124" s="855" t="str">
        <f aca="false">IF(AND(U124&lt;&gt;"",AO122=""),"新規に適用",IF(AND(U124&lt;&gt;"",AO122&lt;&gt;""),"継続で適用",""))</f>
        <v/>
      </c>
      <c r="AP124" s="856"/>
      <c r="AQ124" s="855" t="str">
        <f aca="false">IF(AND(U124&lt;&gt;"",AQ122=""),"新規に適用",IF(AND(U124&lt;&gt;"",AQ122&lt;&gt;""),"継続で適用",""))</f>
        <v/>
      </c>
      <c r="AR124" s="857" t="str">
        <f aca="false">IF(AND(U124&lt;&gt;"",AO122=""),"新規に適用",IF(AND(U124&lt;&gt;"",OR(U122="新加算Ⅰ",U122="新加算Ⅱ",U122="新加算Ⅴ（１）",U122="新加算Ⅴ（２）",U122="新加算Ⅴ（３）",U122="新加算Ⅴ（４）",U122="新加算Ⅴ（５）",U122="新加算Ⅴ（６）",U122="新加算Ⅴ（７）",U122="新加算Ⅴ（９）",U122="新加算Ⅴ（10）",U122="新加算Ⅴ（12）")),"継続で適用",""))</f>
        <v/>
      </c>
      <c r="AS124" s="855" t="str">
        <f aca="false">IF(AND(U124&lt;&gt;"",AS122=""),"新規に適用",IF(AND(U124&lt;&gt;"",AS122&lt;&gt;""),"継続で適用",""))</f>
        <v/>
      </c>
      <c r="AT124" s="838"/>
      <c r="AU124" s="868"/>
      <c r="AV124" s="831" t="str">
        <f aca="false">IF(K122&lt;&gt;"","V列に色付け","")</f>
        <v/>
      </c>
      <c r="AW124" s="877"/>
      <c r="AX124" s="833"/>
      <c r="BL124" s="644" t="str">
        <f aca="false">G122</f>
        <v/>
      </c>
    </row>
    <row r="125" s="1" customFormat="true" ht="30" hidden="false" customHeight="true" outlineLevel="0" collapsed="false">
      <c r="A125" s="730"/>
      <c r="B125" s="617"/>
      <c r="C125" s="617"/>
      <c r="D125" s="617"/>
      <c r="E125" s="617"/>
      <c r="F125" s="617"/>
      <c r="G125" s="618"/>
      <c r="H125" s="618"/>
      <c r="I125" s="618"/>
      <c r="J125" s="808"/>
      <c r="K125" s="618"/>
      <c r="L125" s="620"/>
      <c r="M125" s="621"/>
      <c r="N125" s="859" t="str">
        <f aca="false">IF('別紙様式2-2（４・５月分）'!Q97="","",'別紙様式2-2（４・５月分）'!Q97)</f>
        <v/>
      </c>
      <c r="O125" s="863"/>
      <c r="P125" s="873"/>
      <c r="Q125" s="840"/>
      <c r="R125" s="874"/>
      <c r="S125" s="875"/>
      <c r="T125" s="843"/>
      <c r="U125" s="844"/>
      <c r="V125" s="870"/>
      <c r="W125" s="846"/>
      <c r="X125" s="881"/>
      <c r="Y125" s="667"/>
      <c r="Z125" s="881"/>
      <c r="AA125" s="667"/>
      <c r="AB125" s="881"/>
      <c r="AC125" s="667"/>
      <c r="AD125" s="881"/>
      <c r="AE125" s="667"/>
      <c r="AF125" s="667"/>
      <c r="AG125" s="848"/>
      <c r="AH125" s="849"/>
      <c r="AI125" s="871"/>
      <c r="AJ125" s="882"/>
      <c r="AK125" s="852"/>
      <c r="AL125" s="853"/>
      <c r="AM125" s="854"/>
      <c r="AN125" s="855"/>
      <c r="AO125" s="855"/>
      <c r="AP125" s="856"/>
      <c r="AQ125" s="855"/>
      <c r="AR125" s="857"/>
      <c r="AS125" s="855"/>
      <c r="AT125" s="681" t="str">
        <f aca="false">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868"/>
      <c r="AV125" s="831"/>
      <c r="AW125" s="877" t="str">
        <f aca="false">IF('別紙様式2-2（４・５月分）'!O97="","",'別紙様式2-2（４・５月分）'!O97)</f>
        <v/>
      </c>
      <c r="AX125" s="833"/>
      <c r="BL125" s="644" t="str">
        <f aca="false">G122</f>
        <v/>
      </c>
    </row>
    <row r="126" customFormat="false" ht="30" hidden="false" customHeight="true" outlineLevel="0" collapsed="false">
      <c r="A126" s="616" t="n">
        <v>29</v>
      </c>
      <c r="B126" s="731" t="str">
        <f aca="false">IF(基本情報入力シート!C82="","",基本情報入力シート!C82)</f>
        <v/>
      </c>
      <c r="C126" s="731"/>
      <c r="D126" s="731"/>
      <c r="E126" s="731"/>
      <c r="F126" s="731"/>
      <c r="G126" s="732" t="str">
        <f aca="false">IF(基本情報入力シート!M82="","",基本情報入力シート!M82)</f>
        <v/>
      </c>
      <c r="H126" s="732" t="str">
        <f aca="false">IF(基本情報入力シート!R82="","",基本情報入力シート!R82)</f>
        <v/>
      </c>
      <c r="I126" s="732" t="str">
        <f aca="false">IF(基本情報入力シート!W82="","",基本情報入力シート!W82)</f>
        <v/>
      </c>
      <c r="J126" s="860" t="str">
        <f aca="false">IF(基本情報入力シート!X82="","",基本情報入力シート!X82)</f>
        <v/>
      </c>
      <c r="K126" s="732" t="str">
        <f aca="false">IF(基本情報入力シート!Y82="","",基本情報入力シート!Y82)</f>
        <v/>
      </c>
      <c r="L126" s="879" t="str">
        <f aca="false">IF(基本情報入力シート!AB82="","",基本情報入力シート!AB82)</f>
        <v/>
      </c>
      <c r="M126" s="880" t="e">
        <f aca="false">IF(基本情報入力シート!AC82="","",基本情報入力シート!AC82)</f>
        <v>#N/A</v>
      </c>
      <c r="N126" s="811" t="str">
        <f aca="false">IF('別紙様式2-2（４・５月分）'!Q98="","",'別紙様式2-2（４・５月分）'!Q98)</f>
        <v/>
      </c>
      <c r="O126" s="863" t="e">
        <f aca="false">IF(SUM('別紙様式2-2（４・５月分）'!R98:R100)=0,"",SUM('別紙様式2-2（４・５月分）'!R98:R100))</f>
        <v>#N/A</v>
      </c>
      <c r="P126" s="813" t="e">
        <f aca="false">IFERROR(VLOOKUP('別紙様式2-2（４・５月分）'!AR98,【参考】数式用!$AT$5:$AU$22,2,FALSE),"")))</f>
        <v>#N/A</v>
      </c>
      <c r="Q126" s="813"/>
      <c r="R126" s="813"/>
      <c r="S126" s="864" t="e">
        <f aca="false">IFERROR(VLOOKUP(K126,【参考】数式用!$A$5:$AB$27,MATCH(P126,【参考】数式用!$B$4:$AB$4,0)+1,0),"")))</f>
        <v>#N/A</v>
      </c>
      <c r="T126" s="815" t="s">
        <v>405</v>
      </c>
      <c r="U126" s="816"/>
      <c r="V126" s="865" t="e">
        <f aca="false">IFERROR(VLOOKUP(K126,【参考】数式用!$A$5:$AB$27,MATCH(U126,【参考】数式用!$B$4:$AB$4,0)+1,0),"")))</f>
        <v>#N/A</v>
      </c>
      <c r="W126" s="818" t="s">
        <v>88</v>
      </c>
      <c r="X126" s="819" t="n">
        <v>6</v>
      </c>
      <c r="Y126" s="626" t="s">
        <v>89</v>
      </c>
      <c r="Z126" s="819" t="n">
        <v>6</v>
      </c>
      <c r="AA126" s="626" t="s">
        <v>372</v>
      </c>
      <c r="AB126" s="819" t="n">
        <v>7</v>
      </c>
      <c r="AC126" s="626" t="s">
        <v>89</v>
      </c>
      <c r="AD126" s="819" t="n">
        <v>3</v>
      </c>
      <c r="AE126" s="626" t="s">
        <v>90</v>
      </c>
      <c r="AF126" s="626" t="s">
        <v>101</v>
      </c>
      <c r="AG126" s="820" t="n">
        <f aca="false">IF(X126&gt;=1,(AB126*12+AD126)-(X126*12+Z126)+1,"")</f>
        <v>10</v>
      </c>
      <c r="AH126" s="821" t="s">
        <v>373</v>
      </c>
      <c r="AI126" s="866" t="str">
        <f aca="false">IFERROR(ROUNDDOWN(ROUND(L126*V126,0)*M126,0)*AG126,"")</f>
        <v/>
      </c>
      <c r="AJ126" s="867" t="str">
        <f aca="false">IFERROR(ROUNDDOWN(ROUND((L126*(V126-AX126)),0)*M126,0)*AG126,"")</f>
        <v/>
      </c>
      <c r="AK126" s="824" t="e">
        <f aca="false">IFERROR(IF(OR(N126="",N127="",N129=""),0,ROUNDDOWN(ROUNDDOWN(ROUND(L126*VLOOKUP(K126,【参考】数式用!$A$5:$AB$27,MATCH("新加算Ⅳ",【参考】数式用!$B$4:$AB$4,0)+1,0),0)*M126,0)*AG126*0.5,0)),"")),0),0),0)))</f>
        <v>#N/A</v>
      </c>
      <c r="AL126" s="825"/>
      <c r="AM126" s="826" t="e">
        <f aca="false">IFERROR(IF(OR(N129="ベア加算",N129=""),0, IF(OR(U126="新加算Ⅰ",U126="新加算Ⅱ",U126="新加算Ⅲ",U126="新加算Ⅳ"),ROUNDDOWN(ROUND(L126*VLOOKUP(K126,【参考】数式用!$A$5:$I$27,MATCH("ベア加算",【参考】数式用!$B$4:$I$4,0)+1,0),0)*M126,0)*AG126,0)),"")),0),0))))</f>
        <v>#N/A</v>
      </c>
      <c r="AN126" s="703"/>
      <c r="AO126" s="827"/>
      <c r="AP126" s="704"/>
      <c r="AQ126" s="704"/>
      <c r="AR126" s="828"/>
      <c r="AS126" s="829"/>
      <c r="AT126" s="639" t="str">
        <f aca="false">IF(AV126="","",IF(V126&lt;O126,"！加算の要件上は問題ありませんが、令和６年４・５月と比較して令和６年６月に加算率が下がる計画になっています。",""))</f>
        <v/>
      </c>
      <c r="AU126" s="868"/>
      <c r="AV126" s="831" t="str">
        <f aca="false">IF(K126&lt;&gt;"","V列に色付け","")</f>
        <v/>
      </c>
      <c r="AW126" s="877" t="str">
        <f aca="false">IF('別紙様式2-2（４・５月分）'!O98="","",'別紙様式2-2（４・５月分）'!O98)</f>
        <v/>
      </c>
      <c r="AX126" s="833" t="e">
        <f aca="false">IF(SUM('別紙様式2-2（４・５月分）'!P98:P100)=0,"",SUM('別紙様式2-2（４・５月分）'!P98:P100))</f>
        <v>#N/A</v>
      </c>
      <c r="AY126" s="834" t="e">
        <f aca="false">IFERROR(VLOOKUP(K126,【参考】数式用!$AJ$2:$AK$24,2,FALSE),"")))</f>
        <v>#N/A</v>
      </c>
      <c r="AZ126" s="835" t="s">
        <v>406</v>
      </c>
      <c r="BA126" s="835" t="s">
        <v>407</v>
      </c>
      <c r="BB126" s="835" t="s">
        <v>408</v>
      </c>
      <c r="BC126" s="835" t="s">
        <v>409</v>
      </c>
      <c r="BD126" s="835" t="e">
        <f aca="false">IF(AND(P126&lt;&gt;"新加算Ⅰ",P126&lt;&gt;"新加算Ⅱ",P126&lt;&gt;"新加算Ⅲ",P126&lt;&gt;"新加算Ⅳ"),P126,IF(Q128&lt;&gt;"",Q128,""))</f>
        <v>#N/A</v>
      </c>
      <c r="BE126" s="835"/>
      <c r="BF126" s="835" t="e">
        <f aca="false">IF(AM126&lt;&gt;0,IF(AN126="○","入力済","未入力"),"")</f>
        <v>#N/A</v>
      </c>
      <c r="BG126" s="835" t="str">
        <f aca="false">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835" t="str">
        <f aca="false">IF(OR(U126="新加算Ⅴ（７）",U126="新加算Ⅴ（９）",U126="新加算Ⅴ（10）",U126="新加算Ⅴ（12）",U126="新加算Ⅴ（13）",U126="新加算Ⅴ（14）"),IF(OR(AP126="○",AP126="令和６年度中に満たす"),"入力済","未入力"),"")</f>
        <v/>
      </c>
      <c r="BI126" s="835" t="str">
        <f aca="false">IF(OR(U126="新加算Ⅰ",U126="新加算Ⅱ",U126="新加算Ⅲ",U126="新加算Ⅴ（１）",U126="新加算Ⅴ（３）",U126="新加算Ⅴ（８）"),IF(OR(AQ126="○",AQ126="令和６年度中に満たす"),"入力済","未入力"),"")</f>
        <v/>
      </c>
      <c r="BJ126" s="836" t="str">
        <f aca="false">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831" t="str">
        <f aca="false">IF(OR(U126="新加算Ⅰ",U126="新加算Ⅴ（１）",U126="新加算Ⅴ（２）",U126="新加算Ⅴ（５）",U126="新加算Ⅴ（７）",U126="新加算Ⅴ（10）"),IF(AS126="","未入力","入力済"),"")</f>
        <v/>
      </c>
      <c r="BL126" s="644" t="str">
        <f aca="false">G126</f>
        <v/>
      </c>
    </row>
    <row r="127" customFormat="false" ht="15" hidden="false" customHeight="true" outlineLevel="0" collapsed="false">
      <c r="A127" s="616"/>
      <c r="B127" s="731"/>
      <c r="C127" s="731"/>
      <c r="D127" s="731"/>
      <c r="E127" s="731"/>
      <c r="F127" s="731"/>
      <c r="G127" s="732"/>
      <c r="H127" s="732"/>
      <c r="I127" s="732"/>
      <c r="J127" s="860"/>
      <c r="K127" s="732"/>
      <c r="L127" s="879"/>
      <c r="M127" s="880"/>
      <c r="N127" s="837" t="str">
        <f aca="false">IF('別紙様式2-2（４・５月分）'!Q99="","",'別紙様式2-2（４・５月分）'!Q99)</f>
        <v/>
      </c>
      <c r="O127" s="863"/>
      <c r="P127" s="813"/>
      <c r="Q127" s="813"/>
      <c r="R127" s="813"/>
      <c r="S127" s="864"/>
      <c r="T127" s="815"/>
      <c r="U127" s="816"/>
      <c r="V127" s="865"/>
      <c r="W127" s="818"/>
      <c r="X127" s="819"/>
      <c r="Y127" s="626"/>
      <c r="Z127" s="819"/>
      <c r="AA127" s="626"/>
      <c r="AB127" s="819"/>
      <c r="AC127" s="626"/>
      <c r="AD127" s="819"/>
      <c r="AE127" s="626"/>
      <c r="AF127" s="626"/>
      <c r="AG127" s="820"/>
      <c r="AH127" s="821"/>
      <c r="AI127" s="866"/>
      <c r="AJ127" s="867"/>
      <c r="AK127" s="824"/>
      <c r="AL127" s="825"/>
      <c r="AM127" s="826"/>
      <c r="AN127" s="703"/>
      <c r="AO127" s="827"/>
      <c r="AP127" s="704"/>
      <c r="AQ127" s="704"/>
      <c r="AR127" s="828"/>
      <c r="AS127" s="829"/>
      <c r="AT127" s="838" t="str">
        <f aca="false">IF(AV126="","",IF(AG126&gt;10,"！令和６年度の新加算の「算定対象月」が10か月を超えています。標準的な「算定対象月」は令和６年６月から令和７年３月です。",IF(OR(AB126&lt;&gt;7,AD126&lt;&gt;3),"！算定期間の終わりが令和７年３月になっていません。区分変更を行う場合は、別紙様式2-4に記入してください。","")))</f>
        <v/>
      </c>
      <c r="AU127" s="868"/>
      <c r="AV127" s="831"/>
      <c r="AW127" s="877" t="str">
        <f aca="false">IF('別紙様式2-2（４・５月分）'!O99="","",'別紙様式2-2（４・５月分）'!O99)</f>
        <v/>
      </c>
      <c r="AX127" s="833"/>
      <c r="AY127" s="834"/>
      <c r="AZ127" s="835"/>
      <c r="BA127" s="835"/>
      <c r="BB127" s="835"/>
      <c r="BC127" s="835"/>
      <c r="BD127" s="835"/>
      <c r="BE127" s="835"/>
      <c r="BF127" s="835"/>
      <c r="BG127" s="835"/>
      <c r="BH127" s="835"/>
      <c r="BI127" s="835"/>
      <c r="BJ127" s="836"/>
      <c r="BK127" s="831"/>
      <c r="BL127" s="644" t="str">
        <f aca="false">G126</f>
        <v/>
      </c>
    </row>
    <row r="128" s="1" customFormat="true" ht="15" hidden="false" customHeight="true" outlineLevel="0" collapsed="false">
      <c r="A128" s="616"/>
      <c r="B128" s="731"/>
      <c r="C128" s="731"/>
      <c r="D128" s="731"/>
      <c r="E128" s="731"/>
      <c r="F128" s="731"/>
      <c r="G128" s="732"/>
      <c r="H128" s="732"/>
      <c r="I128" s="732"/>
      <c r="J128" s="860"/>
      <c r="K128" s="732"/>
      <c r="L128" s="879"/>
      <c r="M128" s="880"/>
      <c r="N128" s="837"/>
      <c r="O128" s="863"/>
      <c r="P128" s="873" t="s">
        <v>92</v>
      </c>
      <c r="Q128" s="840" t="e">
        <f aca="false">IFERROR(VLOOKUP('別紙様式2-2（４・５月分）'!AR98,【参考】数式用!$AT$5:$AV$22,3,FALSE),"")))</f>
        <v>#N/A</v>
      </c>
      <c r="R128" s="874" t="s">
        <v>94</v>
      </c>
      <c r="S128" s="869" t="e">
        <f aca="false">IFERROR(VLOOKUP(K126,【参考】数式用!$A$5:$AB$27,MATCH(Q128,【参考】数式用!$B$4:$AB$4,0)+1,0),"")))</f>
        <v>#N/A</v>
      </c>
      <c r="T128" s="843" t="s">
        <v>410</v>
      </c>
      <c r="U128" s="844"/>
      <c r="V128" s="870" t="e">
        <f aca="false">IFERROR(VLOOKUP(K126,【参考】数式用!$A$5:$AB$27,MATCH(U128,【参考】数式用!$B$4:$AB$4,0)+1,0),"")))</f>
        <v>#N/A</v>
      </c>
      <c r="W128" s="846" t="s">
        <v>88</v>
      </c>
      <c r="X128" s="881" t="n">
        <v>7</v>
      </c>
      <c r="Y128" s="667" t="s">
        <v>89</v>
      </c>
      <c r="Z128" s="881" t="n">
        <v>4</v>
      </c>
      <c r="AA128" s="667" t="s">
        <v>372</v>
      </c>
      <c r="AB128" s="881" t="n">
        <v>8</v>
      </c>
      <c r="AC128" s="667" t="s">
        <v>89</v>
      </c>
      <c r="AD128" s="881" t="n">
        <v>3</v>
      </c>
      <c r="AE128" s="667" t="s">
        <v>90</v>
      </c>
      <c r="AF128" s="667" t="s">
        <v>101</v>
      </c>
      <c r="AG128" s="848" t="n">
        <f aca="false">IF(X128&gt;=1,(AB128*12+AD128)-(X128*12+Z128)+1,"")</f>
        <v>12</v>
      </c>
      <c r="AH128" s="849" t="s">
        <v>373</v>
      </c>
      <c r="AI128" s="871" t="str">
        <f aca="false">IFERROR(ROUNDDOWN(ROUND(L126*V128,0)*M126,0)*AG128,"")</f>
        <v/>
      </c>
      <c r="AJ128" s="882" t="str">
        <f aca="false">IFERROR(ROUNDDOWN(ROUND((L126*(V128-AX126)),0)*M126,0)*AG128,"")</f>
        <v/>
      </c>
      <c r="AK128" s="852" t="e">
        <f aca="false">IFERROR(IF(OR(N126="",N127="",N129=""),0,ROUNDDOWN(ROUNDDOWN(ROUND(L126*VLOOKUP(K126,【参考】数式用!$A$5:$AB$27,MATCH("新加算Ⅳ",【参考】数式用!$B$4:$AB$4,0)+1,0),0)*M126,0)*AG128*0.5,0)),"")),0),0),0)))</f>
        <v>#N/A</v>
      </c>
      <c r="AL128" s="853" t="str">
        <f aca="false">IF(U128&lt;&gt;"","新規に適用","")</f>
        <v/>
      </c>
      <c r="AM128" s="854" t="e">
        <f aca="false">IFERROR(IF(OR(N129="ベア加算",N129=""),0, IF(OR(U126="新加算Ⅰ",U126="新加算Ⅱ",U126="新加算Ⅲ",U126="新加算Ⅳ"),0,ROUNDDOWN(ROUND(L126*VLOOKUP(K126,【参考】数式用!$A$5:$I$27,MATCH("ベア加算",【参考】数式用!$B$4:$I$4,0)+1,0),0)*M126,0)*AG128)),"")),0),0))))</f>
        <v>#N/A</v>
      </c>
      <c r="AN128" s="855" t="e">
        <f aca="false">IF(AM128=0,"",IF(AND(U128&lt;&gt;"",AN126=""),"新規に適用",IF(AND(U128&lt;&gt;"",AN126&lt;&gt;""),"継続で適用","")))</f>
        <v>#N/A</v>
      </c>
      <c r="AO128" s="855" t="str">
        <f aca="false">IF(AND(U128&lt;&gt;"",AO126=""),"新規に適用",IF(AND(U128&lt;&gt;"",AO126&lt;&gt;""),"継続で適用",""))</f>
        <v/>
      </c>
      <c r="AP128" s="856"/>
      <c r="AQ128" s="855" t="str">
        <f aca="false">IF(AND(U128&lt;&gt;"",AQ126=""),"新規に適用",IF(AND(U128&lt;&gt;"",AQ126&lt;&gt;""),"継続で適用",""))</f>
        <v/>
      </c>
      <c r="AR128" s="857" t="str">
        <f aca="false">IF(AND(U128&lt;&gt;"",AO126=""),"新規に適用",IF(AND(U128&lt;&gt;"",OR(U126="新加算Ⅰ",U126="新加算Ⅱ",U126="新加算Ⅴ（１）",U126="新加算Ⅴ（２）",U126="新加算Ⅴ（３）",U126="新加算Ⅴ（４）",U126="新加算Ⅴ（５）",U126="新加算Ⅴ（６）",U126="新加算Ⅴ（７）",U126="新加算Ⅴ（９）",U126="新加算Ⅴ（10）",U126="新加算Ⅴ（12）")),"継続で適用",""))</f>
        <v/>
      </c>
      <c r="AS128" s="855" t="str">
        <f aca="false">IF(AND(U128&lt;&gt;"",AS126=""),"新規に適用",IF(AND(U128&lt;&gt;"",AS126&lt;&gt;""),"継続で適用",""))</f>
        <v/>
      </c>
      <c r="AT128" s="838"/>
      <c r="AU128" s="868"/>
      <c r="AV128" s="831" t="str">
        <f aca="false">IF(K126&lt;&gt;"","V列に色付け","")</f>
        <v/>
      </c>
      <c r="AW128" s="877"/>
      <c r="AX128" s="833"/>
      <c r="BL128" s="644" t="str">
        <f aca="false">G126</f>
        <v/>
      </c>
    </row>
    <row r="129" s="1" customFormat="true" ht="30" hidden="false" customHeight="true" outlineLevel="0" collapsed="false">
      <c r="A129" s="616"/>
      <c r="B129" s="731"/>
      <c r="C129" s="731"/>
      <c r="D129" s="731"/>
      <c r="E129" s="731"/>
      <c r="F129" s="731"/>
      <c r="G129" s="732"/>
      <c r="H129" s="732"/>
      <c r="I129" s="732"/>
      <c r="J129" s="860"/>
      <c r="K129" s="732"/>
      <c r="L129" s="879"/>
      <c r="M129" s="880"/>
      <c r="N129" s="859" t="str">
        <f aca="false">IF('別紙様式2-2（４・５月分）'!Q100="","",'別紙様式2-2（４・５月分）'!Q100)</f>
        <v/>
      </c>
      <c r="O129" s="863"/>
      <c r="P129" s="873"/>
      <c r="Q129" s="840"/>
      <c r="R129" s="874"/>
      <c r="S129" s="869"/>
      <c r="T129" s="843"/>
      <c r="U129" s="844"/>
      <c r="V129" s="870"/>
      <c r="W129" s="846"/>
      <c r="X129" s="881"/>
      <c r="Y129" s="667"/>
      <c r="Z129" s="881"/>
      <c r="AA129" s="667"/>
      <c r="AB129" s="881"/>
      <c r="AC129" s="667"/>
      <c r="AD129" s="881"/>
      <c r="AE129" s="667"/>
      <c r="AF129" s="667"/>
      <c r="AG129" s="848"/>
      <c r="AH129" s="849"/>
      <c r="AI129" s="871"/>
      <c r="AJ129" s="882"/>
      <c r="AK129" s="852"/>
      <c r="AL129" s="853"/>
      <c r="AM129" s="854"/>
      <c r="AN129" s="855"/>
      <c r="AO129" s="855"/>
      <c r="AP129" s="856"/>
      <c r="AQ129" s="855"/>
      <c r="AR129" s="857"/>
      <c r="AS129" s="855"/>
      <c r="AT129" s="681" t="str">
        <f aca="false">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868"/>
      <c r="AV129" s="831"/>
      <c r="AW129" s="877" t="str">
        <f aca="false">IF('別紙様式2-2（４・５月分）'!O100="","",'別紙様式2-2（４・５月分）'!O100)</f>
        <v/>
      </c>
      <c r="AX129" s="833"/>
      <c r="BL129" s="644" t="str">
        <f aca="false">G126</f>
        <v/>
      </c>
    </row>
    <row r="130" customFormat="false" ht="30" hidden="false" customHeight="true" outlineLevel="0" collapsed="false">
      <c r="A130" s="730" t="n">
        <v>30</v>
      </c>
      <c r="B130" s="617" t="str">
        <f aca="false">IF(基本情報入力シート!C83="","",基本情報入力シート!C83)</f>
        <v/>
      </c>
      <c r="C130" s="617"/>
      <c r="D130" s="617"/>
      <c r="E130" s="617"/>
      <c r="F130" s="617"/>
      <c r="G130" s="618" t="str">
        <f aca="false">IF(基本情報入力シート!M83="","",基本情報入力シート!M83)</f>
        <v/>
      </c>
      <c r="H130" s="618" t="str">
        <f aca="false">IF(基本情報入力シート!R83="","",基本情報入力シート!R83)</f>
        <v/>
      </c>
      <c r="I130" s="618" t="str">
        <f aca="false">IF(基本情報入力シート!W83="","",基本情報入力シート!W83)</f>
        <v/>
      </c>
      <c r="J130" s="808" t="str">
        <f aca="false">IF(基本情報入力シート!X83="","",基本情報入力シート!X83)</f>
        <v/>
      </c>
      <c r="K130" s="618" t="str">
        <f aca="false">IF(基本情報入力シート!Y83="","",基本情報入力シート!Y83)</f>
        <v/>
      </c>
      <c r="L130" s="620" t="str">
        <f aca="false">IF(基本情報入力シート!AB83="","",基本情報入力シート!AB83)</f>
        <v/>
      </c>
      <c r="M130" s="621" t="e">
        <f aca="false">IF(基本情報入力シート!AC83="","",基本情報入力シート!AC83)</f>
        <v>#N/A</v>
      </c>
      <c r="N130" s="811" t="str">
        <f aca="false">IF('別紙様式2-2（４・５月分）'!Q101="","",'別紙様式2-2（４・５月分）'!Q101)</f>
        <v/>
      </c>
      <c r="O130" s="863" t="e">
        <f aca="false">IF(SUM('別紙様式2-2（４・５月分）'!R101:R103)=0,"",SUM('別紙様式2-2（４・５月分）'!R101:R103))</f>
        <v>#N/A</v>
      </c>
      <c r="P130" s="813" t="e">
        <f aca="false">IFERROR(VLOOKUP('別紙様式2-2（４・５月分）'!AR101,【参考】数式用!$AT$5:$AU$22,2,FALSE),"")))</f>
        <v>#N/A</v>
      </c>
      <c r="Q130" s="813"/>
      <c r="R130" s="813"/>
      <c r="S130" s="864" t="e">
        <f aca="false">IFERROR(VLOOKUP(K130,【参考】数式用!$A$5:$AB$27,MATCH(P130,【参考】数式用!$B$4:$AB$4,0)+1,0),"")))</f>
        <v>#N/A</v>
      </c>
      <c r="T130" s="815" t="s">
        <v>405</v>
      </c>
      <c r="U130" s="816"/>
      <c r="V130" s="865" t="e">
        <f aca="false">IFERROR(VLOOKUP(K130,【参考】数式用!$A$5:$AB$27,MATCH(U130,【参考】数式用!$B$4:$AB$4,0)+1,0),"")))</f>
        <v>#N/A</v>
      </c>
      <c r="W130" s="818" t="s">
        <v>88</v>
      </c>
      <c r="X130" s="819" t="n">
        <v>6</v>
      </c>
      <c r="Y130" s="626" t="s">
        <v>89</v>
      </c>
      <c r="Z130" s="819" t="n">
        <v>6</v>
      </c>
      <c r="AA130" s="626" t="s">
        <v>372</v>
      </c>
      <c r="AB130" s="819" t="n">
        <v>7</v>
      </c>
      <c r="AC130" s="626" t="s">
        <v>89</v>
      </c>
      <c r="AD130" s="819" t="n">
        <v>3</v>
      </c>
      <c r="AE130" s="626" t="s">
        <v>90</v>
      </c>
      <c r="AF130" s="626" t="s">
        <v>101</v>
      </c>
      <c r="AG130" s="820" t="n">
        <f aca="false">IF(X130&gt;=1,(AB130*12+AD130)-(X130*12+Z130)+1,"")</f>
        <v>10</v>
      </c>
      <c r="AH130" s="821" t="s">
        <v>373</v>
      </c>
      <c r="AI130" s="866" t="str">
        <f aca="false">IFERROR(ROUNDDOWN(ROUND(L130*V130,0)*M130,0)*AG130,"")</f>
        <v/>
      </c>
      <c r="AJ130" s="867" t="str">
        <f aca="false">IFERROR(ROUNDDOWN(ROUND((L130*(V130-AX130)),0)*M130,0)*AG130,"")</f>
        <v/>
      </c>
      <c r="AK130" s="824" t="e">
        <f aca="false">IFERROR(IF(OR(N130="",N131="",N133=""),0,ROUNDDOWN(ROUNDDOWN(ROUND(L130*VLOOKUP(K130,【参考】数式用!$A$5:$AB$27,MATCH("新加算Ⅳ",【参考】数式用!$B$4:$AB$4,0)+1,0),0)*M130,0)*AG130*0.5,0)),"")),0),0),0)))</f>
        <v>#N/A</v>
      </c>
      <c r="AL130" s="825"/>
      <c r="AM130" s="826" t="e">
        <f aca="false">IFERROR(IF(OR(N133="ベア加算",N133=""),0, IF(OR(U130="新加算Ⅰ",U130="新加算Ⅱ",U130="新加算Ⅲ",U130="新加算Ⅳ"),ROUNDDOWN(ROUND(L130*VLOOKUP(K130,【参考】数式用!$A$5:$I$27,MATCH("ベア加算",【参考】数式用!$B$4:$I$4,0)+1,0),0)*M130,0)*AG130,0)),"")),0),0))))</f>
        <v>#N/A</v>
      </c>
      <c r="AN130" s="703"/>
      <c r="AO130" s="827"/>
      <c r="AP130" s="704"/>
      <c r="AQ130" s="704"/>
      <c r="AR130" s="828"/>
      <c r="AS130" s="829"/>
      <c r="AT130" s="639" t="str">
        <f aca="false">IF(AV130="","",IF(V130&lt;O130,"！加算の要件上は問題ありませんが、令和６年４・５月と比較して令和６年６月に加算率が下がる計画になっています。",""))</f>
        <v/>
      </c>
      <c r="AU130" s="868"/>
      <c r="AV130" s="831" t="str">
        <f aca="false">IF(K130&lt;&gt;"","V列に色付け","")</f>
        <v/>
      </c>
      <c r="AW130" s="877" t="str">
        <f aca="false">IF('別紙様式2-2（４・５月分）'!O101="","",'別紙様式2-2（４・５月分）'!O101)</f>
        <v/>
      </c>
      <c r="AX130" s="833" t="e">
        <f aca="false">IF(SUM('別紙様式2-2（４・５月分）'!P101:P103)=0,"",SUM('別紙様式2-2（４・５月分）'!P101:P103))</f>
        <v>#N/A</v>
      </c>
      <c r="AY130" s="834" t="e">
        <f aca="false">IFERROR(VLOOKUP(K130,【参考】数式用!$AJ$2:$AK$24,2,FALSE),"")))</f>
        <v>#N/A</v>
      </c>
      <c r="AZ130" s="835" t="s">
        <v>406</v>
      </c>
      <c r="BA130" s="835" t="s">
        <v>407</v>
      </c>
      <c r="BB130" s="835" t="s">
        <v>408</v>
      </c>
      <c r="BC130" s="835" t="s">
        <v>409</v>
      </c>
      <c r="BD130" s="835" t="e">
        <f aca="false">IF(AND(P130&lt;&gt;"新加算Ⅰ",P130&lt;&gt;"新加算Ⅱ",P130&lt;&gt;"新加算Ⅲ",P130&lt;&gt;"新加算Ⅳ"),P130,IF(Q132&lt;&gt;"",Q132,""))</f>
        <v>#N/A</v>
      </c>
      <c r="BE130" s="835"/>
      <c r="BF130" s="835" t="e">
        <f aca="false">IF(AM130&lt;&gt;0,IF(AN130="○","入力済","未入力"),"")</f>
        <v>#N/A</v>
      </c>
      <c r="BG130" s="835" t="str">
        <f aca="false">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835" t="str">
        <f aca="false">IF(OR(U130="新加算Ⅴ（７）",U130="新加算Ⅴ（９）",U130="新加算Ⅴ（10）",U130="新加算Ⅴ（12）",U130="新加算Ⅴ（13）",U130="新加算Ⅴ（14）"),IF(OR(AP130="○",AP130="令和６年度中に満たす"),"入力済","未入力"),"")</f>
        <v/>
      </c>
      <c r="BI130" s="835" t="str">
        <f aca="false">IF(OR(U130="新加算Ⅰ",U130="新加算Ⅱ",U130="新加算Ⅲ",U130="新加算Ⅴ（１）",U130="新加算Ⅴ（３）",U130="新加算Ⅴ（８）"),IF(OR(AQ130="○",AQ130="令和６年度中に満たす"),"入力済","未入力"),"")</f>
        <v/>
      </c>
      <c r="BJ130" s="836" t="str">
        <f aca="false">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831" t="str">
        <f aca="false">IF(OR(U130="新加算Ⅰ",U130="新加算Ⅴ（１）",U130="新加算Ⅴ（２）",U130="新加算Ⅴ（５）",U130="新加算Ⅴ（７）",U130="新加算Ⅴ（10）"),IF(AS130="","未入力","入力済"),"")</f>
        <v/>
      </c>
      <c r="BL130" s="644" t="str">
        <f aca="false">G130</f>
        <v/>
      </c>
    </row>
    <row r="131" customFormat="false" ht="15" hidden="false" customHeight="true" outlineLevel="0" collapsed="false">
      <c r="A131" s="730"/>
      <c r="B131" s="617"/>
      <c r="C131" s="617"/>
      <c r="D131" s="617"/>
      <c r="E131" s="617"/>
      <c r="F131" s="617"/>
      <c r="G131" s="618"/>
      <c r="H131" s="618"/>
      <c r="I131" s="618"/>
      <c r="J131" s="808"/>
      <c r="K131" s="618"/>
      <c r="L131" s="620"/>
      <c r="M131" s="621"/>
      <c r="N131" s="837" t="str">
        <f aca="false">IF('別紙様式2-2（４・５月分）'!Q102="","",'別紙様式2-2（４・５月分）'!Q102)</f>
        <v/>
      </c>
      <c r="O131" s="863"/>
      <c r="P131" s="813"/>
      <c r="Q131" s="813"/>
      <c r="R131" s="813"/>
      <c r="S131" s="864"/>
      <c r="T131" s="815"/>
      <c r="U131" s="816"/>
      <c r="V131" s="865"/>
      <c r="W131" s="818"/>
      <c r="X131" s="819"/>
      <c r="Y131" s="626"/>
      <c r="Z131" s="819"/>
      <c r="AA131" s="626"/>
      <c r="AB131" s="819"/>
      <c r="AC131" s="626"/>
      <c r="AD131" s="819"/>
      <c r="AE131" s="626"/>
      <c r="AF131" s="626"/>
      <c r="AG131" s="820"/>
      <c r="AH131" s="821"/>
      <c r="AI131" s="866"/>
      <c r="AJ131" s="867"/>
      <c r="AK131" s="824"/>
      <c r="AL131" s="825"/>
      <c r="AM131" s="826"/>
      <c r="AN131" s="703"/>
      <c r="AO131" s="827"/>
      <c r="AP131" s="704"/>
      <c r="AQ131" s="704"/>
      <c r="AR131" s="828"/>
      <c r="AS131" s="829"/>
      <c r="AT131" s="838" t="str">
        <f aca="false">IF(AV130="","",IF(AG130&gt;10,"！令和６年度の新加算の「算定対象月」が10か月を超えています。標準的な「算定対象月」は令和６年６月から令和７年３月です。",IF(OR(AB130&lt;&gt;7,AD130&lt;&gt;3),"！算定期間の終わりが令和７年３月になっていません。区分変更を行う場合は、別紙様式2-4に記入してください。","")))</f>
        <v/>
      </c>
      <c r="AU131" s="868"/>
      <c r="AV131" s="831"/>
      <c r="AW131" s="877" t="str">
        <f aca="false">IF('別紙様式2-2（４・５月分）'!O102="","",'別紙様式2-2（４・５月分）'!O102)</f>
        <v/>
      </c>
      <c r="AX131" s="833"/>
      <c r="AY131" s="834"/>
      <c r="AZ131" s="835"/>
      <c r="BA131" s="835"/>
      <c r="BB131" s="835"/>
      <c r="BC131" s="835"/>
      <c r="BD131" s="835"/>
      <c r="BE131" s="835"/>
      <c r="BF131" s="835"/>
      <c r="BG131" s="835"/>
      <c r="BH131" s="835"/>
      <c r="BI131" s="835"/>
      <c r="BJ131" s="836"/>
      <c r="BK131" s="831"/>
      <c r="BL131" s="644" t="str">
        <f aca="false">G130</f>
        <v/>
      </c>
    </row>
    <row r="132" s="1" customFormat="true" ht="15" hidden="false" customHeight="true" outlineLevel="0" collapsed="false">
      <c r="A132" s="730"/>
      <c r="B132" s="617"/>
      <c r="C132" s="617"/>
      <c r="D132" s="617"/>
      <c r="E132" s="617"/>
      <c r="F132" s="617"/>
      <c r="G132" s="618"/>
      <c r="H132" s="618"/>
      <c r="I132" s="618"/>
      <c r="J132" s="808"/>
      <c r="K132" s="618"/>
      <c r="L132" s="620"/>
      <c r="M132" s="621"/>
      <c r="N132" s="837"/>
      <c r="O132" s="863"/>
      <c r="P132" s="873" t="s">
        <v>92</v>
      </c>
      <c r="Q132" s="840" t="e">
        <f aca="false">IFERROR(VLOOKUP('別紙様式2-2（４・５月分）'!AR101,【参考】数式用!$AT$5:$AV$22,3,FALSE),"")))</f>
        <v>#N/A</v>
      </c>
      <c r="R132" s="874" t="s">
        <v>94</v>
      </c>
      <c r="S132" s="875" t="e">
        <f aca="false">IFERROR(VLOOKUP(K130,【参考】数式用!$A$5:$AB$27,MATCH(Q132,【参考】数式用!$B$4:$AB$4,0)+1,0),"")))</f>
        <v>#N/A</v>
      </c>
      <c r="T132" s="843" t="s">
        <v>410</v>
      </c>
      <c r="U132" s="844"/>
      <c r="V132" s="870" t="e">
        <f aca="false">IFERROR(VLOOKUP(K130,【参考】数式用!$A$5:$AB$27,MATCH(U132,【参考】数式用!$B$4:$AB$4,0)+1,0),"")))</f>
        <v>#N/A</v>
      </c>
      <c r="W132" s="846" t="s">
        <v>88</v>
      </c>
      <c r="X132" s="881" t="n">
        <v>7</v>
      </c>
      <c r="Y132" s="667" t="s">
        <v>89</v>
      </c>
      <c r="Z132" s="881" t="n">
        <v>4</v>
      </c>
      <c r="AA132" s="667" t="s">
        <v>372</v>
      </c>
      <c r="AB132" s="881" t="n">
        <v>8</v>
      </c>
      <c r="AC132" s="667" t="s">
        <v>89</v>
      </c>
      <c r="AD132" s="881" t="n">
        <v>3</v>
      </c>
      <c r="AE132" s="667" t="s">
        <v>90</v>
      </c>
      <c r="AF132" s="667" t="s">
        <v>101</v>
      </c>
      <c r="AG132" s="848" t="n">
        <f aca="false">IF(X132&gt;=1,(AB132*12+AD132)-(X132*12+Z132)+1,"")</f>
        <v>12</v>
      </c>
      <c r="AH132" s="849" t="s">
        <v>373</v>
      </c>
      <c r="AI132" s="871" t="str">
        <f aca="false">IFERROR(ROUNDDOWN(ROUND(L130*V132,0)*M130,0)*AG132,"")</f>
        <v/>
      </c>
      <c r="AJ132" s="882" t="str">
        <f aca="false">IFERROR(ROUNDDOWN(ROUND((L130*(V132-AX130)),0)*M130,0)*AG132,"")</f>
        <v/>
      </c>
      <c r="AK132" s="852" t="e">
        <f aca="false">IFERROR(IF(OR(N130="",N131="",N133=""),0,ROUNDDOWN(ROUNDDOWN(ROUND(L130*VLOOKUP(K130,【参考】数式用!$A$5:$AB$27,MATCH("新加算Ⅳ",【参考】数式用!$B$4:$AB$4,0)+1,0),0)*M130,0)*AG132*0.5,0)),"")),0),0),0)))</f>
        <v>#N/A</v>
      </c>
      <c r="AL132" s="853" t="str">
        <f aca="false">IF(U132&lt;&gt;"","新規に適用","")</f>
        <v/>
      </c>
      <c r="AM132" s="854" t="e">
        <f aca="false">IFERROR(IF(OR(N133="ベア加算",N133=""),0, IF(OR(U130="新加算Ⅰ",U130="新加算Ⅱ",U130="新加算Ⅲ",U130="新加算Ⅳ"),0,ROUNDDOWN(ROUND(L130*VLOOKUP(K130,【参考】数式用!$A$5:$I$27,MATCH("ベア加算",【参考】数式用!$B$4:$I$4,0)+1,0),0)*M130,0)*AG132)),"")),0),0))))</f>
        <v>#N/A</v>
      </c>
      <c r="AN132" s="855" t="e">
        <f aca="false">IF(AM132=0,"",IF(AND(U132&lt;&gt;"",AN130=""),"新規に適用",IF(AND(U132&lt;&gt;"",AN130&lt;&gt;""),"継続で適用","")))</f>
        <v>#N/A</v>
      </c>
      <c r="AO132" s="855" t="str">
        <f aca="false">IF(AND(U132&lt;&gt;"",AO130=""),"新規に適用",IF(AND(U132&lt;&gt;"",AO130&lt;&gt;""),"継続で適用",""))</f>
        <v/>
      </c>
      <c r="AP132" s="856"/>
      <c r="AQ132" s="855" t="str">
        <f aca="false">IF(AND(U132&lt;&gt;"",AQ130=""),"新規に適用",IF(AND(U132&lt;&gt;"",AQ130&lt;&gt;""),"継続で適用",""))</f>
        <v/>
      </c>
      <c r="AR132" s="857" t="str">
        <f aca="false">IF(AND(U132&lt;&gt;"",AO130=""),"新規に適用",IF(AND(U132&lt;&gt;"",OR(U130="新加算Ⅰ",U130="新加算Ⅱ",U130="新加算Ⅴ（１）",U130="新加算Ⅴ（２）",U130="新加算Ⅴ（３）",U130="新加算Ⅴ（４）",U130="新加算Ⅴ（５）",U130="新加算Ⅴ（６）",U130="新加算Ⅴ（７）",U130="新加算Ⅴ（９）",U130="新加算Ⅴ（10）",U130="新加算Ⅴ（12）")),"継続で適用",""))</f>
        <v/>
      </c>
      <c r="AS132" s="855" t="str">
        <f aca="false">IF(AND(U132&lt;&gt;"",AS130=""),"新規に適用",IF(AND(U132&lt;&gt;"",AS130&lt;&gt;""),"継続で適用",""))</f>
        <v/>
      </c>
      <c r="AT132" s="838"/>
      <c r="AU132" s="868"/>
      <c r="AV132" s="831" t="str">
        <f aca="false">IF(K130&lt;&gt;"","V列に色付け","")</f>
        <v/>
      </c>
      <c r="AW132" s="877"/>
      <c r="AX132" s="833"/>
      <c r="BL132" s="644" t="str">
        <f aca="false">G130</f>
        <v/>
      </c>
    </row>
    <row r="133" s="1" customFormat="true" ht="30" hidden="false" customHeight="true" outlineLevel="0" collapsed="false">
      <c r="A133" s="730"/>
      <c r="B133" s="617"/>
      <c r="C133" s="617"/>
      <c r="D133" s="617"/>
      <c r="E133" s="617"/>
      <c r="F133" s="617"/>
      <c r="G133" s="618"/>
      <c r="H133" s="618"/>
      <c r="I133" s="618"/>
      <c r="J133" s="808"/>
      <c r="K133" s="618"/>
      <c r="L133" s="620"/>
      <c r="M133" s="621"/>
      <c r="N133" s="859" t="str">
        <f aca="false">IF('別紙様式2-2（４・５月分）'!Q103="","",'別紙様式2-2（４・５月分）'!Q103)</f>
        <v/>
      </c>
      <c r="O133" s="863"/>
      <c r="P133" s="873"/>
      <c r="Q133" s="840"/>
      <c r="R133" s="874"/>
      <c r="S133" s="875"/>
      <c r="T133" s="843"/>
      <c r="U133" s="844"/>
      <c r="V133" s="870"/>
      <c r="W133" s="846"/>
      <c r="X133" s="881"/>
      <c r="Y133" s="667"/>
      <c r="Z133" s="881"/>
      <c r="AA133" s="667"/>
      <c r="AB133" s="881"/>
      <c r="AC133" s="667"/>
      <c r="AD133" s="881"/>
      <c r="AE133" s="667"/>
      <c r="AF133" s="667"/>
      <c r="AG133" s="848"/>
      <c r="AH133" s="849"/>
      <c r="AI133" s="871"/>
      <c r="AJ133" s="882"/>
      <c r="AK133" s="852"/>
      <c r="AL133" s="853"/>
      <c r="AM133" s="854"/>
      <c r="AN133" s="855"/>
      <c r="AO133" s="855"/>
      <c r="AP133" s="856"/>
      <c r="AQ133" s="855"/>
      <c r="AR133" s="857"/>
      <c r="AS133" s="855"/>
      <c r="AT133" s="681" t="str">
        <f aca="false">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868"/>
      <c r="AV133" s="831"/>
      <c r="AW133" s="877" t="str">
        <f aca="false">IF('別紙様式2-2（４・５月分）'!O103="","",'別紙様式2-2（４・５月分）'!O103)</f>
        <v/>
      </c>
      <c r="AX133" s="833"/>
      <c r="BL133" s="644" t="str">
        <f aca="false">G130</f>
        <v/>
      </c>
    </row>
    <row r="134" customFormat="false" ht="30" hidden="false" customHeight="true" outlineLevel="0" collapsed="false">
      <c r="A134" s="616" t="n">
        <v>31</v>
      </c>
      <c r="B134" s="731" t="str">
        <f aca="false">IF(基本情報入力シート!C84="","",基本情報入力シート!C84)</f>
        <v/>
      </c>
      <c r="C134" s="731"/>
      <c r="D134" s="731"/>
      <c r="E134" s="731"/>
      <c r="F134" s="731"/>
      <c r="G134" s="732" t="str">
        <f aca="false">IF(基本情報入力シート!M84="","",基本情報入力シート!M84)</f>
        <v/>
      </c>
      <c r="H134" s="732" t="str">
        <f aca="false">IF(基本情報入力シート!R84="","",基本情報入力シート!R84)</f>
        <v/>
      </c>
      <c r="I134" s="732" t="str">
        <f aca="false">IF(基本情報入力シート!W84="","",基本情報入力シート!W84)</f>
        <v/>
      </c>
      <c r="J134" s="860" t="str">
        <f aca="false">IF(基本情報入力シート!X84="","",基本情報入力シート!X84)</f>
        <v/>
      </c>
      <c r="K134" s="732" t="str">
        <f aca="false">IF(基本情報入力シート!Y84="","",基本情報入力シート!Y84)</f>
        <v/>
      </c>
      <c r="L134" s="879" t="str">
        <f aca="false">IF(基本情報入力シート!AB84="","",基本情報入力シート!AB84)</f>
        <v/>
      </c>
      <c r="M134" s="880" t="e">
        <f aca="false">IF(基本情報入力シート!AC84="","",基本情報入力シート!AC84)</f>
        <v>#N/A</v>
      </c>
      <c r="N134" s="811" t="str">
        <f aca="false">IF('別紙様式2-2（４・５月分）'!Q104="","",'別紙様式2-2（４・５月分）'!Q104)</f>
        <v/>
      </c>
      <c r="O134" s="863" t="e">
        <f aca="false">IF(SUM('別紙様式2-2（４・５月分）'!R104:R106)=0,"",SUM('別紙様式2-2（４・５月分）'!R104:R106))</f>
        <v>#N/A</v>
      </c>
      <c r="P134" s="813" t="e">
        <f aca="false">IFERROR(VLOOKUP('別紙様式2-2（４・５月分）'!AR104,【参考】数式用!$AT$5:$AU$22,2,FALSE),"")))</f>
        <v>#N/A</v>
      </c>
      <c r="Q134" s="813"/>
      <c r="R134" s="813"/>
      <c r="S134" s="864" t="e">
        <f aca="false">IFERROR(VLOOKUP(K134,【参考】数式用!$A$5:$AB$27,MATCH(P134,【参考】数式用!$B$4:$AB$4,0)+1,0),"")))</f>
        <v>#N/A</v>
      </c>
      <c r="T134" s="815" t="s">
        <v>405</v>
      </c>
      <c r="U134" s="816"/>
      <c r="V134" s="865" t="e">
        <f aca="false">IFERROR(VLOOKUP(K134,【参考】数式用!$A$5:$AB$27,MATCH(U134,【参考】数式用!$B$4:$AB$4,0)+1,0),"")))</f>
        <v>#N/A</v>
      </c>
      <c r="W134" s="818" t="s">
        <v>88</v>
      </c>
      <c r="X134" s="819" t="n">
        <v>6</v>
      </c>
      <c r="Y134" s="626" t="s">
        <v>89</v>
      </c>
      <c r="Z134" s="819" t="n">
        <v>6</v>
      </c>
      <c r="AA134" s="626" t="s">
        <v>372</v>
      </c>
      <c r="AB134" s="819" t="n">
        <v>7</v>
      </c>
      <c r="AC134" s="626" t="s">
        <v>89</v>
      </c>
      <c r="AD134" s="819" t="n">
        <v>3</v>
      </c>
      <c r="AE134" s="626" t="s">
        <v>90</v>
      </c>
      <c r="AF134" s="626" t="s">
        <v>101</v>
      </c>
      <c r="AG134" s="820" t="n">
        <f aca="false">IF(X134&gt;=1,(AB134*12+AD134)-(X134*12+Z134)+1,"")</f>
        <v>10</v>
      </c>
      <c r="AH134" s="821" t="s">
        <v>373</v>
      </c>
      <c r="AI134" s="866" t="str">
        <f aca="false">IFERROR(ROUNDDOWN(ROUND(L134*V134,0)*M134,0)*AG134,"")</f>
        <v/>
      </c>
      <c r="AJ134" s="867" t="str">
        <f aca="false">IFERROR(ROUNDDOWN(ROUND((L134*(V134-AX134)),0)*M134,0)*AG134,"")</f>
        <v/>
      </c>
      <c r="AK134" s="824" t="e">
        <f aca="false">IFERROR(IF(OR(N134="",N135="",N137=""),0,ROUNDDOWN(ROUNDDOWN(ROUND(L134*VLOOKUP(K134,【参考】数式用!$A$5:$AB$27,MATCH("新加算Ⅳ",【参考】数式用!$B$4:$AB$4,0)+1,0),0)*M134,0)*AG134*0.5,0)),"")),0),0),0)))</f>
        <v>#N/A</v>
      </c>
      <c r="AL134" s="825"/>
      <c r="AM134" s="826" t="e">
        <f aca="false">IFERROR(IF(OR(N137="ベア加算",N137=""),0, IF(OR(U134="新加算Ⅰ",U134="新加算Ⅱ",U134="新加算Ⅲ",U134="新加算Ⅳ"),ROUNDDOWN(ROUND(L134*VLOOKUP(K134,【参考】数式用!$A$5:$I$27,MATCH("ベア加算",【参考】数式用!$B$4:$I$4,0)+1,0),0)*M134,0)*AG134,0)),"")),0),0))))</f>
        <v>#N/A</v>
      </c>
      <c r="AN134" s="703"/>
      <c r="AO134" s="827"/>
      <c r="AP134" s="704"/>
      <c r="AQ134" s="704"/>
      <c r="AR134" s="828"/>
      <c r="AS134" s="829"/>
      <c r="AT134" s="639" t="str">
        <f aca="false">IF(AV134="","",IF(V134&lt;O134,"！加算の要件上は問題ありませんが、令和６年４・５月と比較して令和６年６月に加算率が下がる計画になっています。",""))</f>
        <v/>
      </c>
      <c r="AU134" s="868"/>
      <c r="AV134" s="831" t="str">
        <f aca="false">IF(K134&lt;&gt;"","V列に色付け","")</f>
        <v/>
      </c>
      <c r="AW134" s="877" t="str">
        <f aca="false">IF('別紙様式2-2（４・５月分）'!O104="","",'別紙様式2-2（４・５月分）'!O104)</f>
        <v/>
      </c>
      <c r="AX134" s="833" t="e">
        <f aca="false">IF(SUM('別紙様式2-2（４・５月分）'!P104:P106)=0,"",SUM('別紙様式2-2（４・５月分）'!P104:P106))</f>
        <v>#N/A</v>
      </c>
      <c r="AY134" s="834" t="e">
        <f aca="false">IFERROR(VLOOKUP(K134,【参考】数式用!$AJ$2:$AK$24,2,FALSE),"")))</f>
        <v>#N/A</v>
      </c>
      <c r="AZ134" s="835" t="s">
        <v>406</v>
      </c>
      <c r="BA134" s="835" t="s">
        <v>407</v>
      </c>
      <c r="BB134" s="835" t="s">
        <v>408</v>
      </c>
      <c r="BC134" s="835" t="s">
        <v>409</v>
      </c>
      <c r="BD134" s="835" t="e">
        <f aca="false">IF(AND(P134&lt;&gt;"新加算Ⅰ",P134&lt;&gt;"新加算Ⅱ",P134&lt;&gt;"新加算Ⅲ",P134&lt;&gt;"新加算Ⅳ"),P134,IF(Q136&lt;&gt;"",Q136,""))</f>
        <v>#N/A</v>
      </c>
      <c r="BE134" s="835"/>
      <c r="BF134" s="835" t="e">
        <f aca="false">IF(AM134&lt;&gt;0,IF(AN134="○","入力済","未入力"),"")</f>
        <v>#N/A</v>
      </c>
      <c r="BG134" s="835" t="str">
        <f aca="false">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835" t="str">
        <f aca="false">IF(OR(U134="新加算Ⅴ（７）",U134="新加算Ⅴ（９）",U134="新加算Ⅴ（10）",U134="新加算Ⅴ（12）",U134="新加算Ⅴ（13）",U134="新加算Ⅴ（14）"),IF(OR(AP134="○",AP134="令和６年度中に満たす"),"入力済","未入力"),"")</f>
        <v/>
      </c>
      <c r="BI134" s="835" t="str">
        <f aca="false">IF(OR(U134="新加算Ⅰ",U134="新加算Ⅱ",U134="新加算Ⅲ",U134="新加算Ⅴ（１）",U134="新加算Ⅴ（３）",U134="新加算Ⅴ（８）"),IF(OR(AQ134="○",AQ134="令和６年度中に満たす"),"入力済","未入力"),"")</f>
        <v/>
      </c>
      <c r="BJ134" s="836" t="str">
        <f aca="false">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831" t="str">
        <f aca="false">IF(OR(U134="新加算Ⅰ",U134="新加算Ⅴ（１）",U134="新加算Ⅴ（２）",U134="新加算Ⅴ（５）",U134="新加算Ⅴ（７）",U134="新加算Ⅴ（10）"),IF(AS134="","未入力","入力済"),"")</f>
        <v/>
      </c>
      <c r="BL134" s="644" t="str">
        <f aca="false">G134</f>
        <v/>
      </c>
    </row>
    <row r="135" customFormat="false" ht="15" hidden="false" customHeight="true" outlineLevel="0" collapsed="false">
      <c r="A135" s="616"/>
      <c r="B135" s="731"/>
      <c r="C135" s="731"/>
      <c r="D135" s="731"/>
      <c r="E135" s="731"/>
      <c r="F135" s="731"/>
      <c r="G135" s="732"/>
      <c r="H135" s="732"/>
      <c r="I135" s="732"/>
      <c r="J135" s="860"/>
      <c r="K135" s="732"/>
      <c r="L135" s="879"/>
      <c r="M135" s="880"/>
      <c r="N135" s="837" t="str">
        <f aca="false">IF('別紙様式2-2（４・５月分）'!Q105="","",'別紙様式2-2（４・５月分）'!Q105)</f>
        <v/>
      </c>
      <c r="O135" s="863"/>
      <c r="P135" s="813"/>
      <c r="Q135" s="813"/>
      <c r="R135" s="813"/>
      <c r="S135" s="864"/>
      <c r="T135" s="815"/>
      <c r="U135" s="816"/>
      <c r="V135" s="865"/>
      <c r="W135" s="818"/>
      <c r="X135" s="819"/>
      <c r="Y135" s="626"/>
      <c r="Z135" s="819"/>
      <c r="AA135" s="626"/>
      <c r="AB135" s="819"/>
      <c r="AC135" s="626"/>
      <c r="AD135" s="819"/>
      <c r="AE135" s="626"/>
      <c r="AF135" s="626"/>
      <c r="AG135" s="820"/>
      <c r="AH135" s="821"/>
      <c r="AI135" s="866"/>
      <c r="AJ135" s="867"/>
      <c r="AK135" s="824"/>
      <c r="AL135" s="825"/>
      <c r="AM135" s="826"/>
      <c r="AN135" s="703"/>
      <c r="AO135" s="827"/>
      <c r="AP135" s="704"/>
      <c r="AQ135" s="704"/>
      <c r="AR135" s="828"/>
      <c r="AS135" s="829"/>
      <c r="AT135" s="838" t="str">
        <f aca="false">IF(AV134="","",IF(AG134&gt;10,"！令和６年度の新加算の「算定対象月」が10か月を超えています。標準的な「算定対象月」は令和６年６月から令和７年３月です。",IF(OR(AB134&lt;&gt;7,AD134&lt;&gt;3),"！算定期間の終わりが令和７年３月になっていません。区分変更を行う場合は、別紙様式2-4に記入してください。","")))</f>
        <v/>
      </c>
      <c r="AU135" s="868"/>
      <c r="AV135" s="831"/>
      <c r="AW135" s="877" t="str">
        <f aca="false">IF('別紙様式2-2（４・５月分）'!O105="","",'別紙様式2-2（４・５月分）'!O105)</f>
        <v/>
      </c>
      <c r="AX135" s="833"/>
      <c r="AY135" s="834"/>
      <c r="AZ135" s="835"/>
      <c r="BA135" s="835"/>
      <c r="BB135" s="835"/>
      <c r="BC135" s="835"/>
      <c r="BD135" s="835"/>
      <c r="BE135" s="835"/>
      <c r="BF135" s="835"/>
      <c r="BG135" s="835"/>
      <c r="BH135" s="835"/>
      <c r="BI135" s="835"/>
      <c r="BJ135" s="836"/>
      <c r="BK135" s="831"/>
      <c r="BL135" s="644" t="str">
        <f aca="false">G134</f>
        <v/>
      </c>
    </row>
    <row r="136" s="1" customFormat="true" ht="15" hidden="false" customHeight="true" outlineLevel="0" collapsed="false">
      <c r="A136" s="616"/>
      <c r="B136" s="731"/>
      <c r="C136" s="731"/>
      <c r="D136" s="731"/>
      <c r="E136" s="731"/>
      <c r="F136" s="731"/>
      <c r="G136" s="732"/>
      <c r="H136" s="732"/>
      <c r="I136" s="732"/>
      <c r="J136" s="860"/>
      <c r="K136" s="732"/>
      <c r="L136" s="879"/>
      <c r="M136" s="880"/>
      <c r="N136" s="837"/>
      <c r="O136" s="863"/>
      <c r="P136" s="873" t="s">
        <v>92</v>
      </c>
      <c r="Q136" s="840" t="e">
        <f aca="false">IFERROR(VLOOKUP('別紙様式2-2（４・５月分）'!AR104,【参考】数式用!$AT$5:$AV$22,3,FALSE),"")))</f>
        <v>#N/A</v>
      </c>
      <c r="R136" s="874" t="s">
        <v>94</v>
      </c>
      <c r="S136" s="869" t="e">
        <f aca="false">IFERROR(VLOOKUP(K134,【参考】数式用!$A$5:$AB$27,MATCH(Q136,【参考】数式用!$B$4:$AB$4,0)+1,0),"")))</f>
        <v>#N/A</v>
      </c>
      <c r="T136" s="843" t="s">
        <v>410</v>
      </c>
      <c r="U136" s="844"/>
      <c r="V136" s="870" t="e">
        <f aca="false">IFERROR(VLOOKUP(K134,【参考】数式用!$A$5:$AB$27,MATCH(U136,【参考】数式用!$B$4:$AB$4,0)+1,0),"")))</f>
        <v>#N/A</v>
      </c>
      <c r="W136" s="846" t="s">
        <v>88</v>
      </c>
      <c r="X136" s="881" t="n">
        <v>7</v>
      </c>
      <c r="Y136" s="667" t="s">
        <v>89</v>
      </c>
      <c r="Z136" s="881" t="n">
        <v>4</v>
      </c>
      <c r="AA136" s="667" t="s">
        <v>372</v>
      </c>
      <c r="AB136" s="881" t="n">
        <v>8</v>
      </c>
      <c r="AC136" s="667" t="s">
        <v>89</v>
      </c>
      <c r="AD136" s="881" t="n">
        <v>3</v>
      </c>
      <c r="AE136" s="667" t="s">
        <v>90</v>
      </c>
      <c r="AF136" s="667" t="s">
        <v>101</v>
      </c>
      <c r="AG136" s="848" t="n">
        <f aca="false">IF(X136&gt;=1,(AB136*12+AD136)-(X136*12+Z136)+1,"")</f>
        <v>12</v>
      </c>
      <c r="AH136" s="849" t="s">
        <v>373</v>
      </c>
      <c r="AI136" s="871" t="str">
        <f aca="false">IFERROR(ROUNDDOWN(ROUND(L134*V136,0)*M134,0)*AG136,"")</f>
        <v/>
      </c>
      <c r="AJ136" s="882" t="str">
        <f aca="false">IFERROR(ROUNDDOWN(ROUND((L134*(V136-AX134)),0)*M134,0)*AG136,"")</f>
        <v/>
      </c>
      <c r="AK136" s="852" t="e">
        <f aca="false">IFERROR(IF(OR(N134="",N135="",N137=""),0,ROUNDDOWN(ROUNDDOWN(ROUND(L134*VLOOKUP(K134,【参考】数式用!$A$5:$AB$27,MATCH("新加算Ⅳ",【参考】数式用!$B$4:$AB$4,0)+1,0),0)*M134,0)*AG136*0.5,0)),"")),0),0),0)))</f>
        <v>#N/A</v>
      </c>
      <c r="AL136" s="853" t="str">
        <f aca="false">IF(U136&lt;&gt;"","新規に適用","")</f>
        <v/>
      </c>
      <c r="AM136" s="854" t="e">
        <f aca="false">IFERROR(IF(OR(N137="ベア加算",N137=""),0, IF(OR(U134="新加算Ⅰ",U134="新加算Ⅱ",U134="新加算Ⅲ",U134="新加算Ⅳ"),0,ROUNDDOWN(ROUND(L134*VLOOKUP(K134,【参考】数式用!$A$5:$I$27,MATCH("ベア加算",【参考】数式用!$B$4:$I$4,0)+1,0),0)*M134,0)*AG136)),"")),0),0))))</f>
        <v>#N/A</v>
      </c>
      <c r="AN136" s="855" t="e">
        <f aca="false">IF(AM136=0,"",IF(AND(U136&lt;&gt;"",AN134=""),"新規に適用",IF(AND(U136&lt;&gt;"",AN134&lt;&gt;""),"継続で適用","")))</f>
        <v>#N/A</v>
      </c>
      <c r="AO136" s="855" t="str">
        <f aca="false">IF(AND(U136&lt;&gt;"",AO134=""),"新規に適用",IF(AND(U136&lt;&gt;"",AO134&lt;&gt;""),"継続で適用",""))</f>
        <v/>
      </c>
      <c r="AP136" s="856"/>
      <c r="AQ136" s="855" t="str">
        <f aca="false">IF(AND(U136&lt;&gt;"",AQ134=""),"新規に適用",IF(AND(U136&lt;&gt;"",AQ134&lt;&gt;""),"継続で適用",""))</f>
        <v/>
      </c>
      <c r="AR136" s="857" t="str">
        <f aca="false">IF(AND(U136&lt;&gt;"",AO134=""),"新規に適用",IF(AND(U136&lt;&gt;"",OR(U134="新加算Ⅰ",U134="新加算Ⅱ",U134="新加算Ⅴ（１）",U134="新加算Ⅴ（２）",U134="新加算Ⅴ（３）",U134="新加算Ⅴ（４）",U134="新加算Ⅴ（５）",U134="新加算Ⅴ（６）",U134="新加算Ⅴ（７）",U134="新加算Ⅴ（９）",U134="新加算Ⅴ（10）",U134="新加算Ⅴ（12）")),"継続で適用",""))</f>
        <v/>
      </c>
      <c r="AS136" s="855" t="str">
        <f aca="false">IF(AND(U136&lt;&gt;"",AS134=""),"新規に適用",IF(AND(U136&lt;&gt;"",AS134&lt;&gt;""),"継続で適用",""))</f>
        <v/>
      </c>
      <c r="AT136" s="838"/>
      <c r="AU136" s="868"/>
      <c r="AV136" s="831" t="str">
        <f aca="false">IF(K134&lt;&gt;"","V列に色付け","")</f>
        <v/>
      </c>
      <c r="AW136" s="877"/>
      <c r="AX136" s="833"/>
      <c r="BL136" s="644" t="str">
        <f aca="false">G134</f>
        <v/>
      </c>
    </row>
    <row r="137" s="1" customFormat="true" ht="30" hidden="false" customHeight="true" outlineLevel="0" collapsed="false">
      <c r="A137" s="616"/>
      <c r="B137" s="731"/>
      <c r="C137" s="731"/>
      <c r="D137" s="731"/>
      <c r="E137" s="731"/>
      <c r="F137" s="731"/>
      <c r="G137" s="732"/>
      <c r="H137" s="732"/>
      <c r="I137" s="732"/>
      <c r="J137" s="860"/>
      <c r="K137" s="732"/>
      <c r="L137" s="879"/>
      <c r="M137" s="880"/>
      <c r="N137" s="859" t="str">
        <f aca="false">IF('別紙様式2-2（４・５月分）'!Q106="","",'別紙様式2-2（４・５月分）'!Q106)</f>
        <v/>
      </c>
      <c r="O137" s="863"/>
      <c r="P137" s="873"/>
      <c r="Q137" s="840"/>
      <c r="R137" s="874"/>
      <c r="S137" s="869"/>
      <c r="T137" s="843"/>
      <c r="U137" s="844"/>
      <c r="V137" s="870"/>
      <c r="W137" s="846"/>
      <c r="X137" s="881"/>
      <c r="Y137" s="667"/>
      <c r="Z137" s="881"/>
      <c r="AA137" s="667"/>
      <c r="AB137" s="881"/>
      <c r="AC137" s="667"/>
      <c r="AD137" s="881"/>
      <c r="AE137" s="667"/>
      <c r="AF137" s="667"/>
      <c r="AG137" s="848"/>
      <c r="AH137" s="849"/>
      <c r="AI137" s="871"/>
      <c r="AJ137" s="882"/>
      <c r="AK137" s="852"/>
      <c r="AL137" s="853"/>
      <c r="AM137" s="854"/>
      <c r="AN137" s="855"/>
      <c r="AO137" s="855"/>
      <c r="AP137" s="856"/>
      <c r="AQ137" s="855"/>
      <c r="AR137" s="857"/>
      <c r="AS137" s="855"/>
      <c r="AT137" s="681" t="str">
        <f aca="false">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868"/>
      <c r="AV137" s="831"/>
      <c r="AW137" s="877" t="str">
        <f aca="false">IF('別紙様式2-2（４・５月分）'!O106="","",'別紙様式2-2（４・５月分）'!O106)</f>
        <v/>
      </c>
      <c r="AX137" s="833"/>
      <c r="BL137" s="644" t="str">
        <f aca="false">G134</f>
        <v/>
      </c>
    </row>
    <row r="138" customFormat="false" ht="30" hidden="false" customHeight="true" outlineLevel="0" collapsed="false">
      <c r="A138" s="730" t="n">
        <v>32</v>
      </c>
      <c r="B138" s="617" t="str">
        <f aca="false">IF(基本情報入力シート!C85="","",基本情報入力シート!C85)</f>
        <v/>
      </c>
      <c r="C138" s="617"/>
      <c r="D138" s="617"/>
      <c r="E138" s="617"/>
      <c r="F138" s="617"/>
      <c r="G138" s="618" t="str">
        <f aca="false">IF(基本情報入力シート!M85="","",基本情報入力シート!M85)</f>
        <v/>
      </c>
      <c r="H138" s="618" t="str">
        <f aca="false">IF(基本情報入力シート!R85="","",基本情報入力シート!R85)</f>
        <v/>
      </c>
      <c r="I138" s="618" t="str">
        <f aca="false">IF(基本情報入力シート!W85="","",基本情報入力シート!W85)</f>
        <v/>
      </c>
      <c r="J138" s="808" t="str">
        <f aca="false">IF(基本情報入力シート!X85="","",基本情報入力シート!X85)</f>
        <v/>
      </c>
      <c r="K138" s="618" t="str">
        <f aca="false">IF(基本情報入力シート!Y85="","",基本情報入力シート!Y85)</f>
        <v/>
      </c>
      <c r="L138" s="620" t="str">
        <f aca="false">IF(基本情報入力シート!AB85="","",基本情報入力シート!AB85)</f>
        <v/>
      </c>
      <c r="M138" s="621" t="e">
        <f aca="false">IF(基本情報入力シート!AC85="","",基本情報入力シート!AC85)</f>
        <v>#N/A</v>
      </c>
      <c r="N138" s="811" t="str">
        <f aca="false">IF('別紙様式2-2（４・５月分）'!Q107="","",'別紙様式2-2（４・５月分）'!Q107)</f>
        <v/>
      </c>
      <c r="O138" s="863" t="e">
        <f aca="false">IF(SUM('別紙様式2-2（４・５月分）'!R107:R109)=0,"",SUM('別紙様式2-2（４・５月分）'!R107:R109))</f>
        <v>#N/A</v>
      </c>
      <c r="P138" s="813" t="e">
        <f aca="false">IFERROR(VLOOKUP('別紙様式2-2（４・５月分）'!AR107,【参考】数式用!$AT$5:$AU$22,2,FALSE),"")))</f>
        <v>#N/A</v>
      </c>
      <c r="Q138" s="813"/>
      <c r="R138" s="813"/>
      <c r="S138" s="864" t="e">
        <f aca="false">IFERROR(VLOOKUP(K138,【参考】数式用!$A$5:$AB$27,MATCH(P138,【参考】数式用!$B$4:$AB$4,0)+1,0),"")))</f>
        <v>#N/A</v>
      </c>
      <c r="T138" s="815" t="s">
        <v>405</v>
      </c>
      <c r="U138" s="816"/>
      <c r="V138" s="865" t="e">
        <f aca="false">IFERROR(VLOOKUP(K138,【参考】数式用!$A$5:$AB$27,MATCH(U138,【参考】数式用!$B$4:$AB$4,0)+1,0),"")))</f>
        <v>#N/A</v>
      </c>
      <c r="W138" s="818" t="s">
        <v>88</v>
      </c>
      <c r="X138" s="819" t="n">
        <v>6</v>
      </c>
      <c r="Y138" s="626" t="s">
        <v>89</v>
      </c>
      <c r="Z138" s="819" t="n">
        <v>6</v>
      </c>
      <c r="AA138" s="626" t="s">
        <v>372</v>
      </c>
      <c r="AB138" s="819" t="n">
        <v>7</v>
      </c>
      <c r="AC138" s="626" t="s">
        <v>89</v>
      </c>
      <c r="AD138" s="819" t="n">
        <v>3</v>
      </c>
      <c r="AE138" s="626" t="s">
        <v>90</v>
      </c>
      <c r="AF138" s="626" t="s">
        <v>101</v>
      </c>
      <c r="AG138" s="820" t="n">
        <f aca="false">IF(X138&gt;=1,(AB138*12+AD138)-(X138*12+Z138)+1,"")</f>
        <v>10</v>
      </c>
      <c r="AH138" s="821" t="s">
        <v>373</v>
      </c>
      <c r="AI138" s="866" t="str">
        <f aca="false">IFERROR(ROUNDDOWN(ROUND(L138*V138,0)*M138,0)*AG138,"")</f>
        <v/>
      </c>
      <c r="AJ138" s="867" t="str">
        <f aca="false">IFERROR(ROUNDDOWN(ROUND((L138*(V138-AX138)),0)*M138,0)*AG138,"")</f>
        <v/>
      </c>
      <c r="AK138" s="824" t="e">
        <f aca="false">IFERROR(IF(OR(N138="",N139="",N141=""),0,ROUNDDOWN(ROUNDDOWN(ROUND(L138*VLOOKUP(K138,【参考】数式用!$A$5:$AB$27,MATCH("新加算Ⅳ",【参考】数式用!$B$4:$AB$4,0)+1,0),0)*M138,0)*AG138*0.5,0)),"")),0),0),0)))</f>
        <v>#N/A</v>
      </c>
      <c r="AL138" s="825"/>
      <c r="AM138" s="826" t="e">
        <f aca="false">IFERROR(IF(OR(N141="ベア加算",N141=""),0, IF(OR(U138="新加算Ⅰ",U138="新加算Ⅱ",U138="新加算Ⅲ",U138="新加算Ⅳ"),ROUNDDOWN(ROUND(L138*VLOOKUP(K138,【参考】数式用!$A$5:$I$27,MATCH("ベア加算",【参考】数式用!$B$4:$I$4,0)+1,0),0)*M138,0)*AG138,0)),"")),0),0))))</f>
        <v>#N/A</v>
      </c>
      <c r="AN138" s="703"/>
      <c r="AO138" s="827"/>
      <c r="AP138" s="704"/>
      <c r="AQ138" s="704"/>
      <c r="AR138" s="828"/>
      <c r="AS138" s="829"/>
      <c r="AT138" s="639" t="str">
        <f aca="false">IF(AV138="","",IF(V138&lt;O138,"！加算の要件上は問題ありませんが、令和６年４・５月と比較して令和６年６月に加算率が下がる計画になっています。",""))</f>
        <v/>
      </c>
      <c r="AU138" s="868"/>
      <c r="AV138" s="831" t="str">
        <f aca="false">IF(K138&lt;&gt;"","V列に色付け","")</f>
        <v/>
      </c>
      <c r="AW138" s="877" t="str">
        <f aca="false">IF('別紙様式2-2（４・５月分）'!O107="","",'別紙様式2-2（４・５月分）'!O107)</f>
        <v/>
      </c>
      <c r="AX138" s="833" t="e">
        <f aca="false">IF(SUM('別紙様式2-2（４・５月分）'!P107:P109)=0,"",SUM('別紙様式2-2（４・５月分）'!P107:P109))</f>
        <v>#N/A</v>
      </c>
      <c r="AY138" s="834" t="e">
        <f aca="false">IFERROR(VLOOKUP(K138,【参考】数式用!$AJ$2:$AK$24,2,FALSE),"")))</f>
        <v>#N/A</v>
      </c>
      <c r="AZ138" s="835" t="s">
        <v>406</v>
      </c>
      <c r="BA138" s="835" t="s">
        <v>407</v>
      </c>
      <c r="BB138" s="835" t="s">
        <v>408</v>
      </c>
      <c r="BC138" s="835" t="s">
        <v>409</v>
      </c>
      <c r="BD138" s="835" t="e">
        <f aca="false">IF(AND(P138&lt;&gt;"新加算Ⅰ",P138&lt;&gt;"新加算Ⅱ",P138&lt;&gt;"新加算Ⅲ",P138&lt;&gt;"新加算Ⅳ"),P138,IF(Q140&lt;&gt;"",Q140,""))</f>
        <v>#N/A</v>
      </c>
      <c r="BE138" s="835"/>
      <c r="BF138" s="835" t="e">
        <f aca="false">IF(AM138&lt;&gt;0,IF(AN138="○","入力済","未入力"),"")</f>
        <v>#N/A</v>
      </c>
      <c r="BG138" s="835" t="str">
        <f aca="false">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835" t="str">
        <f aca="false">IF(OR(U138="新加算Ⅴ（７）",U138="新加算Ⅴ（９）",U138="新加算Ⅴ（10）",U138="新加算Ⅴ（12）",U138="新加算Ⅴ（13）",U138="新加算Ⅴ（14）"),IF(OR(AP138="○",AP138="令和６年度中に満たす"),"入力済","未入力"),"")</f>
        <v/>
      </c>
      <c r="BI138" s="835" t="str">
        <f aca="false">IF(OR(U138="新加算Ⅰ",U138="新加算Ⅱ",U138="新加算Ⅲ",U138="新加算Ⅴ（１）",U138="新加算Ⅴ（３）",U138="新加算Ⅴ（８）"),IF(OR(AQ138="○",AQ138="令和６年度中に満たす"),"入力済","未入力"),"")</f>
        <v/>
      </c>
      <c r="BJ138" s="836" t="str">
        <f aca="false">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831" t="str">
        <f aca="false">IF(OR(U138="新加算Ⅰ",U138="新加算Ⅴ（１）",U138="新加算Ⅴ（２）",U138="新加算Ⅴ（５）",U138="新加算Ⅴ（７）",U138="新加算Ⅴ（10）"),IF(AS138="","未入力","入力済"),"")</f>
        <v/>
      </c>
      <c r="BL138" s="644" t="str">
        <f aca="false">G138</f>
        <v/>
      </c>
    </row>
    <row r="139" customFormat="false" ht="15" hidden="false" customHeight="true" outlineLevel="0" collapsed="false">
      <c r="A139" s="730"/>
      <c r="B139" s="617"/>
      <c r="C139" s="617"/>
      <c r="D139" s="617"/>
      <c r="E139" s="617"/>
      <c r="F139" s="617"/>
      <c r="G139" s="618"/>
      <c r="H139" s="618"/>
      <c r="I139" s="618"/>
      <c r="J139" s="808"/>
      <c r="K139" s="618"/>
      <c r="L139" s="620"/>
      <c r="M139" s="621"/>
      <c r="N139" s="837" t="str">
        <f aca="false">IF('別紙様式2-2（４・５月分）'!Q108="","",'別紙様式2-2（４・５月分）'!Q108)</f>
        <v/>
      </c>
      <c r="O139" s="863"/>
      <c r="P139" s="813"/>
      <c r="Q139" s="813"/>
      <c r="R139" s="813"/>
      <c r="S139" s="864"/>
      <c r="T139" s="815"/>
      <c r="U139" s="816"/>
      <c r="V139" s="865"/>
      <c r="W139" s="818"/>
      <c r="X139" s="819"/>
      <c r="Y139" s="626"/>
      <c r="Z139" s="819"/>
      <c r="AA139" s="626"/>
      <c r="AB139" s="819"/>
      <c r="AC139" s="626"/>
      <c r="AD139" s="819"/>
      <c r="AE139" s="626"/>
      <c r="AF139" s="626"/>
      <c r="AG139" s="820"/>
      <c r="AH139" s="821"/>
      <c r="AI139" s="866"/>
      <c r="AJ139" s="867"/>
      <c r="AK139" s="824"/>
      <c r="AL139" s="825"/>
      <c r="AM139" s="826"/>
      <c r="AN139" s="703"/>
      <c r="AO139" s="827"/>
      <c r="AP139" s="704"/>
      <c r="AQ139" s="704"/>
      <c r="AR139" s="828"/>
      <c r="AS139" s="829"/>
      <c r="AT139" s="838" t="str">
        <f aca="false">IF(AV138="","",IF(AG138&gt;10,"！令和６年度の新加算の「算定対象月」が10か月を超えています。標準的な「算定対象月」は令和６年６月から令和７年３月です。",IF(OR(AB138&lt;&gt;7,AD138&lt;&gt;3),"！算定期間の終わりが令和７年３月になっていません。区分変更を行う場合は、別紙様式2-4に記入してください。","")))</f>
        <v/>
      </c>
      <c r="AU139" s="868"/>
      <c r="AV139" s="831"/>
      <c r="AW139" s="877" t="str">
        <f aca="false">IF('別紙様式2-2（４・５月分）'!O108="","",'別紙様式2-2（４・５月分）'!O108)</f>
        <v/>
      </c>
      <c r="AX139" s="833"/>
      <c r="AY139" s="834"/>
      <c r="AZ139" s="835"/>
      <c r="BA139" s="835"/>
      <c r="BB139" s="835"/>
      <c r="BC139" s="835"/>
      <c r="BD139" s="835"/>
      <c r="BE139" s="835"/>
      <c r="BF139" s="835"/>
      <c r="BG139" s="835"/>
      <c r="BH139" s="835"/>
      <c r="BI139" s="835"/>
      <c r="BJ139" s="836"/>
      <c r="BK139" s="831"/>
      <c r="BL139" s="644" t="str">
        <f aca="false">G138</f>
        <v/>
      </c>
    </row>
    <row r="140" s="1" customFormat="true" ht="15" hidden="false" customHeight="true" outlineLevel="0" collapsed="false">
      <c r="A140" s="730"/>
      <c r="B140" s="617"/>
      <c r="C140" s="617"/>
      <c r="D140" s="617"/>
      <c r="E140" s="617"/>
      <c r="F140" s="617"/>
      <c r="G140" s="618"/>
      <c r="H140" s="618"/>
      <c r="I140" s="618"/>
      <c r="J140" s="808"/>
      <c r="K140" s="618"/>
      <c r="L140" s="620"/>
      <c r="M140" s="621"/>
      <c r="N140" s="837"/>
      <c r="O140" s="863"/>
      <c r="P140" s="873" t="s">
        <v>92</v>
      </c>
      <c r="Q140" s="840" t="e">
        <f aca="false">IFERROR(VLOOKUP('別紙様式2-2（４・５月分）'!AR107,【参考】数式用!$AT$5:$AV$22,3,FALSE),"")))</f>
        <v>#N/A</v>
      </c>
      <c r="R140" s="874" t="s">
        <v>94</v>
      </c>
      <c r="S140" s="875" t="e">
        <f aca="false">IFERROR(VLOOKUP(K138,【参考】数式用!$A$5:$AB$27,MATCH(Q140,【参考】数式用!$B$4:$AB$4,0)+1,0),"")))</f>
        <v>#N/A</v>
      </c>
      <c r="T140" s="843" t="s">
        <v>410</v>
      </c>
      <c r="U140" s="844"/>
      <c r="V140" s="870" t="e">
        <f aca="false">IFERROR(VLOOKUP(K138,【参考】数式用!$A$5:$AB$27,MATCH(U140,【参考】数式用!$B$4:$AB$4,0)+1,0),"")))</f>
        <v>#N/A</v>
      </c>
      <c r="W140" s="846" t="s">
        <v>88</v>
      </c>
      <c r="X140" s="881" t="n">
        <v>7</v>
      </c>
      <c r="Y140" s="667" t="s">
        <v>89</v>
      </c>
      <c r="Z140" s="881" t="n">
        <v>4</v>
      </c>
      <c r="AA140" s="667" t="s">
        <v>372</v>
      </c>
      <c r="AB140" s="881" t="n">
        <v>8</v>
      </c>
      <c r="AC140" s="667" t="s">
        <v>89</v>
      </c>
      <c r="AD140" s="881" t="n">
        <v>3</v>
      </c>
      <c r="AE140" s="667" t="s">
        <v>90</v>
      </c>
      <c r="AF140" s="667" t="s">
        <v>101</v>
      </c>
      <c r="AG140" s="848" t="n">
        <f aca="false">IF(X140&gt;=1,(AB140*12+AD140)-(X140*12+Z140)+1,"")</f>
        <v>12</v>
      </c>
      <c r="AH140" s="849" t="s">
        <v>373</v>
      </c>
      <c r="AI140" s="871" t="str">
        <f aca="false">IFERROR(ROUNDDOWN(ROUND(L138*V140,0)*M138,0)*AG140,"")</f>
        <v/>
      </c>
      <c r="AJ140" s="882" t="str">
        <f aca="false">IFERROR(ROUNDDOWN(ROUND((L138*(V140-AX138)),0)*M138,0)*AG140,"")</f>
        <v/>
      </c>
      <c r="AK140" s="852" t="e">
        <f aca="false">IFERROR(IF(OR(N138="",N139="",N141=""),0,ROUNDDOWN(ROUNDDOWN(ROUND(L138*VLOOKUP(K138,【参考】数式用!$A$5:$AB$27,MATCH("新加算Ⅳ",【参考】数式用!$B$4:$AB$4,0)+1,0),0)*M138,0)*AG140*0.5,0)),"")),0),0),0)))</f>
        <v>#N/A</v>
      </c>
      <c r="AL140" s="853" t="str">
        <f aca="false">IF(U140&lt;&gt;"","新規に適用","")</f>
        <v/>
      </c>
      <c r="AM140" s="854" t="e">
        <f aca="false">IFERROR(IF(OR(N141="ベア加算",N141=""),0, IF(OR(U138="新加算Ⅰ",U138="新加算Ⅱ",U138="新加算Ⅲ",U138="新加算Ⅳ"),0,ROUNDDOWN(ROUND(L138*VLOOKUP(K138,【参考】数式用!$A$5:$I$27,MATCH("ベア加算",【参考】数式用!$B$4:$I$4,0)+1,0),0)*M138,0)*AG140)),"")),0),0))))</f>
        <v>#N/A</v>
      </c>
      <c r="AN140" s="855" t="e">
        <f aca="false">IF(AM140=0,"",IF(AND(U140&lt;&gt;"",AN138=""),"新規に適用",IF(AND(U140&lt;&gt;"",AN138&lt;&gt;""),"継続で適用","")))</f>
        <v>#N/A</v>
      </c>
      <c r="AO140" s="855" t="str">
        <f aca="false">IF(AND(U140&lt;&gt;"",AO138=""),"新規に適用",IF(AND(U140&lt;&gt;"",AO138&lt;&gt;""),"継続で適用",""))</f>
        <v/>
      </c>
      <c r="AP140" s="856"/>
      <c r="AQ140" s="855" t="str">
        <f aca="false">IF(AND(U140&lt;&gt;"",AQ138=""),"新規に適用",IF(AND(U140&lt;&gt;"",AQ138&lt;&gt;""),"継続で適用",""))</f>
        <v/>
      </c>
      <c r="AR140" s="857" t="str">
        <f aca="false">IF(AND(U140&lt;&gt;"",AO138=""),"新規に適用",IF(AND(U140&lt;&gt;"",OR(U138="新加算Ⅰ",U138="新加算Ⅱ",U138="新加算Ⅴ（１）",U138="新加算Ⅴ（２）",U138="新加算Ⅴ（３）",U138="新加算Ⅴ（４）",U138="新加算Ⅴ（５）",U138="新加算Ⅴ（６）",U138="新加算Ⅴ（７）",U138="新加算Ⅴ（９）",U138="新加算Ⅴ（10）",U138="新加算Ⅴ（12）")),"継続で適用",""))</f>
        <v/>
      </c>
      <c r="AS140" s="855" t="str">
        <f aca="false">IF(AND(U140&lt;&gt;"",AS138=""),"新規に適用",IF(AND(U140&lt;&gt;"",AS138&lt;&gt;""),"継続で適用",""))</f>
        <v/>
      </c>
      <c r="AT140" s="838"/>
      <c r="AU140" s="868"/>
      <c r="AV140" s="831" t="str">
        <f aca="false">IF(K138&lt;&gt;"","V列に色付け","")</f>
        <v/>
      </c>
      <c r="AW140" s="877"/>
      <c r="AX140" s="833"/>
      <c r="BL140" s="644" t="str">
        <f aca="false">G138</f>
        <v/>
      </c>
    </row>
    <row r="141" s="1" customFormat="true" ht="30" hidden="false" customHeight="true" outlineLevel="0" collapsed="false">
      <c r="A141" s="730"/>
      <c r="B141" s="617"/>
      <c r="C141" s="617"/>
      <c r="D141" s="617"/>
      <c r="E141" s="617"/>
      <c r="F141" s="617"/>
      <c r="G141" s="618"/>
      <c r="H141" s="618"/>
      <c r="I141" s="618"/>
      <c r="J141" s="808"/>
      <c r="K141" s="618"/>
      <c r="L141" s="620"/>
      <c r="M141" s="621"/>
      <c r="N141" s="859" t="str">
        <f aca="false">IF('別紙様式2-2（４・５月分）'!Q109="","",'別紙様式2-2（４・５月分）'!Q109)</f>
        <v/>
      </c>
      <c r="O141" s="863"/>
      <c r="P141" s="873"/>
      <c r="Q141" s="840"/>
      <c r="R141" s="874"/>
      <c r="S141" s="875"/>
      <c r="T141" s="843"/>
      <c r="U141" s="844"/>
      <c r="V141" s="870"/>
      <c r="W141" s="846"/>
      <c r="X141" s="881"/>
      <c r="Y141" s="667"/>
      <c r="Z141" s="881"/>
      <c r="AA141" s="667"/>
      <c r="AB141" s="881"/>
      <c r="AC141" s="667"/>
      <c r="AD141" s="881"/>
      <c r="AE141" s="667"/>
      <c r="AF141" s="667"/>
      <c r="AG141" s="848"/>
      <c r="AH141" s="849"/>
      <c r="AI141" s="871"/>
      <c r="AJ141" s="882"/>
      <c r="AK141" s="852"/>
      <c r="AL141" s="853"/>
      <c r="AM141" s="854"/>
      <c r="AN141" s="855"/>
      <c r="AO141" s="855"/>
      <c r="AP141" s="856"/>
      <c r="AQ141" s="855"/>
      <c r="AR141" s="857"/>
      <c r="AS141" s="855"/>
      <c r="AT141" s="681" t="str">
        <f aca="false">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868"/>
      <c r="AV141" s="831"/>
      <c r="AW141" s="877" t="str">
        <f aca="false">IF('別紙様式2-2（４・５月分）'!O109="","",'別紙様式2-2（４・５月分）'!O109)</f>
        <v/>
      </c>
      <c r="AX141" s="833"/>
      <c r="BL141" s="644" t="str">
        <f aca="false">G138</f>
        <v/>
      </c>
    </row>
    <row r="142" customFormat="false" ht="30" hidden="false" customHeight="true" outlineLevel="0" collapsed="false">
      <c r="A142" s="616" t="n">
        <v>33</v>
      </c>
      <c r="B142" s="731" t="str">
        <f aca="false">IF(基本情報入力シート!C86="","",基本情報入力シート!C86)</f>
        <v/>
      </c>
      <c r="C142" s="731"/>
      <c r="D142" s="731"/>
      <c r="E142" s="731"/>
      <c r="F142" s="731"/>
      <c r="G142" s="732" t="str">
        <f aca="false">IF(基本情報入力シート!M86="","",基本情報入力シート!M86)</f>
        <v/>
      </c>
      <c r="H142" s="732" t="str">
        <f aca="false">IF(基本情報入力シート!R86="","",基本情報入力シート!R86)</f>
        <v/>
      </c>
      <c r="I142" s="732" t="str">
        <f aca="false">IF(基本情報入力シート!W86="","",基本情報入力シート!W86)</f>
        <v/>
      </c>
      <c r="J142" s="860" t="str">
        <f aca="false">IF(基本情報入力シート!X86="","",基本情報入力シート!X86)</f>
        <v/>
      </c>
      <c r="K142" s="732" t="str">
        <f aca="false">IF(基本情報入力シート!Y86="","",基本情報入力シート!Y86)</f>
        <v/>
      </c>
      <c r="L142" s="879" t="str">
        <f aca="false">IF(基本情報入力シート!AB86="","",基本情報入力シート!AB86)</f>
        <v/>
      </c>
      <c r="M142" s="880" t="e">
        <f aca="false">IF(基本情報入力シート!AC86="","",基本情報入力シート!AC86)</f>
        <v>#N/A</v>
      </c>
      <c r="N142" s="811" t="str">
        <f aca="false">IF('別紙様式2-2（４・５月分）'!Q110="","",'別紙様式2-2（４・５月分）'!Q110)</f>
        <v/>
      </c>
      <c r="O142" s="863" t="e">
        <f aca="false">IF(SUM('別紙様式2-2（４・５月分）'!R110:R112)=0,"",SUM('別紙様式2-2（４・５月分）'!R110:R112))</f>
        <v>#N/A</v>
      </c>
      <c r="P142" s="813" t="e">
        <f aca="false">IFERROR(VLOOKUP('別紙様式2-2（４・５月分）'!AR110,【参考】数式用!$AT$5:$AU$22,2,FALSE),"")))</f>
        <v>#N/A</v>
      </c>
      <c r="Q142" s="813"/>
      <c r="R142" s="813"/>
      <c r="S142" s="864" t="e">
        <f aca="false">IFERROR(VLOOKUP(K142,【参考】数式用!$A$5:$AB$27,MATCH(P142,【参考】数式用!$B$4:$AB$4,0)+1,0),"")))</f>
        <v>#N/A</v>
      </c>
      <c r="T142" s="815" t="s">
        <v>405</v>
      </c>
      <c r="U142" s="816"/>
      <c r="V142" s="865" t="e">
        <f aca="false">IFERROR(VLOOKUP(K142,【参考】数式用!$A$5:$AB$27,MATCH(U142,【参考】数式用!$B$4:$AB$4,0)+1,0),"")))</f>
        <v>#N/A</v>
      </c>
      <c r="W142" s="818" t="s">
        <v>88</v>
      </c>
      <c r="X142" s="819" t="n">
        <v>6</v>
      </c>
      <c r="Y142" s="626" t="s">
        <v>89</v>
      </c>
      <c r="Z142" s="819" t="n">
        <v>6</v>
      </c>
      <c r="AA142" s="626" t="s">
        <v>372</v>
      </c>
      <c r="AB142" s="819" t="n">
        <v>7</v>
      </c>
      <c r="AC142" s="626" t="s">
        <v>89</v>
      </c>
      <c r="AD142" s="819" t="n">
        <v>3</v>
      </c>
      <c r="AE142" s="626" t="s">
        <v>90</v>
      </c>
      <c r="AF142" s="626" t="s">
        <v>101</v>
      </c>
      <c r="AG142" s="820" t="n">
        <f aca="false">IF(X142&gt;=1,(AB142*12+AD142)-(X142*12+Z142)+1,"")</f>
        <v>10</v>
      </c>
      <c r="AH142" s="821" t="s">
        <v>373</v>
      </c>
      <c r="AI142" s="866" t="str">
        <f aca="false">IFERROR(ROUNDDOWN(ROUND(L142*V142,0)*M142,0)*AG142,"")</f>
        <v/>
      </c>
      <c r="AJ142" s="867" t="str">
        <f aca="false">IFERROR(ROUNDDOWN(ROUND((L142*(V142-AX142)),0)*M142,0)*AG142,"")</f>
        <v/>
      </c>
      <c r="AK142" s="824" t="e">
        <f aca="false">IFERROR(IF(OR(N142="",N143="",N145=""),0,ROUNDDOWN(ROUNDDOWN(ROUND(L142*VLOOKUP(K142,【参考】数式用!$A$5:$AB$27,MATCH("新加算Ⅳ",【参考】数式用!$B$4:$AB$4,0)+1,0),0)*M142,0)*AG142*0.5,0)),"")),0),0),0)))</f>
        <v>#N/A</v>
      </c>
      <c r="AL142" s="825"/>
      <c r="AM142" s="826" t="e">
        <f aca="false">IFERROR(IF(OR(N145="ベア加算",N145=""),0, IF(OR(U142="新加算Ⅰ",U142="新加算Ⅱ",U142="新加算Ⅲ",U142="新加算Ⅳ"),ROUNDDOWN(ROUND(L142*VLOOKUP(K142,【参考】数式用!$A$5:$I$27,MATCH("ベア加算",【参考】数式用!$B$4:$I$4,0)+1,0),0)*M142,0)*AG142,0)),"")),0),0))))</f>
        <v>#N/A</v>
      </c>
      <c r="AN142" s="703"/>
      <c r="AO142" s="827"/>
      <c r="AP142" s="704"/>
      <c r="AQ142" s="704"/>
      <c r="AR142" s="828"/>
      <c r="AS142" s="829"/>
      <c r="AT142" s="639" t="str">
        <f aca="false">IF(AV142="","",IF(V142&lt;O142,"！加算の要件上は問題ありませんが、令和６年４・５月と比較して令和６年６月に加算率が下がる計画になっています。",""))</f>
        <v/>
      </c>
      <c r="AU142" s="868"/>
      <c r="AV142" s="831" t="str">
        <f aca="false">IF(K142&lt;&gt;"","V列に色付け","")</f>
        <v/>
      </c>
      <c r="AW142" s="877" t="str">
        <f aca="false">IF('別紙様式2-2（４・５月分）'!O110="","",'別紙様式2-2（４・５月分）'!O110)</f>
        <v/>
      </c>
      <c r="AX142" s="833" t="e">
        <f aca="false">IF(SUM('別紙様式2-2（４・５月分）'!P110:P112)=0,"",SUM('別紙様式2-2（４・５月分）'!P110:P112))</f>
        <v>#N/A</v>
      </c>
      <c r="AY142" s="834" t="e">
        <f aca="false">IFERROR(VLOOKUP(K142,【参考】数式用!$AJ$2:$AK$24,2,FALSE),"")))</f>
        <v>#N/A</v>
      </c>
      <c r="AZ142" s="835" t="s">
        <v>406</v>
      </c>
      <c r="BA142" s="835" t="s">
        <v>407</v>
      </c>
      <c r="BB142" s="835" t="s">
        <v>408</v>
      </c>
      <c r="BC142" s="835" t="s">
        <v>409</v>
      </c>
      <c r="BD142" s="835" t="e">
        <f aca="false">IF(AND(P142&lt;&gt;"新加算Ⅰ",P142&lt;&gt;"新加算Ⅱ",P142&lt;&gt;"新加算Ⅲ",P142&lt;&gt;"新加算Ⅳ"),P142,IF(Q144&lt;&gt;"",Q144,""))</f>
        <v>#N/A</v>
      </c>
      <c r="BE142" s="835"/>
      <c r="BF142" s="835" t="e">
        <f aca="false">IF(AM142&lt;&gt;0,IF(AN142="○","入力済","未入力"),"")</f>
        <v>#N/A</v>
      </c>
      <c r="BG142" s="835" t="str">
        <f aca="false">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835" t="str">
        <f aca="false">IF(OR(U142="新加算Ⅴ（７）",U142="新加算Ⅴ（９）",U142="新加算Ⅴ（10）",U142="新加算Ⅴ（12）",U142="新加算Ⅴ（13）",U142="新加算Ⅴ（14）"),IF(OR(AP142="○",AP142="令和６年度中に満たす"),"入力済","未入力"),"")</f>
        <v/>
      </c>
      <c r="BI142" s="835" t="str">
        <f aca="false">IF(OR(U142="新加算Ⅰ",U142="新加算Ⅱ",U142="新加算Ⅲ",U142="新加算Ⅴ（１）",U142="新加算Ⅴ（３）",U142="新加算Ⅴ（８）"),IF(OR(AQ142="○",AQ142="令和６年度中に満たす"),"入力済","未入力"),"")</f>
        <v/>
      </c>
      <c r="BJ142" s="836" t="str">
        <f aca="false">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831" t="str">
        <f aca="false">IF(OR(U142="新加算Ⅰ",U142="新加算Ⅴ（１）",U142="新加算Ⅴ（２）",U142="新加算Ⅴ（５）",U142="新加算Ⅴ（７）",U142="新加算Ⅴ（10）"),IF(AS142="","未入力","入力済"),"")</f>
        <v/>
      </c>
      <c r="BL142" s="644" t="str">
        <f aca="false">G142</f>
        <v/>
      </c>
    </row>
    <row r="143" customFormat="false" ht="15" hidden="false" customHeight="true" outlineLevel="0" collapsed="false">
      <c r="A143" s="616"/>
      <c r="B143" s="731"/>
      <c r="C143" s="731"/>
      <c r="D143" s="731"/>
      <c r="E143" s="731"/>
      <c r="F143" s="731"/>
      <c r="G143" s="732"/>
      <c r="H143" s="732"/>
      <c r="I143" s="732"/>
      <c r="J143" s="860"/>
      <c r="K143" s="732"/>
      <c r="L143" s="879"/>
      <c r="M143" s="880"/>
      <c r="N143" s="837" t="str">
        <f aca="false">IF('別紙様式2-2（４・５月分）'!Q111="","",'別紙様式2-2（４・５月分）'!Q111)</f>
        <v/>
      </c>
      <c r="O143" s="863"/>
      <c r="P143" s="813"/>
      <c r="Q143" s="813"/>
      <c r="R143" s="813"/>
      <c r="S143" s="864"/>
      <c r="T143" s="815"/>
      <c r="U143" s="816"/>
      <c r="V143" s="865"/>
      <c r="W143" s="818"/>
      <c r="X143" s="819"/>
      <c r="Y143" s="626"/>
      <c r="Z143" s="819"/>
      <c r="AA143" s="626"/>
      <c r="AB143" s="819"/>
      <c r="AC143" s="626"/>
      <c r="AD143" s="819"/>
      <c r="AE143" s="626"/>
      <c r="AF143" s="626"/>
      <c r="AG143" s="820"/>
      <c r="AH143" s="821"/>
      <c r="AI143" s="866"/>
      <c r="AJ143" s="867"/>
      <c r="AK143" s="824"/>
      <c r="AL143" s="825"/>
      <c r="AM143" s="826"/>
      <c r="AN143" s="703"/>
      <c r="AO143" s="827"/>
      <c r="AP143" s="704"/>
      <c r="AQ143" s="704"/>
      <c r="AR143" s="828"/>
      <c r="AS143" s="829"/>
      <c r="AT143" s="838" t="str">
        <f aca="false">IF(AV142="","",IF(AG142&gt;10,"！令和６年度の新加算の「算定対象月」が10か月を超えています。標準的な「算定対象月」は令和６年６月から令和７年３月です。",IF(OR(AB142&lt;&gt;7,AD142&lt;&gt;3),"！算定期間の終わりが令和７年３月になっていません。区分変更を行う場合は、別紙様式2-4に記入してください。","")))</f>
        <v/>
      </c>
      <c r="AU143" s="868"/>
      <c r="AV143" s="831"/>
      <c r="AW143" s="877" t="str">
        <f aca="false">IF('別紙様式2-2（４・５月分）'!O111="","",'別紙様式2-2（４・５月分）'!O111)</f>
        <v/>
      </c>
      <c r="AX143" s="833"/>
      <c r="AY143" s="834"/>
      <c r="AZ143" s="835"/>
      <c r="BA143" s="835"/>
      <c r="BB143" s="835"/>
      <c r="BC143" s="835"/>
      <c r="BD143" s="835"/>
      <c r="BE143" s="835"/>
      <c r="BF143" s="835"/>
      <c r="BG143" s="835"/>
      <c r="BH143" s="835"/>
      <c r="BI143" s="835"/>
      <c r="BJ143" s="836"/>
      <c r="BK143" s="831"/>
      <c r="BL143" s="644" t="str">
        <f aca="false">G142</f>
        <v/>
      </c>
    </row>
    <row r="144" s="1" customFormat="true" ht="15" hidden="false" customHeight="true" outlineLevel="0" collapsed="false">
      <c r="A144" s="616"/>
      <c r="B144" s="731"/>
      <c r="C144" s="731"/>
      <c r="D144" s="731"/>
      <c r="E144" s="731"/>
      <c r="F144" s="731"/>
      <c r="G144" s="732"/>
      <c r="H144" s="732"/>
      <c r="I144" s="732"/>
      <c r="J144" s="860"/>
      <c r="K144" s="732"/>
      <c r="L144" s="879"/>
      <c r="M144" s="880"/>
      <c r="N144" s="837"/>
      <c r="O144" s="863"/>
      <c r="P144" s="873" t="s">
        <v>92</v>
      </c>
      <c r="Q144" s="840" t="e">
        <f aca="false">IFERROR(VLOOKUP('別紙様式2-2（４・５月分）'!AR110,【参考】数式用!$AT$5:$AV$22,3,FALSE),"")))</f>
        <v>#N/A</v>
      </c>
      <c r="R144" s="874" t="s">
        <v>94</v>
      </c>
      <c r="S144" s="869" t="e">
        <f aca="false">IFERROR(VLOOKUP(K142,【参考】数式用!$A$5:$AB$27,MATCH(Q144,【参考】数式用!$B$4:$AB$4,0)+1,0),"")))</f>
        <v>#N/A</v>
      </c>
      <c r="T144" s="843" t="s">
        <v>410</v>
      </c>
      <c r="U144" s="844"/>
      <c r="V144" s="870" t="e">
        <f aca="false">IFERROR(VLOOKUP(K142,【参考】数式用!$A$5:$AB$27,MATCH(U144,【参考】数式用!$B$4:$AB$4,0)+1,0),"")))</f>
        <v>#N/A</v>
      </c>
      <c r="W144" s="846" t="s">
        <v>88</v>
      </c>
      <c r="X144" s="881" t="n">
        <v>7</v>
      </c>
      <c r="Y144" s="667" t="s">
        <v>89</v>
      </c>
      <c r="Z144" s="881" t="n">
        <v>4</v>
      </c>
      <c r="AA144" s="667" t="s">
        <v>372</v>
      </c>
      <c r="AB144" s="881" t="n">
        <v>8</v>
      </c>
      <c r="AC144" s="667" t="s">
        <v>89</v>
      </c>
      <c r="AD144" s="881" t="n">
        <v>3</v>
      </c>
      <c r="AE144" s="667" t="s">
        <v>90</v>
      </c>
      <c r="AF144" s="667" t="s">
        <v>101</v>
      </c>
      <c r="AG144" s="848" t="n">
        <f aca="false">IF(X144&gt;=1,(AB144*12+AD144)-(X144*12+Z144)+1,"")</f>
        <v>12</v>
      </c>
      <c r="AH144" s="849" t="s">
        <v>373</v>
      </c>
      <c r="AI144" s="871" t="str">
        <f aca="false">IFERROR(ROUNDDOWN(ROUND(L142*V144,0)*M142,0)*AG144,"")</f>
        <v/>
      </c>
      <c r="AJ144" s="882" t="str">
        <f aca="false">IFERROR(ROUNDDOWN(ROUND((L142*(V144-AX142)),0)*M142,0)*AG144,"")</f>
        <v/>
      </c>
      <c r="AK144" s="852" t="e">
        <f aca="false">IFERROR(IF(OR(N142="",N143="",N145=""),0,ROUNDDOWN(ROUNDDOWN(ROUND(L142*VLOOKUP(K142,【参考】数式用!$A$5:$AB$27,MATCH("新加算Ⅳ",【参考】数式用!$B$4:$AB$4,0)+1,0),0)*M142,0)*AG144*0.5,0)),"")),0),0),0)))</f>
        <v>#N/A</v>
      </c>
      <c r="AL144" s="853" t="str">
        <f aca="false">IF(U144&lt;&gt;"","新規に適用","")</f>
        <v/>
      </c>
      <c r="AM144" s="854" t="e">
        <f aca="false">IFERROR(IF(OR(N145="ベア加算",N145=""),0, IF(OR(U142="新加算Ⅰ",U142="新加算Ⅱ",U142="新加算Ⅲ",U142="新加算Ⅳ"),0,ROUNDDOWN(ROUND(L142*VLOOKUP(K142,【参考】数式用!$A$5:$I$27,MATCH("ベア加算",【参考】数式用!$B$4:$I$4,0)+1,0),0)*M142,0)*AG144)),"")),0),0))))</f>
        <v>#N/A</v>
      </c>
      <c r="AN144" s="855" t="e">
        <f aca="false">IF(AM144=0,"",IF(AND(U144&lt;&gt;"",AN142=""),"新規に適用",IF(AND(U144&lt;&gt;"",AN142&lt;&gt;""),"継続で適用","")))</f>
        <v>#N/A</v>
      </c>
      <c r="AO144" s="855" t="str">
        <f aca="false">IF(AND(U144&lt;&gt;"",AO142=""),"新規に適用",IF(AND(U144&lt;&gt;"",AO142&lt;&gt;""),"継続で適用",""))</f>
        <v/>
      </c>
      <c r="AP144" s="856"/>
      <c r="AQ144" s="855" t="str">
        <f aca="false">IF(AND(U144&lt;&gt;"",AQ142=""),"新規に適用",IF(AND(U144&lt;&gt;"",AQ142&lt;&gt;""),"継続で適用",""))</f>
        <v/>
      </c>
      <c r="AR144" s="857" t="str">
        <f aca="false">IF(AND(U144&lt;&gt;"",AO142=""),"新規に適用",IF(AND(U144&lt;&gt;"",OR(U142="新加算Ⅰ",U142="新加算Ⅱ",U142="新加算Ⅴ（１）",U142="新加算Ⅴ（２）",U142="新加算Ⅴ（３）",U142="新加算Ⅴ（４）",U142="新加算Ⅴ（５）",U142="新加算Ⅴ（６）",U142="新加算Ⅴ（７）",U142="新加算Ⅴ（９）",U142="新加算Ⅴ（10）",U142="新加算Ⅴ（12）")),"継続で適用",""))</f>
        <v/>
      </c>
      <c r="AS144" s="855" t="str">
        <f aca="false">IF(AND(U144&lt;&gt;"",AS142=""),"新規に適用",IF(AND(U144&lt;&gt;"",AS142&lt;&gt;""),"継続で適用",""))</f>
        <v/>
      </c>
      <c r="AT144" s="838"/>
      <c r="AU144" s="868"/>
      <c r="AV144" s="831" t="str">
        <f aca="false">IF(K142&lt;&gt;"","V列に色付け","")</f>
        <v/>
      </c>
      <c r="AW144" s="877"/>
      <c r="AX144" s="833"/>
      <c r="BL144" s="644" t="str">
        <f aca="false">G142</f>
        <v/>
      </c>
    </row>
    <row r="145" s="1" customFormat="true" ht="30" hidden="false" customHeight="true" outlineLevel="0" collapsed="false">
      <c r="A145" s="616"/>
      <c r="B145" s="731"/>
      <c r="C145" s="731"/>
      <c r="D145" s="731"/>
      <c r="E145" s="731"/>
      <c r="F145" s="731"/>
      <c r="G145" s="732"/>
      <c r="H145" s="732"/>
      <c r="I145" s="732"/>
      <c r="J145" s="860"/>
      <c r="K145" s="732"/>
      <c r="L145" s="879"/>
      <c r="M145" s="880"/>
      <c r="N145" s="859" t="str">
        <f aca="false">IF('別紙様式2-2（４・５月分）'!Q112="","",'別紙様式2-2（４・５月分）'!Q112)</f>
        <v/>
      </c>
      <c r="O145" s="863"/>
      <c r="P145" s="873"/>
      <c r="Q145" s="840"/>
      <c r="R145" s="874"/>
      <c r="S145" s="869"/>
      <c r="T145" s="843"/>
      <c r="U145" s="844"/>
      <c r="V145" s="870"/>
      <c r="W145" s="846"/>
      <c r="X145" s="881"/>
      <c r="Y145" s="667"/>
      <c r="Z145" s="881"/>
      <c r="AA145" s="667"/>
      <c r="AB145" s="881"/>
      <c r="AC145" s="667"/>
      <c r="AD145" s="881"/>
      <c r="AE145" s="667"/>
      <c r="AF145" s="667"/>
      <c r="AG145" s="848"/>
      <c r="AH145" s="849"/>
      <c r="AI145" s="871"/>
      <c r="AJ145" s="882"/>
      <c r="AK145" s="852"/>
      <c r="AL145" s="853"/>
      <c r="AM145" s="854"/>
      <c r="AN145" s="855"/>
      <c r="AO145" s="855"/>
      <c r="AP145" s="856"/>
      <c r="AQ145" s="855"/>
      <c r="AR145" s="857"/>
      <c r="AS145" s="855"/>
      <c r="AT145" s="681" t="str">
        <f aca="false">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868"/>
      <c r="AV145" s="831"/>
      <c r="AW145" s="877" t="str">
        <f aca="false">IF('別紙様式2-2（４・５月分）'!O112="","",'別紙様式2-2（４・５月分）'!O112)</f>
        <v/>
      </c>
      <c r="AX145" s="833"/>
      <c r="BL145" s="644" t="str">
        <f aca="false">G142</f>
        <v/>
      </c>
    </row>
    <row r="146" customFormat="false" ht="30" hidden="false" customHeight="true" outlineLevel="0" collapsed="false">
      <c r="A146" s="730" t="n">
        <v>34</v>
      </c>
      <c r="B146" s="617" t="str">
        <f aca="false">IF(基本情報入力シート!C87="","",基本情報入力シート!C87)</f>
        <v/>
      </c>
      <c r="C146" s="617"/>
      <c r="D146" s="617"/>
      <c r="E146" s="617"/>
      <c r="F146" s="617"/>
      <c r="G146" s="618" t="str">
        <f aca="false">IF(基本情報入力シート!M87="","",基本情報入力シート!M87)</f>
        <v/>
      </c>
      <c r="H146" s="618" t="str">
        <f aca="false">IF(基本情報入力シート!R87="","",基本情報入力シート!R87)</f>
        <v/>
      </c>
      <c r="I146" s="618" t="str">
        <f aca="false">IF(基本情報入力シート!W87="","",基本情報入力シート!W87)</f>
        <v/>
      </c>
      <c r="J146" s="808" t="str">
        <f aca="false">IF(基本情報入力シート!X87="","",基本情報入力シート!X87)</f>
        <v/>
      </c>
      <c r="K146" s="618" t="str">
        <f aca="false">IF(基本情報入力シート!Y87="","",基本情報入力シート!Y87)</f>
        <v/>
      </c>
      <c r="L146" s="620" t="str">
        <f aca="false">IF(基本情報入力シート!AB87="","",基本情報入力シート!AB87)</f>
        <v/>
      </c>
      <c r="M146" s="621" t="e">
        <f aca="false">IF(基本情報入力シート!AC87="","",基本情報入力シート!AC87)</f>
        <v>#N/A</v>
      </c>
      <c r="N146" s="811" t="str">
        <f aca="false">IF('別紙様式2-2（４・５月分）'!Q113="","",'別紙様式2-2（４・５月分）'!Q113)</f>
        <v/>
      </c>
      <c r="O146" s="863" t="e">
        <f aca="false">IF(SUM('別紙様式2-2（４・５月分）'!R113:R115)=0,"",SUM('別紙様式2-2（４・５月分）'!R113:R115))</f>
        <v>#N/A</v>
      </c>
      <c r="P146" s="813" t="e">
        <f aca="false">IFERROR(VLOOKUP('別紙様式2-2（４・５月分）'!AR113,【参考】数式用!$AT$5:$AU$22,2,FALSE),"")))</f>
        <v>#N/A</v>
      </c>
      <c r="Q146" s="813"/>
      <c r="R146" s="813"/>
      <c r="S146" s="864" t="e">
        <f aca="false">IFERROR(VLOOKUP(K146,【参考】数式用!$A$5:$AB$27,MATCH(P146,【参考】数式用!$B$4:$AB$4,0)+1,0),"")))</f>
        <v>#N/A</v>
      </c>
      <c r="T146" s="815" t="s">
        <v>405</v>
      </c>
      <c r="U146" s="816"/>
      <c r="V146" s="865" t="e">
        <f aca="false">IFERROR(VLOOKUP(K146,【参考】数式用!$A$5:$AB$27,MATCH(U146,【参考】数式用!$B$4:$AB$4,0)+1,0),"")))</f>
        <v>#N/A</v>
      </c>
      <c r="W146" s="818" t="s">
        <v>88</v>
      </c>
      <c r="X146" s="819" t="n">
        <v>6</v>
      </c>
      <c r="Y146" s="626" t="s">
        <v>89</v>
      </c>
      <c r="Z146" s="819" t="n">
        <v>6</v>
      </c>
      <c r="AA146" s="626" t="s">
        <v>372</v>
      </c>
      <c r="AB146" s="819" t="n">
        <v>7</v>
      </c>
      <c r="AC146" s="626" t="s">
        <v>89</v>
      </c>
      <c r="AD146" s="819" t="n">
        <v>3</v>
      </c>
      <c r="AE146" s="626" t="s">
        <v>90</v>
      </c>
      <c r="AF146" s="626" t="s">
        <v>101</v>
      </c>
      <c r="AG146" s="820" t="n">
        <f aca="false">IF(X146&gt;=1,(AB146*12+AD146)-(X146*12+Z146)+1,"")</f>
        <v>10</v>
      </c>
      <c r="AH146" s="821" t="s">
        <v>373</v>
      </c>
      <c r="AI146" s="866" t="str">
        <f aca="false">IFERROR(ROUNDDOWN(ROUND(L146*V146,0)*M146,0)*AG146,"")</f>
        <v/>
      </c>
      <c r="AJ146" s="867" t="str">
        <f aca="false">IFERROR(ROUNDDOWN(ROUND((L146*(V146-AX146)),0)*M146,0)*AG146,"")</f>
        <v/>
      </c>
      <c r="AK146" s="824" t="e">
        <f aca="false">IFERROR(IF(OR(N146="",N147="",N149=""),0,ROUNDDOWN(ROUNDDOWN(ROUND(L146*VLOOKUP(K146,【参考】数式用!$A$5:$AB$27,MATCH("新加算Ⅳ",【参考】数式用!$B$4:$AB$4,0)+1,0),0)*M146,0)*AG146*0.5,0)),"")),0),0),0)))</f>
        <v>#N/A</v>
      </c>
      <c r="AL146" s="825"/>
      <c r="AM146" s="826" t="e">
        <f aca="false">IFERROR(IF(OR(N149="ベア加算",N149=""),0, IF(OR(U146="新加算Ⅰ",U146="新加算Ⅱ",U146="新加算Ⅲ",U146="新加算Ⅳ"),ROUNDDOWN(ROUND(L146*VLOOKUP(K146,【参考】数式用!$A$5:$I$27,MATCH("ベア加算",【参考】数式用!$B$4:$I$4,0)+1,0),0)*M146,0)*AG146,0)),"")),0),0))))</f>
        <v>#N/A</v>
      </c>
      <c r="AN146" s="703"/>
      <c r="AO146" s="827"/>
      <c r="AP146" s="704"/>
      <c r="AQ146" s="704"/>
      <c r="AR146" s="828"/>
      <c r="AS146" s="829"/>
      <c r="AT146" s="639" t="str">
        <f aca="false">IF(AV146="","",IF(V146&lt;O146,"！加算の要件上は問題ありませんが、令和６年４・５月と比較して令和６年６月に加算率が下がる計画になっています。",""))</f>
        <v/>
      </c>
      <c r="AU146" s="868"/>
      <c r="AV146" s="831" t="str">
        <f aca="false">IF(K146&lt;&gt;"","V列に色付け","")</f>
        <v/>
      </c>
      <c r="AW146" s="877" t="str">
        <f aca="false">IF('別紙様式2-2（４・５月分）'!O113="","",'別紙様式2-2（４・５月分）'!O113)</f>
        <v/>
      </c>
      <c r="AX146" s="833" t="e">
        <f aca="false">IF(SUM('別紙様式2-2（４・５月分）'!P113:P115)=0,"",SUM('別紙様式2-2（４・５月分）'!P113:P115))</f>
        <v>#N/A</v>
      </c>
      <c r="AY146" s="834" t="e">
        <f aca="false">IFERROR(VLOOKUP(K146,【参考】数式用!$AJ$2:$AK$24,2,FALSE),"")))</f>
        <v>#N/A</v>
      </c>
      <c r="AZ146" s="835" t="s">
        <v>406</v>
      </c>
      <c r="BA146" s="835" t="s">
        <v>407</v>
      </c>
      <c r="BB146" s="835" t="s">
        <v>408</v>
      </c>
      <c r="BC146" s="835" t="s">
        <v>409</v>
      </c>
      <c r="BD146" s="835" t="e">
        <f aca="false">IF(AND(P146&lt;&gt;"新加算Ⅰ",P146&lt;&gt;"新加算Ⅱ",P146&lt;&gt;"新加算Ⅲ",P146&lt;&gt;"新加算Ⅳ"),P146,IF(Q148&lt;&gt;"",Q148,""))</f>
        <v>#N/A</v>
      </c>
      <c r="BE146" s="835"/>
      <c r="BF146" s="835" t="e">
        <f aca="false">IF(AM146&lt;&gt;0,IF(AN146="○","入力済","未入力"),"")</f>
        <v>#N/A</v>
      </c>
      <c r="BG146" s="835" t="str">
        <f aca="false">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835" t="str">
        <f aca="false">IF(OR(U146="新加算Ⅴ（７）",U146="新加算Ⅴ（９）",U146="新加算Ⅴ（10）",U146="新加算Ⅴ（12）",U146="新加算Ⅴ（13）",U146="新加算Ⅴ（14）"),IF(OR(AP146="○",AP146="令和６年度中に満たす"),"入力済","未入力"),"")</f>
        <v/>
      </c>
      <c r="BI146" s="835" t="str">
        <f aca="false">IF(OR(U146="新加算Ⅰ",U146="新加算Ⅱ",U146="新加算Ⅲ",U146="新加算Ⅴ（１）",U146="新加算Ⅴ（３）",U146="新加算Ⅴ（８）"),IF(OR(AQ146="○",AQ146="令和６年度中に満たす"),"入力済","未入力"),"")</f>
        <v/>
      </c>
      <c r="BJ146" s="836" t="str">
        <f aca="false">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831" t="str">
        <f aca="false">IF(OR(U146="新加算Ⅰ",U146="新加算Ⅴ（１）",U146="新加算Ⅴ（２）",U146="新加算Ⅴ（５）",U146="新加算Ⅴ（７）",U146="新加算Ⅴ（10）"),IF(AS146="","未入力","入力済"),"")</f>
        <v/>
      </c>
      <c r="BL146" s="644" t="str">
        <f aca="false">G146</f>
        <v/>
      </c>
    </row>
    <row r="147" customFormat="false" ht="15" hidden="false" customHeight="true" outlineLevel="0" collapsed="false">
      <c r="A147" s="730"/>
      <c r="B147" s="617"/>
      <c r="C147" s="617"/>
      <c r="D147" s="617"/>
      <c r="E147" s="617"/>
      <c r="F147" s="617"/>
      <c r="G147" s="618"/>
      <c r="H147" s="618"/>
      <c r="I147" s="618"/>
      <c r="J147" s="808"/>
      <c r="K147" s="618"/>
      <c r="L147" s="620"/>
      <c r="M147" s="621"/>
      <c r="N147" s="837" t="str">
        <f aca="false">IF('別紙様式2-2（４・５月分）'!Q114="","",'別紙様式2-2（４・５月分）'!Q114)</f>
        <v/>
      </c>
      <c r="O147" s="863"/>
      <c r="P147" s="813"/>
      <c r="Q147" s="813"/>
      <c r="R147" s="813"/>
      <c r="S147" s="864"/>
      <c r="T147" s="815"/>
      <c r="U147" s="816"/>
      <c r="V147" s="865"/>
      <c r="W147" s="818"/>
      <c r="X147" s="819"/>
      <c r="Y147" s="626"/>
      <c r="Z147" s="819"/>
      <c r="AA147" s="626"/>
      <c r="AB147" s="819"/>
      <c r="AC147" s="626"/>
      <c r="AD147" s="819"/>
      <c r="AE147" s="626"/>
      <c r="AF147" s="626"/>
      <c r="AG147" s="820"/>
      <c r="AH147" s="821"/>
      <c r="AI147" s="866"/>
      <c r="AJ147" s="867"/>
      <c r="AK147" s="824"/>
      <c r="AL147" s="825"/>
      <c r="AM147" s="826"/>
      <c r="AN147" s="703"/>
      <c r="AO147" s="827"/>
      <c r="AP147" s="704"/>
      <c r="AQ147" s="704"/>
      <c r="AR147" s="828"/>
      <c r="AS147" s="829"/>
      <c r="AT147" s="838" t="str">
        <f aca="false">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868"/>
      <c r="AV147" s="831"/>
      <c r="AW147" s="877" t="str">
        <f aca="false">IF('別紙様式2-2（４・５月分）'!O114="","",'別紙様式2-2（４・５月分）'!O114)</f>
        <v/>
      </c>
      <c r="AX147" s="833"/>
      <c r="AY147" s="834"/>
      <c r="AZ147" s="835"/>
      <c r="BA147" s="835"/>
      <c r="BB147" s="835"/>
      <c r="BC147" s="835"/>
      <c r="BD147" s="835"/>
      <c r="BE147" s="835"/>
      <c r="BF147" s="835"/>
      <c r="BG147" s="835"/>
      <c r="BH147" s="835"/>
      <c r="BI147" s="835"/>
      <c r="BJ147" s="836"/>
      <c r="BK147" s="831"/>
      <c r="BL147" s="644" t="str">
        <f aca="false">G146</f>
        <v/>
      </c>
    </row>
    <row r="148" s="1" customFormat="true" ht="15" hidden="false" customHeight="true" outlineLevel="0" collapsed="false">
      <c r="A148" s="730"/>
      <c r="B148" s="617"/>
      <c r="C148" s="617"/>
      <c r="D148" s="617"/>
      <c r="E148" s="617"/>
      <c r="F148" s="617"/>
      <c r="G148" s="618"/>
      <c r="H148" s="618"/>
      <c r="I148" s="618"/>
      <c r="J148" s="808"/>
      <c r="K148" s="618"/>
      <c r="L148" s="620"/>
      <c r="M148" s="621"/>
      <c r="N148" s="837"/>
      <c r="O148" s="863"/>
      <c r="P148" s="873" t="s">
        <v>92</v>
      </c>
      <c r="Q148" s="840" t="e">
        <f aca="false">IFERROR(VLOOKUP('別紙様式2-2（４・５月分）'!AR113,【参考】数式用!$AT$5:$AV$22,3,FALSE),"")))</f>
        <v>#N/A</v>
      </c>
      <c r="R148" s="874" t="s">
        <v>94</v>
      </c>
      <c r="S148" s="875" t="e">
        <f aca="false">IFERROR(VLOOKUP(K146,【参考】数式用!$A$5:$AB$27,MATCH(Q148,【参考】数式用!$B$4:$AB$4,0)+1,0),"")))</f>
        <v>#N/A</v>
      </c>
      <c r="T148" s="843" t="s">
        <v>410</v>
      </c>
      <c r="U148" s="844"/>
      <c r="V148" s="870" t="e">
        <f aca="false">IFERROR(VLOOKUP(K146,【参考】数式用!$A$5:$AB$27,MATCH(U148,【参考】数式用!$B$4:$AB$4,0)+1,0),"")))</f>
        <v>#N/A</v>
      </c>
      <c r="W148" s="846" t="s">
        <v>88</v>
      </c>
      <c r="X148" s="881" t="n">
        <v>7</v>
      </c>
      <c r="Y148" s="667" t="s">
        <v>89</v>
      </c>
      <c r="Z148" s="881" t="n">
        <v>4</v>
      </c>
      <c r="AA148" s="667" t="s">
        <v>372</v>
      </c>
      <c r="AB148" s="881" t="n">
        <v>8</v>
      </c>
      <c r="AC148" s="667" t="s">
        <v>89</v>
      </c>
      <c r="AD148" s="881" t="n">
        <v>3</v>
      </c>
      <c r="AE148" s="667" t="s">
        <v>90</v>
      </c>
      <c r="AF148" s="667" t="s">
        <v>101</v>
      </c>
      <c r="AG148" s="848" t="n">
        <f aca="false">IF(X148&gt;=1,(AB148*12+AD148)-(X148*12+Z148)+1,"")</f>
        <v>12</v>
      </c>
      <c r="AH148" s="849" t="s">
        <v>373</v>
      </c>
      <c r="AI148" s="871" t="str">
        <f aca="false">IFERROR(ROUNDDOWN(ROUND(L146*V148,0)*M146,0)*AG148,"")</f>
        <v/>
      </c>
      <c r="AJ148" s="882" t="str">
        <f aca="false">IFERROR(ROUNDDOWN(ROUND((L146*(V148-AX146)),0)*M146,0)*AG148,"")</f>
        <v/>
      </c>
      <c r="AK148" s="852" t="e">
        <f aca="false">IFERROR(IF(OR(N146="",N147="",N149=""),0,ROUNDDOWN(ROUNDDOWN(ROUND(L146*VLOOKUP(K146,【参考】数式用!$A$5:$AB$27,MATCH("新加算Ⅳ",【参考】数式用!$B$4:$AB$4,0)+1,0),0)*M146,0)*AG148*0.5,0)),"")),0),0),0)))</f>
        <v>#N/A</v>
      </c>
      <c r="AL148" s="853" t="str">
        <f aca="false">IF(U148&lt;&gt;"","新規に適用","")</f>
        <v/>
      </c>
      <c r="AM148" s="854" t="e">
        <f aca="false">IFERROR(IF(OR(N149="ベア加算",N149=""),0, IF(OR(U146="新加算Ⅰ",U146="新加算Ⅱ",U146="新加算Ⅲ",U146="新加算Ⅳ"),0,ROUNDDOWN(ROUND(L146*VLOOKUP(K146,【参考】数式用!$A$5:$I$27,MATCH("ベア加算",【参考】数式用!$B$4:$I$4,0)+1,0),0)*M146,0)*AG148)),"")),0),0))))</f>
        <v>#N/A</v>
      </c>
      <c r="AN148" s="855" t="e">
        <f aca="false">IF(AM148=0,"",IF(AND(U148&lt;&gt;"",AN146=""),"新規に適用",IF(AND(U148&lt;&gt;"",AN146&lt;&gt;""),"継続で適用","")))</f>
        <v>#N/A</v>
      </c>
      <c r="AO148" s="855" t="str">
        <f aca="false">IF(AND(U148&lt;&gt;"",AO146=""),"新規に適用",IF(AND(U148&lt;&gt;"",AO146&lt;&gt;""),"継続で適用",""))</f>
        <v/>
      </c>
      <c r="AP148" s="856"/>
      <c r="AQ148" s="855" t="str">
        <f aca="false">IF(AND(U148&lt;&gt;"",AQ146=""),"新規に適用",IF(AND(U148&lt;&gt;"",AQ146&lt;&gt;""),"継続で適用",""))</f>
        <v/>
      </c>
      <c r="AR148" s="857" t="str">
        <f aca="false">IF(AND(U148&lt;&gt;"",AO146=""),"新規に適用",IF(AND(U148&lt;&gt;"",OR(U146="新加算Ⅰ",U146="新加算Ⅱ",U146="新加算Ⅴ（１）",U146="新加算Ⅴ（２）",U146="新加算Ⅴ（３）",U146="新加算Ⅴ（４）",U146="新加算Ⅴ（５）",U146="新加算Ⅴ（６）",U146="新加算Ⅴ（７）",U146="新加算Ⅴ（９）",U146="新加算Ⅴ（10）",U146="新加算Ⅴ（12）")),"継続で適用",""))</f>
        <v/>
      </c>
      <c r="AS148" s="855" t="str">
        <f aca="false">IF(AND(U148&lt;&gt;"",AS146=""),"新規に適用",IF(AND(U148&lt;&gt;"",AS146&lt;&gt;""),"継続で適用",""))</f>
        <v/>
      </c>
      <c r="AT148" s="838"/>
      <c r="AU148" s="868"/>
      <c r="AV148" s="831" t="str">
        <f aca="false">IF(K146&lt;&gt;"","V列に色付け","")</f>
        <v/>
      </c>
      <c r="AW148" s="877"/>
      <c r="AX148" s="833"/>
      <c r="BL148" s="644" t="str">
        <f aca="false">G146</f>
        <v/>
      </c>
    </row>
    <row r="149" s="1" customFormat="true" ht="30" hidden="false" customHeight="true" outlineLevel="0" collapsed="false">
      <c r="A149" s="730"/>
      <c r="B149" s="617"/>
      <c r="C149" s="617"/>
      <c r="D149" s="617"/>
      <c r="E149" s="617"/>
      <c r="F149" s="617"/>
      <c r="G149" s="618"/>
      <c r="H149" s="618"/>
      <c r="I149" s="618"/>
      <c r="J149" s="808"/>
      <c r="K149" s="618"/>
      <c r="L149" s="620"/>
      <c r="M149" s="621"/>
      <c r="N149" s="859" t="str">
        <f aca="false">IF('別紙様式2-2（４・５月分）'!Q115="","",'別紙様式2-2（４・５月分）'!Q115)</f>
        <v/>
      </c>
      <c r="O149" s="863"/>
      <c r="P149" s="873"/>
      <c r="Q149" s="840"/>
      <c r="R149" s="874"/>
      <c r="S149" s="875"/>
      <c r="T149" s="843"/>
      <c r="U149" s="844"/>
      <c r="V149" s="870"/>
      <c r="W149" s="846"/>
      <c r="X149" s="881"/>
      <c r="Y149" s="667"/>
      <c r="Z149" s="881"/>
      <c r="AA149" s="667"/>
      <c r="AB149" s="881"/>
      <c r="AC149" s="667"/>
      <c r="AD149" s="881"/>
      <c r="AE149" s="667"/>
      <c r="AF149" s="667"/>
      <c r="AG149" s="848"/>
      <c r="AH149" s="849"/>
      <c r="AI149" s="871"/>
      <c r="AJ149" s="882"/>
      <c r="AK149" s="852"/>
      <c r="AL149" s="853"/>
      <c r="AM149" s="854"/>
      <c r="AN149" s="855"/>
      <c r="AO149" s="855"/>
      <c r="AP149" s="856"/>
      <c r="AQ149" s="855"/>
      <c r="AR149" s="857"/>
      <c r="AS149" s="855"/>
      <c r="AT149" s="681" t="str">
        <f aca="false">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868"/>
      <c r="AV149" s="831"/>
      <c r="AW149" s="877" t="str">
        <f aca="false">IF('別紙様式2-2（４・５月分）'!O115="","",'別紙様式2-2（４・５月分）'!O115)</f>
        <v/>
      </c>
      <c r="AX149" s="833"/>
      <c r="BL149" s="644" t="str">
        <f aca="false">G146</f>
        <v/>
      </c>
    </row>
    <row r="150" customFormat="false" ht="30" hidden="false" customHeight="true" outlineLevel="0" collapsed="false">
      <c r="A150" s="616" t="n">
        <v>35</v>
      </c>
      <c r="B150" s="731" t="str">
        <f aca="false">IF(基本情報入力シート!C88="","",基本情報入力シート!C88)</f>
        <v/>
      </c>
      <c r="C150" s="731"/>
      <c r="D150" s="731"/>
      <c r="E150" s="731"/>
      <c r="F150" s="731"/>
      <c r="G150" s="732" t="str">
        <f aca="false">IF(基本情報入力シート!M88="","",基本情報入力シート!M88)</f>
        <v/>
      </c>
      <c r="H150" s="732" t="str">
        <f aca="false">IF(基本情報入力シート!R88="","",基本情報入力シート!R88)</f>
        <v/>
      </c>
      <c r="I150" s="732" t="str">
        <f aca="false">IF(基本情報入力シート!W88="","",基本情報入力シート!W88)</f>
        <v/>
      </c>
      <c r="J150" s="860" t="str">
        <f aca="false">IF(基本情報入力シート!X88="","",基本情報入力シート!X88)</f>
        <v/>
      </c>
      <c r="K150" s="732" t="str">
        <f aca="false">IF(基本情報入力シート!Y88="","",基本情報入力シート!Y88)</f>
        <v/>
      </c>
      <c r="L150" s="879" t="str">
        <f aca="false">IF(基本情報入力シート!AB88="","",基本情報入力シート!AB88)</f>
        <v/>
      </c>
      <c r="M150" s="880" t="e">
        <f aca="false">IF(基本情報入力シート!AC88="","",基本情報入力シート!AC88)</f>
        <v>#N/A</v>
      </c>
      <c r="N150" s="811" t="str">
        <f aca="false">IF('別紙様式2-2（４・５月分）'!Q116="","",'別紙様式2-2（４・５月分）'!Q116)</f>
        <v/>
      </c>
      <c r="O150" s="863" t="e">
        <f aca="false">IF(SUM('別紙様式2-2（４・５月分）'!R116:R118)=0,"",SUM('別紙様式2-2（４・５月分）'!R116:R118))</f>
        <v>#N/A</v>
      </c>
      <c r="P150" s="813" t="e">
        <f aca="false">IFERROR(VLOOKUP('別紙様式2-2（４・５月分）'!AR116,【参考】数式用!$AT$5:$AU$22,2,FALSE),"")))</f>
        <v>#N/A</v>
      </c>
      <c r="Q150" s="813"/>
      <c r="R150" s="813"/>
      <c r="S150" s="864" t="e">
        <f aca="false">IFERROR(VLOOKUP(K150,【参考】数式用!$A$5:$AB$27,MATCH(P150,【参考】数式用!$B$4:$AB$4,0)+1,0),"")))</f>
        <v>#N/A</v>
      </c>
      <c r="T150" s="815" t="s">
        <v>405</v>
      </c>
      <c r="U150" s="816"/>
      <c r="V150" s="865" t="e">
        <f aca="false">IFERROR(VLOOKUP(K150,【参考】数式用!$A$5:$AB$27,MATCH(U150,【参考】数式用!$B$4:$AB$4,0)+1,0),"")))</f>
        <v>#N/A</v>
      </c>
      <c r="W150" s="818" t="s">
        <v>88</v>
      </c>
      <c r="X150" s="819" t="n">
        <v>6</v>
      </c>
      <c r="Y150" s="626" t="s">
        <v>89</v>
      </c>
      <c r="Z150" s="819" t="n">
        <v>6</v>
      </c>
      <c r="AA150" s="626" t="s">
        <v>372</v>
      </c>
      <c r="AB150" s="819" t="n">
        <v>7</v>
      </c>
      <c r="AC150" s="626" t="s">
        <v>89</v>
      </c>
      <c r="AD150" s="819" t="n">
        <v>3</v>
      </c>
      <c r="AE150" s="626" t="s">
        <v>90</v>
      </c>
      <c r="AF150" s="626" t="s">
        <v>101</v>
      </c>
      <c r="AG150" s="820" t="n">
        <f aca="false">IF(X150&gt;=1,(AB150*12+AD150)-(X150*12+Z150)+1,"")</f>
        <v>10</v>
      </c>
      <c r="AH150" s="821" t="s">
        <v>373</v>
      </c>
      <c r="AI150" s="866" t="str">
        <f aca="false">IFERROR(ROUNDDOWN(ROUND(L150*V150,0)*M150,0)*AG150,"")</f>
        <v/>
      </c>
      <c r="AJ150" s="867" t="str">
        <f aca="false">IFERROR(ROUNDDOWN(ROUND((L150*(V150-AX150)),0)*M150,0)*AG150,"")</f>
        <v/>
      </c>
      <c r="AK150" s="824" t="e">
        <f aca="false">IFERROR(IF(OR(N150="",N151="",N153=""),0,ROUNDDOWN(ROUNDDOWN(ROUND(L150*VLOOKUP(K150,【参考】数式用!$A$5:$AB$27,MATCH("新加算Ⅳ",【参考】数式用!$B$4:$AB$4,0)+1,0),0)*M150,0)*AG150*0.5,0)),"")),0),0),0)))</f>
        <v>#N/A</v>
      </c>
      <c r="AL150" s="825"/>
      <c r="AM150" s="826" t="e">
        <f aca="false">IFERROR(IF(OR(N153="ベア加算",N153=""),0, IF(OR(U150="新加算Ⅰ",U150="新加算Ⅱ",U150="新加算Ⅲ",U150="新加算Ⅳ"),ROUNDDOWN(ROUND(L150*VLOOKUP(K150,【参考】数式用!$A$5:$I$27,MATCH("ベア加算",【参考】数式用!$B$4:$I$4,0)+1,0),0)*M150,0)*AG150,0)),"")),0),0))))</f>
        <v>#N/A</v>
      </c>
      <c r="AN150" s="703"/>
      <c r="AO150" s="827"/>
      <c r="AP150" s="704"/>
      <c r="AQ150" s="704"/>
      <c r="AR150" s="828"/>
      <c r="AS150" s="829"/>
      <c r="AT150" s="639" t="str">
        <f aca="false">IF(AV150="","",IF(V150&lt;O150,"！加算の要件上は問題ありませんが、令和６年４・５月と比較して令和６年６月に加算率が下がる計画になっています。",""))</f>
        <v/>
      </c>
      <c r="AU150" s="868"/>
      <c r="AV150" s="831" t="str">
        <f aca="false">IF(K150&lt;&gt;"","V列に色付け","")</f>
        <v/>
      </c>
      <c r="AW150" s="877" t="str">
        <f aca="false">IF('別紙様式2-2（４・５月分）'!O116="","",'別紙様式2-2（４・５月分）'!O116)</f>
        <v/>
      </c>
      <c r="AX150" s="833" t="e">
        <f aca="false">IF(SUM('別紙様式2-2（４・５月分）'!P116:P118)=0,"",SUM('別紙様式2-2（４・５月分）'!P116:P118))</f>
        <v>#N/A</v>
      </c>
      <c r="AY150" s="834" t="e">
        <f aca="false">IFERROR(VLOOKUP(K150,【参考】数式用!$AJ$2:$AK$24,2,FALSE),"")))</f>
        <v>#N/A</v>
      </c>
      <c r="AZ150" s="835" t="s">
        <v>406</v>
      </c>
      <c r="BA150" s="835" t="s">
        <v>407</v>
      </c>
      <c r="BB150" s="835" t="s">
        <v>408</v>
      </c>
      <c r="BC150" s="835" t="s">
        <v>409</v>
      </c>
      <c r="BD150" s="835" t="e">
        <f aca="false">IF(AND(P150&lt;&gt;"新加算Ⅰ",P150&lt;&gt;"新加算Ⅱ",P150&lt;&gt;"新加算Ⅲ",P150&lt;&gt;"新加算Ⅳ"),P150,IF(Q152&lt;&gt;"",Q152,""))</f>
        <v>#N/A</v>
      </c>
      <c r="BE150" s="835"/>
      <c r="BF150" s="835" t="e">
        <f aca="false">IF(AM150&lt;&gt;0,IF(AN150="○","入力済","未入力"),"")</f>
        <v>#N/A</v>
      </c>
      <c r="BG150" s="835" t="str">
        <f aca="false">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835" t="str">
        <f aca="false">IF(OR(U150="新加算Ⅴ（７）",U150="新加算Ⅴ（９）",U150="新加算Ⅴ（10）",U150="新加算Ⅴ（12）",U150="新加算Ⅴ（13）",U150="新加算Ⅴ（14）"),IF(OR(AP150="○",AP150="令和６年度中に満たす"),"入力済","未入力"),"")</f>
        <v/>
      </c>
      <c r="BI150" s="835" t="str">
        <f aca="false">IF(OR(U150="新加算Ⅰ",U150="新加算Ⅱ",U150="新加算Ⅲ",U150="新加算Ⅴ（１）",U150="新加算Ⅴ（３）",U150="新加算Ⅴ（８）"),IF(OR(AQ150="○",AQ150="令和６年度中に満たす"),"入力済","未入力"),"")</f>
        <v/>
      </c>
      <c r="BJ150" s="836" t="str">
        <f aca="false">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831" t="str">
        <f aca="false">IF(OR(U150="新加算Ⅰ",U150="新加算Ⅴ（１）",U150="新加算Ⅴ（２）",U150="新加算Ⅴ（５）",U150="新加算Ⅴ（７）",U150="新加算Ⅴ（10）"),IF(AS150="","未入力","入力済"),"")</f>
        <v/>
      </c>
      <c r="BL150" s="644" t="str">
        <f aca="false">G150</f>
        <v/>
      </c>
    </row>
    <row r="151" customFormat="false" ht="15" hidden="false" customHeight="true" outlineLevel="0" collapsed="false">
      <c r="A151" s="616"/>
      <c r="B151" s="731"/>
      <c r="C151" s="731"/>
      <c r="D151" s="731"/>
      <c r="E151" s="731"/>
      <c r="F151" s="731"/>
      <c r="G151" s="732"/>
      <c r="H151" s="732"/>
      <c r="I151" s="732"/>
      <c r="J151" s="860"/>
      <c r="K151" s="732"/>
      <c r="L151" s="879"/>
      <c r="M151" s="880"/>
      <c r="N151" s="837" t="str">
        <f aca="false">IF('別紙様式2-2（４・５月分）'!Q117="","",'別紙様式2-2（４・５月分）'!Q117)</f>
        <v/>
      </c>
      <c r="O151" s="863"/>
      <c r="P151" s="813"/>
      <c r="Q151" s="813"/>
      <c r="R151" s="813"/>
      <c r="S151" s="864"/>
      <c r="T151" s="815"/>
      <c r="U151" s="816"/>
      <c r="V151" s="865"/>
      <c r="W151" s="818"/>
      <c r="X151" s="819"/>
      <c r="Y151" s="626"/>
      <c r="Z151" s="819"/>
      <c r="AA151" s="626"/>
      <c r="AB151" s="819"/>
      <c r="AC151" s="626"/>
      <c r="AD151" s="819"/>
      <c r="AE151" s="626"/>
      <c r="AF151" s="626"/>
      <c r="AG151" s="820"/>
      <c r="AH151" s="821"/>
      <c r="AI151" s="866"/>
      <c r="AJ151" s="867"/>
      <c r="AK151" s="824"/>
      <c r="AL151" s="825"/>
      <c r="AM151" s="826"/>
      <c r="AN151" s="703"/>
      <c r="AO151" s="827"/>
      <c r="AP151" s="704"/>
      <c r="AQ151" s="704"/>
      <c r="AR151" s="828"/>
      <c r="AS151" s="829"/>
      <c r="AT151" s="838" t="str">
        <f aca="false">IF(AV150="","",IF(AG150&gt;10,"！令和６年度の新加算の「算定対象月」が10か月を超えています。標準的な「算定対象月」は令和６年６月から令和７年３月です。",IF(OR(AB150&lt;&gt;7,AD150&lt;&gt;3),"！算定期間の終わりが令和７年３月になっていません。区分変更を行う場合は、別紙様式2-4に記入してください。","")))</f>
        <v/>
      </c>
      <c r="AU151" s="868"/>
      <c r="AV151" s="831"/>
      <c r="AW151" s="877" t="str">
        <f aca="false">IF('別紙様式2-2（４・５月分）'!O117="","",'別紙様式2-2（４・５月分）'!O117)</f>
        <v/>
      </c>
      <c r="AX151" s="833"/>
      <c r="AY151" s="834"/>
      <c r="AZ151" s="835"/>
      <c r="BA151" s="835"/>
      <c r="BB151" s="835"/>
      <c r="BC151" s="835"/>
      <c r="BD151" s="835"/>
      <c r="BE151" s="835"/>
      <c r="BF151" s="835"/>
      <c r="BG151" s="835"/>
      <c r="BH151" s="835"/>
      <c r="BI151" s="835"/>
      <c r="BJ151" s="836"/>
      <c r="BK151" s="831"/>
      <c r="BL151" s="644" t="str">
        <f aca="false">G150</f>
        <v/>
      </c>
    </row>
    <row r="152" s="1" customFormat="true" ht="15" hidden="false" customHeight="true" outlineLevel="0" collapsed="false">
      <c r="A152" s="616"/>
      <c r="B152" s="731"/>
      <c r="C152" s="731"/>
      <c r="D152" s="731"/>
      <c r="E152" s="731"/>
      <c r="F152" s="731"/>
      <c r="G152" s="732"/>
      <c r="H152" s="732"/>
      <c r="I152" s="732"/>
      <c r="J152" s="860"/>
      <c r="K152" s="732"/>
      <c r="L152" s="879"/>
      <c r="M152" s="880"/>
      <c r="N152" s="837"/>
      <c r="O152" s="863"/>
      <c r="P152" s="873" t="s">
        <v>92</v>
      </c>
      <c r="Q152" s="840" t="e">
        <f aca="false">IFERROR(VLOOKUP('別紙様式2-2（４・５月分）'!AR116,【参考】数式用!$AT$5:$AV$22,3,FALSE),"")))</f>
        <v>#N/A</v>
      </c>
      <c r="R152" s="874" t="s">
        <v>94</v>
      </c>
      <c r="S152" s="869" t="e">
        <f aca="false">IFERROR(VLOOKUP(K150,【参考】数式用!$A$5:$AB$27,MATCH(Q152,【参考】数式用!$B$4:$AB$4,0)+1,0),"")))</f>
        <v>#N/A</v>
      </c>
      <c r="T152" s="843" t="s">
        <v>410</v>
      </c>
      <c r="U152" s="844"/>
      <c r="V152" s="870" t="e">
        <f aca="false">IFERROR(VLOOKUP(K150,【参考】数式用!$A$5:$AB$27,MATCH(U152,【参考】数式用!$B$4:$AB$4,0)+1,0),"")))</f>
        <v>#N/A</v>
      </c>
      <c r="W152" s="846" t="s">
        <v>88</v>
      </c>
      <c r="X152" s="881" t="n">
        <v>7</v>
      </c>
      <c r="Y152" s="667" t="s">
        <v>89</v>
      </c>
      <c r="Z152" s="881" t="n">
        <v>4</v>
      </c>
      <c r="AA152" s="667" t="s">
        <v>372</v>
      </c>
      <c r="AB152" s="881" t="n">
        <v>8</v>
      </c>
      <c r="AC152" s="667" t="s">
        <v>89</v>
      </c>
      <c r="AD152" s="881" t="n">
        <v>3</v>
      </c>
      <c r="AE152" s="667" t="s">
        <v>90</v>
      </c>
      <c r="AF152" s="667" t="s">
        <v>101</v>
      </c>
      <c r="AG152" s="848" t="n">
        <f aca="false">IF(X152&gt;=1,(AB152*12+AD152)-(X152*12+Z152)+1,"")</f>
        <v>12</v>
      </c>
      <c r="AH152" s="849" t="s">
        <v>373</v>
      </c>
      <c r="AI152" s="871" t="str">
        <f aca="false">IFERROR(ROUNDDOWN(ROUND(L150*V152,0)*M150,0)*AG152,"")</f>
        <v/>
      </c>
      <c r="AJ152" s="882" t="str">
        <f aca="false">IFERROR(ROUNDDOWN(ROUND((L150*(V152-AX150)),0)*M150,0)*AG152,"")</f>
        <v/>
      </c>
      <c r="AK152" s="852" t="e">
        <f aca="false">IFERROR(IF(OR(N150="",N151="",N153=""),0,ROUNDDOWN(ROUNDDOWN(ROUND(L150*VLOOKUP(K150,【参考】数式用!$A$5:$AB$27,MATCH("新加算Ⅳ",【参考】数式用!$B$4:$AB$4,0)+1,0),0)*M150,0)*AG152*0.5,0)),"")),0),0),0)))</f>
        <v>#N/A</v>
      </c>
      <c r="AL152" s="853" t="str">
        <f aca="false">IF(U152&lt;&gt;"","新規に適用","")</f>
        <v/>
      </c>
      <c r="AM152" s="854" t="e">
        <f aca="false">IFERROR(IF(OR(N153="ベア加算",N153=""),0, IF(OR(U150="新加算Ⅰ",U150="新加算Ⅱ",U150="新加算Ⅲ",U150="新加算Ⅳ"),0,ROUNDDOWN(ROUND(L150*VLOOKUP(K150,【参考】数式用!$A$5:$I$27,MATCH("ベア加算",【参考】数式用!$B$4:$I$4,0)+1,0),0)*M150,0)*AG152)),"")),0),0))))</f>
        <v>#N/A</v>
      </c>
      <c r="AN152" s="855" t="e">
        <f aca="false">IF(AM152=0,"",IF(AND(U152&lt;&gt;"",AN150=""),"新規に適用",IF(AND(U152&lt;&gt;"",AN150&lt;&gt;""),"継続で適用","")))</f>
        <v>#N/A</v>
      </c>
      <c r="AO152" s="855" t="str">
        <f aca="false">IF(AND(U152&lt;&gt;"",AO150=""),"新規に適用",IF(AND(U152&lt;&gt;"",AO150&lt;&gt;""),"継続で適用",""))</f>
        <v/>
      </c>
      <c r="AP152" s="856"/>
      <c r="AQ152" s="855" t="str">
        <f aca="false">IF(AND(U152&lt;&gt;"",AQ150=""),"新規に適用",IF(AND(U152&lt;&gt;"",AQ150&lt;&gt;""),"継続で適用",""))</f>
        <v/>
      </c>
      <c r="AR152" s="857" t="str">
        <f aca="false">IF(AND(U152&lt;&gt;"",AO150=""),"新規に適用",IF(AND(U152&lt;&gt;"",OR(U150="新加算Ⅰ",U150="新加算Ⅱ",U150="新加算Ⅴ（１）",U150="新加算Ⅴ（２）",U150="新加算Ⅴ（３）",U150="新加算Ⅴ（４）",U150="新加算Ⅴ（５）",U150="新加算Ⅴ（６）",U150="新加算Ⅴ（７）",U150="新加算Ⅴ（９）",U150="新加算Ⅴ（10）",U150="新加算Ⅴ（12）")),"継続で適用",""))</f>
        <v/>
      </c>
      <c r="AS152" s="855" t="str">
        <f aca="false">IF(AND(U152&lt;&gt;"",AS150=""),"新規に適用",IF(AND(U152&lt;&gt;"",AS150&lt;&gt;""),"継続で適用",""))</f>
        <v/>
      </c>
      <c r="AT152" s="838"/>
      <c r="AU152" s="868"/>
      <c r="AV152" s="831" t="str">
        <f aca="false">IF(K150&lt;&gt;"","V列に色付け","")</f>
        <v/>
      </c>
      <c r="AW152" s="877"/>
      <c r="AX152" s="833"/>
      <c r="BL152" s="644" t="str">
        <f aca="false">G150</f>
        <v/>
      </c>
    </row>
    <row r="153" s="1" customFormat="true" ht="30" hidden="false" customHeight="true" outlineLevel="0" collapsed="false">
      <c r="A153" s="616"/>
      <c r="B153" s="731"/>
      <c r="C153" s="731"/>
      <c r="D153" s="731"/>
      <c r="E153" s="731"/>
      <c r="F153" s="731"/>
      <c r="G153" s="732"/>
      <c r="H153" s="732"/>
      <c r="I153" s="732"/>
      <c r="J153" s="860"/>
      <c r="K153" s="732"/>
      <c r="L153" s="879"/>
      <c r="M153" s="880"/>
      <c r="N153" s="859" t="str">
        <f aca="false">IF('別紙様式2-2（４・５月分）'!Q118="","",'別紙様式2-2（４・５月分）'!Q118)</f>
        <v/>
      </c>
      <c r="O153" s="863"/>
      <c r="P153" s="873"/>
      <c r="Q153" s="840"/>
      <c r="R153" s="874"/>
      <c r="S153" s="869"/>
      <c r="T153" s="843"/>
      <c r="U153" s="844"/>
      <c r="V153" s="870"/>
      <c r="W153" s="846"/>
      <c r="X153" s="881"/>
      <c r="Y153" s="667"/>
      <c r="Z153" s="881"/>
      <c r="AA153" s="667"/>
      <c r="AB153" s="881"/>
      <c r="AC153" s="667"/>
      <c r="AD153" s="881"/>
      <c r="AE153" s="667"/>
      <c r="AF153" s="667"/>
      <c r="AG153" s="848"/>
      <c r="AH153" s="849"/>
      <c r="AI153" s="871"/>
      <c r="AJ153" s="882"/>
      <c r="AK153" s="852"/>
      <c r="AL153" s="853"/>
      <c r="AM153" s="854"/>
      <c r="AN153" s="855"/>
      <c r="AO153" s="855"/>
      <c r="AP153" s="856"/>
      <c r="AQ153" s="855"/>
      <c r="AR153" s="857"/>
      <c r="AS153" s="855"/>
      <c r="AT153" s="681" t="str">
        <f aca="false">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868"/>
      <c r="AV153" s="831"/>
      <c r="AW153" s="877" t="str">
        <f aca="false">IF('別紙様式2-2（４・５月分）'!O118="","",'別紙様式2-2（４・５月分）'!O118)</f>
        <v/>
      </c>
      <c r="AX153" s="833"/>
      <c r="BL153" s="644" t="str">
        <f aca="false">G150</f>
        <v/>
      </c>
    </row>
    <row r="154" customFormat="false" ht="30" hidden="false" customHeight="true" outlineLevel="0" collapsed="false">
      <c r="A154" s="730" t="n">
        <v>36</v>
      </c>
      <c r="B154" s="617" t="str">
        <f aca="false">IF(基本情報入力シート!C89="","",基本情報入力シート!C89)</f>
        <v/>
      </c>
      <c r="C154" s="617"/>
      <c r="D154" s="617"/>
      <c r="E154" s="617"/>
      <c r="F154" s="617"/>
      <c r="G154" s="618" t="str">
        <f aca="false">IF(基本情報入力シート!M89="","",基本情報入力シート!M89)</f>
        <v/>
      </c>
      <c r="H154" s="618" t="str">
        <f aca="false">IF(基本情報入力シート!R89="","",基本情報入力シート!R89)</f>
        <v/>
      </c>
      <c r="I154" s="618" t="str">
        <f aca="false">IF(基本情報入力シート!W89="","",基本情報入力シート!W89)</f>
        <v/>
      </c>
      <c r="J154" s="808" t="str">
        <f aca="false">IF(基本情報入力シート!X89="","",基本情報入力シート!X89)</f>
        <v/>
      </c>
      <c r="K154" s="618" t="str">
        <f aca="false">IF(基本情報入力シート!Y89="","",基本情報入力シート!Y89)</f>
        <v/>
      </c>
      <c r="L154" s="620" t="str">
        <f aca="false">IF(基本情報入力シート!AB89="","",基本情報入力シート!AB89)</f>
        <v/>
      </c>
      <c r="M154" s="621" t="e">
        <f aca="false">IF(基本情報入力シート!AC89="","",基本情報入力シート!AC89)</f>
        <v>#N/A</v>
      </c>
      <c r="N154" s="811" t="str">
        <f aca="false">IF('別紙様式2-2（４・５月分）'!Q119="","",'別紙様式2-2（４・５月分）'!Q119)</f>
        <v/>
      </c>
      <c r="O154" s="863" t="e">
        <f aca="false">IF(SUM('別紙様式2-2（４・５月分）'!R119:R121)=0,"",SUM('別紙様式2-2（４・５月分）'!R119:R121))</f>
        <v>#N/A</v>
      </c>
      <c r="P154" s="813" t="e">
        <f aca="false">IFERROR(VLOOKUP('別紙様式2-2（４・５月分）'!AR119,【参考】数式用!$AT$5:$AU$22,2,FALSE),"")))</f>
        <v>#N/A</v>
      </c>
      <c r="Q154" s="813"/>
      <c r="R154" s="813"/>
      <c r="S154" s="864" t="e">
        <f aca="false">IFERROR(VLOOKUP(K154,【参考】数式用!$A$5:$AB$27,MATCH(P154,【参考】数式用!$B$4:$AB$4,0)+1,0),"")))</f>
        <v>#N/A</v>
      </c>
      <c r="T154" s="815" t="s">
        <v>405</v>
      </c>
      <c r="U154" s="816"/>
      <c r="V154" s="865" t="e">
        <f aca="false">IFERROR(VLOOKUP(K154,【参考】数式用!$A$5:$AB$27,MATCH(U154,【参考】数式用!$B$4:$AB$4,0)+1,0),"")))</f>
        <v>#N/A</v>
      </c>
      <c r="W154" s="818" t="s">
        <v>88</v>
      </c>
      <c r="X154" s="819" t="n">
        <v>6</v>
      </c>
      <c r="Y154" s="626" t="s">
        <v>89</v>
      </c>
      <c r="Z154" s="819" t="n">
        <v>6</v>
      </c>
      <c r="AA154" s="626" t="s">
        <v>372</v>
      </c>
      <c r="AB154" s="819" t="n">
        <v>7</v>
      </c>
      <c r="AC154" s="626" t="s">
        <v>89</v>
      </c>
      <c r="AD154" s="819" t="n">
        <v>3</v>
      </c>
      <c r="AE154" s="626" t="s">
        <v>90</v>
      </c>
      <c r="AF154" s="626" t="s">
        <v>101</v>
      </c>
      <c r="AG154" s="820" t="n">
        <f aca="false">IF(X154&gt;=1,(AB154*12+AD154)-(X154*12+Z154)+1,"")</f>
        <v>10</v>
      </c>
      <c r="AH154" s="821" t="s">
        <v>373</v>
      </c>
      <c r="AI154" s="866" t="str">
        <f aca="false">IFERROR(ROUNDDOWN(ROUND(L154*V154,0)*M154,0)*AG154,"")</f>
        <v/>
      </c>
      <c r="AJ154" s="867" t="str">
        <f aca="false">IFERROR(ROUNDDOWN(ROUND((L154*(V154-AX154)),0)*M154,0)*AG154,"")</f>
        <v/>
      </c>
      <c r="AK154" s="824" t="e">
        <f aca="false">IFERROR(IF(OR(N154="",N155="",N157=""),0,ROUNDDOWN(ROUNDDOWN(ROUND(L154*VLOOKUP(K154,【参考】数式用!$A$5:$AB$27,MATCH("新加算Ⅳ",【参考】数式用!$B$4:$AB$4,0)+1,0),0)*M154,0)*AG154*0.5,0)),"")),0),0),0)))</f>
        <v>#N/A</v>
      </c>
      <c r="AL154" s="825"/>
      <c r="AM154" s="826" t="e">
        <f aca="false">IFERROR(IF(OR(N157="ベア加算",N157=""),0, IF(OR(U154="新加算Ⅰ",U154="新加算Ⅱ",U154="新加算Ⅲ",U154="新加算Ⅳ"),ROUNDDOWN(ROUND(L154*VLOOKUP(K154,【参考】数式用!$A$5:$I$27,MATCH("ベア加算",【参考】数式用!$B$4:$I$4,0)+1,0),0)*M154,0)*AG154,0)),"")),0),0))))</f>
        <v>#N/A</v>
      </c>
      <c r="AN154" s="703"/>
      <c r="AO154" s="827"/>
      <c r="AP154" s="704"/>
      <c r="AQ154" s="704"/>
      <c r="AR154" s="828"/>
      <c r="AS154" s="829"/>
      <c r="AT154" s="639" t="str">
        <f aca="false">IF(AV154="","",IF(V154&lt;O154,"！加算の要件上は問題ありませんが、令和６年４・５月と比較して令和６年６月に加算率が下がる計画になっています。",""))</f>
        <v/>
      </c>
      <c r="AU154" s="868"/>
      <c r="AV154" s="831" t="str">
        <f aca="false">IF(K154&lt;&gt;"","V列に色付け","")</f>
        <v/>
      </c>
      <c r="AW154" s="877" t="str">
        <f aca="false">IF('別紙様式2-2（４・５月分）'!O119="","",'別紙様式2-2（４・５月分）'!O119)</f>
        <v/>
      </c>
      <c r="AX154" s="833" t="e">
        <f aca="false">IF(SUM('別紙様式2-2（４・５月分）'!P119:P121)=0,"",SUM('別紙様式2-2（４・５月分）'!P119:P121))</f>
        <v>#N/A</v>
      </c>
      <c r="AY154" s="834" t="e">
        <f aca="false">IFERROR(VLOOKUP(K154,【参考】数式用!$AJ$2:$AK$24,2,FALSE),"")))</f>
        <v>#N/A</v>
      </c>
      <c r="AZ154" s="835" t="s">
        <v>406</v>
      </c>
      <c r="BA154" s="835" t="s">
        <v>407</v>
      </c>
      <c r="BB154" s="835" t="s">
        <v>408</v>
      </c>
      <c r="BC154" s="835" t="s">
        <v>409</v>
      </c>
      <c r="BD154" s="835" t="e">
        <f aca="false">IF(AND(P154&lt;&gt;"新加算Ⅰ",P154&lt;&gt;"新加算Ⅱ",P154&lt;&gt;"新加算Ⅲ",P154&lt;&gt;"新加算Ⅳ"),P154,IF(Q156&lt;&gt;"",Q156,""))</f>
        <v>#N/A</v>
      </c>
      <c r="BE154" s="835"/>
      <c r="BF154" s="835" t="e">
        <f aca="false">IF(AM154&lt;&gt;0,IF(AN154="○","入力済","未入力"),"")</f>
        <v>#N/A</v>
      </c>
      <c r="BG154" s="835" t="str">
        <f aca="false">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835" t="str">
        <f aca="false">IF(OR(U154="新加算Ⅴ（７）",U154="新加算Ⅴ（９）",U154="新加算Ⅴ（10）",U154="新加算Ⅴ（12）",U154="新加算Ⅴ（13）",U154="新加算Ⅴ（14）"),IF(OR(AP154="○",AP154="令和６年度中に満たす"),"入力済","未入力"),"")</f>
        <v/>
      </c>
      <c r="BI154" s="835" t="str">
        <f aca="false">IF(OR(U154="新加算Ⅰ",U154="新加算Ⅱ",U154="新加算Ⅲ",U154="新加算Ⅴ（１）",U154="新加算Ⅴ（３）",U154="新加算Ⅴ（８）"),IF(OR(AQ154="○",AQ154="令和６年度中に満たす"),"入力済","未入力"),"")</f>
        <v/>
      </c>
      <c r="BJ154" s="836" t="str">
        <f aca="false">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831" t="str">
        <f aca="false">IF(OR(U154="新加算Ⅰ",U154="新加算Ⅴ（１）",U154="新加算Ⅴ（２）",U154="新加算Ⅴ（５）",U154="新加算Ⅴ（７）",U154="新加算Ⅴ（10）"),IF(AS154="","未入力","入力済"),"")</f>
        <v/>
      </c>
      <c r="BL154" s="644" t="str">
        <f aca="false">G154</f>
        <v/>
      </c>
    </row>
    <row r="155" customFormat="false" ht="15" hidden="false" customHeight="true" outlineLevel="0" collapsed="false">
      <c r="A155" s="730"/>
      <c r="B155" s="617"/>
      <c r="C155" s="617"/>
      <c r="D155" s="617"/>
      <c r="E155" s="617"/>
      <c r="F155" s="617"/>
      <c r="G155" s="618"/>
      <c r="H155" s="618"/>
      <c r="I155" s="618"/>
      <c r="J155" s="808"/>
      <c r="K155" s="618"/>
      <c r="L155" s="620"/>
      <c r="M155" s="621"/>
      <c r="N155" s="837" t="str">
        <f aca="false">IF('別紙様式2-2（４・５月分）'!Q120="","",'別紙様式2-2（４・５月分）'!Q120)</f>
        <v/>
      </c>
      <c r="O155" s="863"/>
      <c r="P155" s="813"/>
      <c r="Q155" s="813"/>
      <c r="R155" s="813"/>
      <c r="S155" s="864"/>
      <c r="T155" s="815"/>
      <c r="U155" s="816"/>
      <c r="V155" s="865"/>
      <c r="W155" s="818"/>
      <c r="X155" s="819"/>
      <c r="Y155" s="626"/>
      <c r="Z155" s="819"/>
      <c r="AA155" s="626"/>
      <c r="AB155" s="819"/>
      <c r="AC155" s="626"/>
      <c r="AD155" s="819"/>
      <c r="AE155" s="626"/>
      <c r="AF155" s="626"/>
      <c r="AG155" s="820"/>
      <c r="AH155" s="821"/>
      <c r="AI155" s="866"/>
      <c r="AJ155" s="867"/>
      <c r="AK155" s="824"/>
      <c r="AL155" s="825"/>
      <c r="AM155" s="826"/>
      <c r="AN155" s="703"/>
      <c r="AO155" s="827"/>
      <c r="AP155" s="704"/>
      <c r="AQ155" s="704"/>
      <c r="AR155" s="828"/>
      <c r="AS155" s="829"/>
      <c r="AT155" s="838" t="str">
        <f aca="false">IF(AV154="","",IF(AG154&gt;10,"！令和６年度の新加算の「算定対象月」が10か月を超えています。標準的な「算定対象月」は令和６年６月から令和７年３月です。",IF(OR(AB154&lt;&gt;7,AD154&lt;&gt;3),"！算定期間の終わりが令和７年３月になっていません。区分変更を行う場合は、別紙様式2-4に記入してください。","")))</f>
        <v/>
      </c>
      <c r="AU155" s="868"/>
      <c r="AV155" s="831"/>
      <c r="AW155" s="877" t="str">
        <f aca="false">IF('別紙様式2-2（４・５月分）'!O120="","",'別紙様式2-2（４・５月分）'!O120)</f>
        <v/>
      </c>
      <c r="AX155" s="833"/>
      <c r="AY155" s="834"/>
      <c r="AZ155" s="835"/>
      <c r="BA155" s="835"/>
      <c r="BB155" s="835"/>
      <c r="BC155" s="835"/>
      <c r="BD155" s="835"/>
      <c r="BE155" s="835"/>
      <c r="BF155" s="835"/>
      <c r="BG155" s="835"/>
      <c r="BH155" s="835"/>
      <c r="BI155" s="835"/>
      <c r="BJ155" s="836"/>
      <c r="BK155" s="831"/>
      <c r="BL155" s="644" t="str">
        <f aca="false">G154</f>
        <v/>
      </c>
    </row>
    <row r="156" s="1" customFormat="true" ht="15" hidden="false" customHeight="true" outlineLevel="0" collapsed="false">
      <c r="A156" s="730"/>
      <c r="B156" s="617"/>
      <c r="C156" s="617"/>
      <c r="D156" s="617"/>
      <c r="E156" s="617"/>
      <c r="F156" s="617"/>
      <c r="G156" s="618"/>
      <c r="H156" s="618"/>
      <c r="I156" s="618"/>
      <c r="J156" s="808"/>
      <c r="K156" s="618"/>
      <c r="L156" s="620"/>
      <c r="M156" s="621"/>
      <c r="N156" s="837"/>
      <c r="O156" s="863"/>
      <c r="P156" s="873" t="s">
        <v>92</v>
      </c>
      <c r="Q156" s="840" t="e">
        <f aca="false">IFERROR(VLOOKUP('別紙様式2-2（４・５月分）'!AR119,【参考】数式用!$AT$5:$AV$22,3,FALSE),"")))</f>
        <v>#N/A</v>
      </c>
      <c r="R156" s="874" t="s">
        <v>94</v>
      </c>
      <c r="S156" s="875" t="e">
        <f aca="false">IFERROR(VLOOKUP(K154,【参考】数式用!$A$5:$AB$27,MATCH(Q156,【参考】数式用!$B$4:$AB$4,0)+1,0),"")))</f>
        <v>#N/A</v>
      </c>
      <c r="T156" s="843" t="s">
        <v>410</v>
      </c>
      <c r="U156" s="844"/>
      <c r="V156" s="870" t="e">
        <f aca="false">IFERROR(VLOOKUP(K154,【参考】数式用!$A$5:$AB$27,MATCH(U156,【参考】数式用!$B$4:$AB$4,0)+1,0),"")))</f>
        <v>#N/A</v>
      </c>
      <c r="W156" s="846" t="s">
        <v>88</v>
      </c>
      <c r="X156" s="881" t="n">
        <v>7</v>
      </c>
      <c r="Y156" s="667" t="s">
        <v>89</v>
      </c>
      <c r="Z156" s="881" t="n">
        <v>4</v>
      </c>
      <c r="AA156" s="667" t="s">
        <v>372</v>
      </c>
      <c r="AB156" s="881" t="n">
        <v>8</v>
      </c>
      <c r="AC156" s="667" t="s">
        <v>89</v>
      </c>
      <c r="AD156" s="881" t="n">
        <v>3</v>
      </c>
      <c r="AE156" s="667" t="s">
        <v>90</v>
      </c>
      <c r="AF156" s="667" t="s">
        <v>101</v>
      </c>
      <c r="AG156" s="848" t="n">
        <f aca="false">IF(X156&gt;=1,(AB156*12+AD156)-(X156*12+Z156)+1,"")</f>
        <v>12</v>
      </c>
      <c r="AH156" s="849" t="s">
        <v>373</v>
      </c>
      <c r="AI156" s="871" t="str">
        <f aca="false">IFERROR(ROUNDDOWN(ROUND(L154*V156,0)*M154,0)*AG156,"")</f>
        <v/>
      </c>
      <c r="AJ156" s="882" t="str">
        <f aca="false">IFERROR(ROUNDDOWN(ROUND((L154*(V156-AX154)),0)*M154,0)*AG156,"")</f>
        <v/>
      </c>
      <c r="AK156" s="852" t="e">
        <f aca="false">IFERROR(IF(OR(N154="",N155="",N157=""),0,ROUNDDOWN(ROUNDDOWN(ROUND(L154*VLOOKUP(K154,【参考】数式用!$A$5:$AB$27,MATCH("新加算Ⅳ",【参考】数式用!$B$4:$AB$4,0)+1,0),0)*M154,0)*AG156*0.5,0)),"")),0),0),0)))</f>
        <v>#N/A</v>
      </c>
      <c r="AL156" s="853" t="str">
        <f aca="false">IF(U156&lt;&gt;"","新規に適用","")</f>
        <v/>
      </c>
      <c r="AM156" s="854" t="e">
        <f aca="false">IFERROR(IF(OR(N157="ベア加算",N157=""),0, IF(OR(U154="新加算Ⅰ",U154="新加算Ⅱ",U154="新加算Ⅲ",U154="新加算Ⅳ"),0,ROUNDDOWN(ROUND(L154*VLOOKUP(K154,【参考】数式用!$A$5:$I$27,MATCH("ベア加算",【参考】数式用!$B$4:$I$4,0)+1,0),0)*M154,0)*AG156)),"")),0),0))))</f>
        <v>#N/A</v>
      </c>
      <c r="AN156" s="855" t="e">
        <f aca="false">IF(AM156=0,"",IF(AND(U156&lt;&gt;"",AN154=""),"新規に適用",IF(AND(U156&lt;&gt;"",AN154&lt;&gt;""),"継続で適用","")))</f>
        <v>#N/A</v>
      </c>
      <c r="AO156" s="855" t="str">
        <f aca="false">IF(AND(U156&lt;&gt;"",AO154=""),"新規に適用",IF(AND(U156&lt;&gt;"",AO154&lt;&gt;""),"継続で適用",""))</f>
        <v/>
      </c>
      <c r="AP156" s="856"/>
      <c r="AQ156" s="855" t="str">
        <f aca="false">IF(AND(U156&lt;&gt;"",AQ154=""),"新規に適用",IF(AND(U156&lt;&gt;"",AQ154&lt;&gt;""),"継続で適用",""))</f>
        <v/>
      </c>
      <c r="AR156" s="857" t="str">
        <f aca="false">IF(AND(U156&lt;&gt;"",AO154=""),"新規に適用",IF(AND(U156&lt;&gt;"",OR(U154="新加算Ⅰ",U154="新加算Ⅱ",U154="新加算Ⅴ（１）",U154="新加算Ⅴ（２）",U154="新加算Ⅴ（３）",U154="新加算Ⅴ（４）",U154="新加算Ⅴ（５）",U154="新加算Ⅴ（６）",U154="新加算Ⅴ（７）",U154="新加算Ⅴ（９）",U154="新加算Ⅴ（10）",U154="新加算Ⅴ（12）")),"継続で適用",""))</f>
        <v/>
      </c>
      <c r="AS156" s="855" t="str">
        <f aca="false">IF(AND(U156&lt;&gt;"",AS154=""),"新規に適用",IF(AND(U156&lt;&gt;"",AS154&lt;&gt;""),"継続で適用",""))</f>
        <v/>
      </c>
      <c r="AT156" s="838"/>
      <c r="AU156" s="868"/>
      <c r="AV156" s="831" t="str">
        <f aca="false">IF(K154&lt;&gt;"","V列に色付け","")</f>
        <v/>
      </c>
      <c r="AW156" s="877"/>
      <c r="AX156" s="833"/>
      <c r="BL156" s="644" t="str">
        <f aca="false">G154</f>
        <v/>
      </c>
    </row>
    <row r="157" s="1" customFormat="true" ht="30" hidden="false" customHeight="true" outlineLevel="0" collapsed="false">
      <c r="A157" s="730"/>
      <c r="B157" s="617"/>
      <c r="C157" s="617"/>
      <c r="D157" s="617"/>
      <c r="E157" s="617"/>
      <c r="F157" s="617"/>
      <c r="G157" s="618"/>
      <c r="H157" s="618"/>
      <c r="I157" s="618"/>
      <c r="J157" s="808"/>
      <c r="K157" s="618"/>
      <c r="L157" s="620"/>
      <c r="M157" s="621"/>
      <c r="N157" s="859" t="str">
        <f aca="false">IF('別紙様式2-2（４・５月分）'!Q121="","",'別紙様式2-2（４・５月分）'!Q121)</f>
        <v/>
      </c>
      <c r="O157" s="863"/>
      <c r="P157" s="873"/>
      <c r="Q157" s="840"/>
      <c r="R157" s="874"/>
      <c r="S157" s="875"/>
      <c r="T157" s="843"/>
      <c r="U157" s="844"/>
      <c r="V157" s="870"/>
      <c r="W157" s="846"/>
      <c r="X157" s="881"/>
      <c r="Y157" s="667"/>
      <c r="Z157" s="881"/>
      <c r="AA157" s="667"/>
      <c r="AB157" s="881"/>
      <c r="AC157" s="667"/>
      <c r="AD157" s="881"/>
      <c r="AE157" s="667"/>
      <c r="AF157" s="667"/>
      <c r="AG157" s="848"/>
      <c r="AH157" s="849"/>
      <c r="AI157" s="871"/>
      <c r="AJ157" s="882"/>
      <c r="AK157" s="852"/>
      <c r="AL157" s="853"/>
      <c r="AM157" s="854"/>
      <c r="AN157" s="855"/>
      <c r="AO157" s="855"/>
      <c r="AP157" s="856"/>
      <c r="AQ157" s="855"/>
      <c r="AR157" s="857"/>
      <c r="AS157" s="855"/>
      <c r="AT157" s="681" t="str">
        <f aca="false">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868"/>
      <c r="AV157" s="831"/>
      <c r="AW157" s="877" t="str">
        <f aca="false">IF('別紙様式2-2（４・５月分）'!O121="","",'別紙様式2-2（４・５月分）'!O121)</f>
        <v/>
      </c>
      <c r="AX157" s="833"/>
      <c r="BL157" s="644" t="str">
        <f aca="false">G154</f>
        <v/>
      </c>
    </row>
    <row r="158" customFormat="false" ht="30" hidden="false" customHeight="true" outlineLevel="0" collapsed="false">
      <c r="A158" s="616" t="n">
        <v>37</v>
      </c>
      <c r="B158" s="731" t="str">
        <f aca="false">IF(基本情報入力シート!C90="","",基本情報入力シート!C90)</f>
        <v/>
      </c>
      <c r="C158" s="731"/>
      <c r="D158" s="731"/>
      <c r="E158" s="731"/>
      <c r="F158" s="731"/>
      <c r="G158" s="732" t="str">
        <f aca="false">IF(基本情報入力シート!M90="","",基本情報入力シート!M90)</f>
        <v/>
      </c>
      <c r="H158" s="732" t="str">
        <f aca="false">IF(基本情報入力シート!R90="","",基本情報入力シート!R90)</f>
        <v/>
      </c>
      <c r="I158" s="732" t="str">
        <f aca="false">IF(基本情報入力シート!W90="","",基本情報入力シート!W90)</f>
        <v/>
      </c>
      <c r="J158" s="860" t="str">
        <f aca="false">IF(基本情報入力シート!X90="","",基本情報入力シート!X90)</f>
        <v/>
      </c>
      <c r="K158" s="732" t="str">
        <f aca="false">IF(基本情報入力シート!Y90="","",基本情報入力シート!Y90)</f>
        <v/>
      </c>
      <c r="L158" s="879" t="str">
        <f aca="false">IF(基本情報入力シート!AB90="","",基本情報入力シート!AB90)</f>
        <v/>
      </c>
      <c r="M158" s="880" t="e">
        <f aca="false">IF(基本情報入力シート!AC90="","",基本情報入力シート!AC90)</f>
        <v>#N/A</v>
      </c>
      <c r="N158" s="811" t="str">
        <f aca="false">IF('別紙様式2-2（４・５月分）'!Q122="","",'別紙様式2-2（４・５月分）'!Q122)</f>
        <v/>
      </c>
      <c r="O158" s="863" t="e">
        <f aca="false">IF(SUM('別紙様式2-2（４・５月分）'!R122:R124)=0,"",SUM('別紙様式2-2（４・５月分）'!R122:R124))</f>
        <v>#N/A</v>
      </c>
      <c r="P158" s="813" t="e">
        <f aca="false">IFERROR(VLOOKUP('別紙様式2-2（４・５月分）'!AR122,【参考】数式用!$AT$5:$AU$22,2,FALSE),"")))</f>
        <v>#N/A</v>
      </c>
      <c r="Q158" s="813"/>
      <c r="R158" s="813"/>
      <c r="S158" s="864" t="e">
        <f aca="false">IFERROR(VLOOKUP(K158,【参考】数式用!$A$5:$AB$27,MATCH(P158,【参考】数式用!$B$4:$AB$4,0)+1,0),"")))</f>
        <v>#N/A</v>
      </c>
      <c r="T158" s="815" t="s">
        <v>405</v>
      </c>
      <c r="U158" s="816"/>
      <c r="V158" s="865" t="e">
        <f aca="false">IFERROR(VLOOKUP(K158,【参考】数式用!$A$5:$AB$27,MATCH(U158,【参考】数式用!$B$4:$AB$4,0)+1,0),"")))</f>
        <v>#N/A</v>
      </c>
      <c r="W158" s="818" t="s">
        <v>88</v>
      </c>
      <c r="X158" s="819" t="n">
        <v>6</v>
      </c>
      <c r="Y158" s="626" t="s">
        <v>89</v>
      </c>
      <c r="Z158" s="819" t="n">
        <v>6</v>
      </c>
      <c r="AA158" s="626" t="s">
        <v>372</v>
      </c>
      <c r="AB158" s="819" t="n">
        <v>7</v>
      </c>
      <c r="AC158" s="626" t="s">
        <v>89</v>
      </c>
      <c r="AD158" s="819" t="n">
        <v>3</v>
      </c>
      <c r="AE158" s="626" t="s">
        <v>90</v>
      </c>
      <c r="AF158" s="626" t="s">
        <v>101</v>
      </c>
      <c r="AG158" s="820" t="n">
        <f aca="false">IF(X158&gt;=1,(AB158*12+AD158)-(X158*12+Z158)+1,"")</f>
        <v>10</v>
      </c>
      <c r="AH158" s="821" t="s">
        <v>373</v>
      </c>
      <c r="AI158" s="866" t="str">
        <f aca="false">IFERROR(ROUNDDOWN(ROUND(L158*V158,0)*M158,0)*AG158,"")</f>
        <v/>
      </c>
      <c r="AJ158" s="867" t="str">
        <f aca="false">IFERROR(ROUNDDOWN(ROUND((L158*(V158-AX158)),0)*M158,0)*AG158,"")</f>
        <v/>
      </c>
      <c r="AK158" s="824" t="e">
        <f aca="false">IFERROR(IF(OR(N158="",N159="",N161=""),0,ROUNDDOWN(ROUNDDOWN(ROUND(L158*VLOOKUP(K158,【参考】数式用!$A$5:$AB$27,MATCH("新加算Ⅳ",【参考】数式用!$B$4:$AB$4,0)+1,0),0)*M158,0)*AG158*0.5,0)),"")),0),0),0)))</f>
        <v>#N/A</v>
      </c>
      <c r="AL158" s="825"/>
      <c r="AM158" s="826" t="e">
        <f aca="false">IFERROR(IF(OR(N161="ベア加算",N161=""),0, IF(OR(U158="新加算Ⅰ",U158="新加算Ⅱ",U158="新加算Ⅲ",U158="新加算Ⅳ"),ROUNDDOWN(ROUND(L158*VLOOKUP(K158,【参考】数式用!$A$5:$I$27,MATCH("ベア加算",【参考】数式用!$B$4:$I$4,0)+1,0),0)*M158,0)*AG158,0)),"")),0),0))))</f>
        <v>#N/A</v>
      </c>
      <c r="AN158" s="703"/>
      <c r="AO158" s="827"/>
      <c r="AP158" s="704"/>
      <c r="AQ158" s="704"/>
      <c r="AR158" s="828"/>
      <c r="AS158" s="829"/>
      <c r="AT158" s="639" t="str">
        <f aca="false">IF(AV158="","",IF(V158&lt;O158,"！加算の要件上は問題ありませんが、令和６年４・５月と比較して令和６年６月に加算率が下がる計画になっています。",""))</f>
        <v/>
      </c>
      <c r="AU158" s="868"/>
      <c r="AV158" s="831" t="str">
        <f aca="false">IF(K158&lt;&gt;"","V列に色付け","")</f>
        <v/>
      </c>
      <c r="AW158" s="877" t="str">
        <f aca="false">IF('別紙様式2-2（４・５月分）'!O122="","",'別紙様式2-2（４・５月分）'!O122)</f>
        <v/>
      </c>
      <c r="AX158" s="833" t="e">
        <f aca="false">IF(SUM('別紙様式2-2（４・５月分）'!P122:P124)=0,"",SUM('別紙様式2-2（４・５月分）'!P122:P124))</f>
        <v>#N/A</v>
      </c>
      <c r="AY158" s="834" t="e">
        <f aca="false">IFERROR(VLOOKUP(K158,【参考】数式用!$AJ$2:$AK$24,2,FALSE),"")))</f>
        <v>#N/A</v>
      </c>
      <c r="AZ158" s="835" t="s">
        <v>406</v>
      </c>
      <c r="BA158" s="835" t="s">
        <v>407</v>
      </c>
      <c r="BB158" s="835" t="s">
        <v>408</v>
      </c>
      <c r="BC158" s="835" t="s">
        <v>409</v>
      </c>
      <c r="BD158" s="835" t="e">
        <f aca="false">IF(AND(P158&lt;&gt;"新加算Ⅰ",P158&lt;&gt;"新加算Ⅱ",P158&lt;&gt;"新加算Ⅲ",P158&lt;&gt;"新加算Ⅳ"),P158,IF(Q160&lt;&gt;"",Q160,""))</f>
        <v>#N/A</v>
      </c>
      <c r="BE158" s="835"/>
      <c r="BF158" s="835" t="e">
        <f aca="false">IF(AM158&lt;&gt;0,IF(AN158="○","入力済","未入力"),"")</f>
        <v>#N/A</v>
      </c>
      <c r="BG158" s="835" t="str">
        <f aca="false">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835" t="str">
        <f aca="false">IF(OR(U158="新加算Ⅴ（７）",U158="新加算Ⅴ（９）",U158="新加算Ⅴ（10）",U158="新加算Ⅴ（12）",U158="新加算Ⅴ（13）",U158="新加算Ⅴ（14）"),IF(OR(AP158="○",AP158="令和６年度中に満たす"),"入力済","未入力"),"")</f>
        <v/>
      </c>
      <c r="BI158" s="835" t="str">
        <f aca="false">IF(OR(U158="新加算Ⅰ",U158="新加算Ⅱ",U158="新加算Ⅲ",U158="新加算Ⅴ（１）",U158="新加算Ⅴ（３）",U158="新加算Ⅴ（８）"),IF(OR(AQ158="○",AQ158="令和６年度中に満たす"),"入力済","未入力"),"")</f>
        <v/>
      </c>
      <c r="BJ158" s="836" t="str">
        <f aca="false">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831" t="str">
        <f aca="false">IF(OR(U158="新加算Ⅰ",U158="新加算Ⅴ（１）",U158="新加算Ⅴ（２）",U158="新加算Ⅴ（５）",U158="新加算Ⅴ（７）",U158="新加算Ⅴ（10）"),IF(AS158="","未入力","入力済"),"")</f>
        <v/>
      </c>
      <c r="BL158" s="644" t="str">
        <f aca="false">G158</f>
        <v/>
      </c>
    </row>
    <row r="159" customFormat="false" ht="15" hidden="false" customHeight="true" outlineLevel="0" collapsed="false">
      <c r="A159" s="616"/>
      <c r="B159" s="731"/>
      <c r="C159" s="731"/>
      <c r="D159" s="731"/>
      <c r="E159" s="731"/>
      <c r="F159" s="731"/>
      <c r="G159" s="732"/>
      <c r="H159" s="732"/>
      <c r="I159" s="732"/>
      <c r="J159" s="860"/>
      <c r="K159" s="732"/>
      <c r="L159" s="879"/>
      <c r="M159" s="880"/>
      <c r="N159" s="837" t="str">
        <f aca="false">IF('別紙様式2-2（４・５月分）'!Q123="","",'別紙様式2-2（４・５月分）'!Q123)</f>
        <v/>
      </c>
      <c r="O159" s="863"/>
      <c r="P159" s="813"/>
      <c r="Q159" s="813"/>
      <c r="R159" s="813"/>
      <c r="S159" s="864"/>
      <c r="T159" s="815"/>
      <c r="U159" s="816"/>
      <c r="V159" s="865"/>
      <c r="W159" s="818"/>
      <c r="X159" s="819"/>
      <c r="Y159" s="626"/>
      <c r="Z159" s="819"/>
      <c r="AA159" s="626"/>
      <c r="AB159" s="819"/>
      <c r="AC159" s="626"/>
      <c r="AD159" s="819"/>
      <c r="AE159" s="626"/>
      <c r="AF159" s="626"/>
      <c r="AG159" s="820"/>
      <c r="AH159" s="821"/>
      <c r="AI159" s="866"/>
      <c r="AJ159" s="867"/>
      <c r="AK159" s="824"/>
      <c r="AL159" s="825"/>
      <c r="AM159" s="826"/>
      <c r="AN159" s="703"/>
      <c r="AO159" s="827"/>
      <c r="AP159" s="704"/>
      <c r="AQ159" s="704"/>
      <c r="AR159" s="828"/>
      <c r="AS159" s="829"/>
      <c r="AT159" s="838" t="str">
        <f aca="false">IF(AV158="","",IF(AG158&gt;10,"！令和６年度の新加算の「算定対象月」が10か月を超えています。標準的な「算定対象月」は令和６年６月から令和７年３月です。",IF(OR(AB158&lt;&gt;7,AD158&lt;&gt;3),"！算定期間の終わりが令和７年３月になっていません。区分変更を行う場合は、別紙様式2-4に記入してください。","")))</f>
        <v/>
      </c>
      <c r="AU159" s="868"/>
      <c r="AV159" s="831"/>
      <c r="AW159" s="877" t="str">
        <f aca="false">IF('別紙様式2-2（４・５月分）'!O123="","",'別紙様式2-2（４・５月分）'!O123)</f>
        <v/>
      </c>
      <c r="AX159" s="833"/>
      <c r="AY159" s="834"/>
      <c r="AZ159" s="835"/>
      <c r="BA159" s="835"/>
      <c r="BB159" s="835"/>
      <c r="BC159" s="835"/>
      <c r="BD159" s="835"/>
      <c r="BE159" s="835"/>
      <c r="BF159" s="835"/>
      <c r="BG159" s="835"/>
      <c r="BH159" s="835"/>
      <c r="BI159" s="835"/>
      <c r="BJ159" s="836"/>
      <c r="BK159" s="831"/>
      <c r="BL159" s="644" t="str">
        <f aca="false">G158</f>
        <v/>
      </c>
    </row>
    <row r="160" s="1" customFormat="true" ht="15" hidden="false" customHeight="true" outlineLevel="0" collapsed="false">
      <c r="A160" s="616"/>
      <c r="B160" s="731"/>
      <c r="C160" s="731"/>
      <c r="D160" s="731"/>
      <c r="E160" s="731"/>
      <c r="F160" s="731"/>
      <c r="G160" s="732"/>
      <c r="H160" s="732"/>
      <c r="I160" s="732"/>
      <c r="J160" s="860"/>
      <c r="K160" s="732"/>
      <c r="L160" s="879"/>
      <c r="M160" s="880"/>
      <c r="N160" s="837"/>
      <c r="O160" s="863"/>
      <c r="P160" s="873" t="s">
        <v>92</v>
      </c>
      <c r="Q160" s="840" t="e">
        <f aca="false">IFERROR(VLOOKUP('別紙様式2-2（４・５月分）'!AR122,【参考】数式用!$AT$5:$AV$22,3,FALSE),"")))</f>
        <v>#N/A</v>
      </c>
      <c r="R160" s="874" t="s">
        <v>94</v>
      </c>
      <c r="S160" s="869" t="e">
        <f aca="false">IFERROR(VLOOKUP(K158,【参考】数式用!$A$5:$AB$27,MATCH(Q160,【参考】数式用!$B$4:$AB$4,0)+1,0),"")))</f>
        <v>#N/A</v>
      </c>
      <c r="T160" s="843" t="s">
        <v>410</v>
      </c>
      <c r="U160" s="844"/>
      <c r="V160" s="870" t="e">
        <f aca="false">IFERROR(VLOOKUP(K158,【参考】数式用!$A$5:$AB$27,MATCH(U160,【参考】数式用!$B$4:$AB$4,0)+1,0),"")))</f>
        <v>#N/A</v>
      </c>
      <c r="W160" s="846" t="s">
        <v>88</v>
      </c>
      <c r="X160" s="881" t="n">
        <v>7</v>
      </c>
      <c r="Y160" s="667" t="s">
        <v>89</v>
      </c>
      <c r="Z160" s="881" t="n">
        <v>4</v>
      </c>
      <c r="AA160" s="667" t="s">
        <v>372</v>
      </c>
      <c r="AB160" s="881" t="n">
        <v>8</v>
      </c>
      <c r="AC160" s="667" t="s">
        <v>89</v>
      </c>
      <c r="AD160" s="881" t="n">
        <v>3</v>
      </c>
      <c r="AE160" s="667" t="s">
        <v>90</v>
      </c>
      <c r="AF160" s="667" t="s">
        <v>101</v>
      </c>
      <c r="AG160" s="848" t="n">
        <f aca="false">IF(X160&gt;=1,(AB160*12+AD160)-(X160*12+Z160)+1,"")</f>
        <v>12</v>
      </c>
      <c r="AH160" s="849" t="s">
        <v>373</v>
      </c>
      <c r="AI160" s="871" t="str">
        <f aca="false">IFERROR(ROUNDDOWN(ROUND(L158*V160,0)*M158,0)*AG160,"")</f>
        <v/>
      </c>
      <c r="AJ160" s="882" t="str">
        <f aca="false">IFERROR(ROUNDDOWN(ROUND((L158*(V160-AX158)),0)*M158,0)*AG160,"")</f>
        <v/>
      </c>
      <c r="AK160" s="852" t="e">
        <f aca="false">IFERROR(IF(OR(N158="",N159="",N161=""),0,ROUNDDOWN(ROUNDDOWN(ROUND(L158*VLOOKUP(K158,【参考】数式用!$A$5:$AB$27,MATCH("新加算Ⅳ",【参考】数式用!$B$4:$AB$4,0)+1,0),0)*M158,0)*AG160*0.5,0)),"")),0),0),0)))</f>
        <v>#N/A</v>
      </c>
      <c r="AL160" s="853" t="str">
        <f aca="false">IF(U160&lt;&gt;"","新規に適用","")</f>
        <v/>
      </c>
      <c r="AM160" s="854" t="e">
        <f aca="false">IFERROR(IF(OR(N161="ベア加算",N161=""),0, IF(OR(U158="新加算Ⅰ",U158="新加算Ⅱ",U158="新加算Ⅲ",U158="新加算Ⅳ"),0,ROUNDDOWN(ROUND(L158*VLOOKUP(K158,【参考】数式用!$A$5:$I$27,MATCH("ベア加算",【参考】数式用!$B$4:$I$4,0)+1,0),0)*M158,0)*AG160)),"")),0),0))))</f>
        <v>#N/A</v>
      </c>
      <c r="AN160" s="855" t="e">
        <f aca="false">IF(AM160=0,"",IF(AND(U160&lt;&gt;"",AN158=""),"新規に適用",IF(AND(U160&lt;&gt;"",AN158&lt;&gt;""),"継続で適用","")))</f>
        <v>#N/A</v>
      </c>
      <c r="AO160" s="855" t="str">
        <f aca="false">IF(AND(U160&lt;&gt;"",AO158=""),"新規に適用",IF(AND(U160&lt;&gt;"",AO158&lt;&gt;""),"継続で適用",""))</f>
        <v/>
      </c>
      <c r="AP160" s="856"/>
      <c r="AQ160" s="855" t="str">
        <f aca="false">IF(AND(U160&lt;&gt;"",AQ158=""),"新規に適用",IF(AND(U160&lt;&gt;"",AQ158&lt;&gt;""),"継続で適用",""))</f>
        <v/>
      </c>
      <c r="AR160" s="857" t="str">
        <f aca="false">IF(AND(U160&lt;&gt;"",AO158=""),"新規に適用",IF(AND(U160&lt;&gt;"",OR(U158="新加算Ⅰ",U158="新加算Ⅱ",U158="新加算Ⅴ（１）",U158="新加算Ⅴ（２）",U158="新加算Ⅴ（３）",U158="新加算Ⅴ（４）",U158="新加算Ⅴ（５）",U158="新加算Ⅴ（６）",U158="新加算Ⅴ（７）",U158="新加算Ⅴ（９）",U158="新加算Ⅴ（10）",U158="新加算Ⅴ（12）")),"継続で適用",""))</f>
        <v/>
      </c>
      <c r="AS160" s="855" t="str">
        <f aca="false">IF(AND(U160&lt;&gt;"",AS158=""),"新規に適用",IF(AND(U160&lt;&gt;"",AS158&lt;&gt;""),"継続で適用",""))</f>
        <v/>
      </c>
      <c r="AT160" s="838"/>
      <c r="AU160" s="868"/>
      <c r="AV160" s="831" t="str">
        <f aca="false">IF(K158&lt;&gt;"","V列に色付け","")</f>
        <v/>
      </c>
      <c r="AW160" s="877"/>
      <c r="AX160" s="833"/>
      <c r="BL160" s="644" t="str">
        <f aca="false">G158</f>
        <v/>
      </c>
    </row>
    <row r="161" s="1" customFormat="true" ht="30" hidden="false" customHeight="true" outlineLevel="0" collapsed="false">
      <c r="A161" s="616"/>
      <c r="B161" s="731"/>
      <c r="C161" s="731"/>
      <c r="D161" s="731"/>
      <c r="E161" s="731"/>
      <c r="F161" s="731"/>
      <c r="G161" s="732"/>
      <c r="H161" s="732"/>
      <c r="I161" s="732"/>
      <c r="J161" s="860"/>
      <c r="K161" s="732"/>
      <c r="L161" s="879"/>
      <c r="M161" s="880"/>
      <c r="N161" s="859" t="str">
        <f aca="false">IF('別紙様式2-2（４・５月分）'!Q124="","",'別紙様式2-2（４・５月分）'!Q124)</f>
        <v/>
      </c>
      <c r="O161" s="863"/>
      <c r="P161" s="873"/>
      <c r="Q161" s="840"/>
      <c r="R161" s="874"/>
      <c r="S161" s="869"/>
      <c r="T161" s="843"/>
      <c r="U161" s="844"/>
      <c r="V161" s="870"/>
      <c r="W161" s="846"/>
      <c r="X161" s="881"/>
      <c r="Y161" s="667"/>
      <c r="Z161" s="881"/>
      <c r="AA161" s="667"/>
      <c r="AB161" s="881"/>
      <c r="AC161" s="667"/>
      <c r="AD161" s="881"/>
      <c r="AE161" s="667"/>
      <c r="AF161" s="667"/>
      <c r="AG161" s="848"/>
      <c r="AH161" s="849"/>
      <c r="AI161" s="871"/>
      <c r="AJ161" s="882"/>
      <c r="AK161" s="852"/>
      <c r="AL161" s="853"/>
      <c r="AM161" s="854"/>
      <c r="AN161" s="855"/>
      <c r="AO161" s="855"/>
      <c r="AP161" s="856"/>
      <c r="AQ161" s="855"/>
      <c r="AR161" s="857"/>
      <c r="AS161" s="855"/>
      <c r="AT161" s="681" t="str">
        <f aca="false">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868"/>
      <c r="AV161" s="831"/>
      <c r="AW161" s="877" t="str">
        <f aca="false">IF('別紙様式2-2（４・５月分）'!O124="","",'別紙様式2-2（４・５月分）'!O124)</f>
        <v/>
      </c>
      <c r="AX161" s="833"/>
      <c r="BL161" s="644" t="str">
        <f aca="false">G158</f>
        <v/>
      </c>
    </row>
    <row r="162" customFormat="false" ht="30" hidden="false" customHeight="true" outlineLevel="0" collapsed="false">
      <c r="A162" s="730" t="n">
        <v>38</v>
      </c>
      <c r="B162" s="617" t="str">
        <f aca="false">IF(基本情報入力シート!C91="","",基本情報入力シート!C91)</f>
        <v/>
      </c>
      <c r="C162" s="617"/>
      <c r="D162" s="617"/>
      <c r="E162" s="617"/>
      <c r="F162" s="617"/>
      <c r="G162" s="618" t="str">
        <f aca="false">IF(基本情報入力シート!M91="","",基本情報入力シート!M91)</f>
        <v/>
      </c>
      <c r="H162" s="618" t="str">
        <f aca="false">IF(基本情報入力シート!R91="","",基本情報入力シート!R91)</f>
        <v/>
      </c>
      <c r="I162" s="618" t="str">
        <f aca="false">IF(基本情報入力シート!W91="","",基本情報入力シート!W91)</f>
        <v/>
      </c>
      <c r="J162" s="808" t="str">
        <f aca="false">IF(基本情報入力シート!X91="","",基本情報入力シート!X91)</f>
        <v/>
      </c>
      <c r="K162" s="618" t="str">
        <f aca="false">IF(基本情報入力シート!Y91="","",基本情報入力シート!Y91)</f>
        <v/>
      </c>
      <c r="L162" s="620" t="str">
        <f aca="false">IF(基本情報入力シート!AB91="","",基本情報入力シート!AB91)</f>
        <v/>
      </c>
      <c r="M162" s="621" t="e">
        <f aca="false">IF(基本情報入力シート!AC91="","",基本情報入力シート!AC91)</f>
        <v>#N/A</v>
      </c>
      <c r="N162" s="811" t="str">
        <f aca="false">IF('別紙様式2-2（４・５月分）'!Q125="","",'別紙様式2-2（４・５月分）'!Q125)</f>
        <v/>
      </c>
      <c r="O162" s="863" t="e">
        <f aca="false">IF(SUM('別紙様式2-2（４・５月分）'!R125:R127)=0,"",SUM('別紙様式2-2（４・５月分）'!R125:R127))</f>
        <v>#N/A</v>
      </c>
      <c r="P162" s="813" t="e">
        <f aca="false">IFERROR(VLOOKUP('別紙様式2-2（４・５月分）'!AR125,【参考】数式用!$AT$5:$AU$22,2,FALSE),"")))</f>
        <v>#N/A</v>
      </c>
      <c r="Q162" s="813"/>
      <c r="R162" s="813"/>
      <c r="S162" s="864" t="e">
        <f aca="false">IFERROR(VLOOKUP(K162,【参考】数式用!$A$5:$AB$27,MATCH(P162,【参考】数式用!$B$4:$AB$4,0)+1,0),"")))</f>
        <v>#N/A</v>
      </c>
      <c r="T162" s="815" t="s">
        <v>405</v>
      </c>
      <c r="U162" s="816"/>
      <c r="V162" s="865" t="e">
        <f aca="false">IFERROR(VLOOKUP(K162,【参考】数式用!$A$5:$AB$27,MATCH(U162,【参考】数式用!$B$4:$AB$4,0)+1,0),"")))</f>
        <v>#N/A</v>
      </c>
      <c r="W162" s="818" t="s">
        <v>88</v>
      </c>
      <c r="X162" s="819" t="n">
        <v>6</v>
      </c>
      <c r="Y162" s="626" t="s">
        <v>89</v>
      </c>
      <c r="Z162" s="819" t="n">
        <v>6</v>
      </c>
      <c r="AA162" s="626" t="s">
        <v>372</v>
      </c>
      <c r="AB162" s="819" t="n">
        <v>7</v>
      </c>
      <c r="AC162" s="626" t="s">
        <v>89</v>
      </c>
      <c r="AD162" s="819" t="n">
        <v>3</v>
      </c>
      <c r="AE162" s="626" t="s">
        <v>90</v>
      </c>
      <c r="AF162" s="626" t="s">
        <v>101</v>
      </c>
      <c r="AG162" s="820" t="n">
        <f aca="false">IF(X162&gt;=1,(AB162*12+AD162)-(X162*12+Z162)+1,"")</f>
        <v>10</v>
      </c>
      <c r="AH162" s="821" t="s">
        <v>373</v>
      </c>
      <c r="AI162" s="866" t="str">
        <f aca="false">IFERROR(ROUNDDOWN(ROUND(L162*V162,0)*M162,0)*AG162,"")</f>
        <v/>
      </c>
      <c r="AJ162" s="867" t="str">
        <f aca="false">IFERROR(ROUNDDOWN(ROUND((L162*(V162-AX162)),0)*M162,0)*AG162,"")</f>
        <v/>
      </c>
      <c r="AK162" s="824" t="e">
        <f aca="false">IFERROR(IF(OR(N162="",N163="",N165=""),0,ROUNDDOWN(ROUNDDOWN(ROUND(L162*VLOOKUP(K162,【参考】数式用!$A$5:$AB$27,MATCH("新加算Ⅳ",【参考】数式用!$B$4:$AB$4,0)+1,0),0)*M162,0)*AG162*0.5,0)),"")),0),0),0)))</f>
        <v>#N/A</v>
      </c>
      <c r="AL162" s="825"/>
      <c r="AM162" s="826" t="e">
        <f aca="false">IFERROR(IF(OR(N165="ベア加算",N165=""),0, IF(OR(U162="新加算Ⅰ",U162="新加算Ⅱ",U162="新加算Ⅲ",U162="新加算Ⅳ"),ROUNDDOWN(ROUND(L162*VLOOKUP(K162,【参考】数式用!$A$5:$I$27,MATCH("ベア加算",【参考】数式用!$B$4:$I$4,0)+1,0),0)*M162,0)*AG162,0)),"")),0),0))))</f>
        <v>#N/A</v>
      </c>
      <c r="AN162" s="703"/>
      <c r="AO162" s="827"/>
      <c r="AP162" s="704"/>
      <c r="AQ162" s="704"/>
      <c r="AR162" s="828"/>
      <c r="AS162" s="829"/>
      <c r="AT162" s="639" t="str">
        <f aca="false">IF(AV162="","",IF(V162&lt;O162,"！加算の要件上は問題ありませんが、令和６年４・５月と比較して令和６年６月に加算率が下がる計画になっています。",""))</f>
        <v/>
      </c>
      <c r="AU162" s="868"/>
      <c r="AV162" s="831" t="str">
        <f aca="false">IF(K162&lt;&gt;"","V列に色付け","")</f>
        <v/>
      </c>
      <c r="AW162" s="877" t="str">
        <f aca="false">IF('別紙様式2-2（４・５月分）'!O125="","",'別紙様式2-2（４・５月分）'!O125)</f>
        <v/>
      </c>
      <c r="AX162" s="833" t="e">
        <f aca="false">IF(SUM('別紙様式2-2（４・５月分）'!P125:P127)=0,"",SUM('別紙様式2-2（４・５月分）'!P125:P127))</f>
        <v>#N/A</v>
      </c>
      <c r="AY162" s="834" t="e">
        <f aca="false">IFERROR(VLOOKUP(K162,【参考】数式用!$AJ$2:$AK$24,2,FALSE),"")))</f>
        <v>#N/A</v>
      </c>
      <c r="AZ162" s="835" t="s">
        <v>406</v>
      </c>
      <c r="BA162" s="835" t="s">
        <v>407</v>
      </c>
      <c r="BB162" s="835" t="s">
        <v>408</v>
      </c>
      <c r="BC162" s="835" t="s">
        <v>409</v>
      </c>
      <c r="BD162" s="835" t="e">
        <f aca="false">IF(AND(P162&lt;&gt;"新加算Ⅰ",P162&lt;&gt;"新加算Ⅱ",P162&lt;&gt;"新加算Ⅲ",P162&lt;&gt;"新加算Ⅳ"),P162,IF(Q164&lt;&gt;"",Q164,""))</f>
        <v>#N/A</v>
      </c>
      <c r="BE162" s="835"/>
      <c r="BF162" s="835" t="e">
        <f aca="false">IF(AM162&lt;&gt;0,IF(AN162="○","入力済","未入力"),"")</f>
        <v>#N/A</v>
      </c>
      <c r="BG162" s="835" t="str">
        <f aca="false">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835" t="str">
        <f aca="false">IF(OR(U162="新加算Ⅴ（７）",U162="新加算Ⅴ（９）",U162="新加算Ⅴ（10）",U162="新加算Ⅴ（12）",U162="新加算Ⅴ（13）",U162="新加算Ⅴ（14）"),IF(OR(AP162="○",AP162="令和６年度中に満たす"),"入力済","未入力"),"")</f>
        <v/>
      </c>
      <c r="BI162" s="835" t="str">
        <f aca="false">IF(OR(U162="新加算Ⅰ",U162="新加算Ⅱ",U162="新加算Ⅲ",U162="新加算Ⅴ（１）",U162="新加算Ⅴ（３）",U162="新加算Ⅴ（８）"),IF(OR(AQ162="○",AQ162="令和６年度中に満たす"),"入力済","未入力"),"")</f>
        <v/>
      </c>
      <c r="BJ162" s="836" t="str">
        <f aca="false">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831" t="str">
        <f aca="false">IF(OR(U162="新加算Ⅰ",U162="新加算Ⅴ（１）",U162="新加算Ⅴ（２）",U162="新加算Ⅴ（５）",U162="新加算Ⅴ（７）",U162="新加算Ⅴ（10）"),IF(AS162="","未入力","入力済"),"")</f>
        <v/>
      </c>
      <c r="BL162" s="644" t="str">
        <f aca="false">G162</f>
        <v/>
      </c>
    </row>
    <row r="163" customFormat="false" ht="15" hidden="false" customHeight="true" outlineLevel="0" collapsed="false">
      <c r="A163" s="730"/>
      <c r="B163" s="617"/>
      <c r="C163" s="617"/>
      <c r="D163" s="617"/>
      <c r="E163" s="617"/>
      <c r="F163" s="617"/>
      <c r="G163" s="618"/>
      <c r="H163" s="618"/>
      <c r="I163" s="618"/>
      <c r="J163" s="808"/>
      <c r="K163" s="618"/>
      <c r="L163" s="620"/>
      <c r="M163" s="621"/>
      <c r="N163" s="837" t="str">
        <f aca="false">IF('別紙様式2-2（４・５月分）'!Q126="","",'別紙様式2-2（４・５月分）'!Q126)</f>
        <v/>
      </c>
      <c r="O163" s="863"/>
      <c r="P163" s="813"/>
      <c r="Q163" s="813"/>
      <c r="R163" s="813"/>
      <c r="S163" s="864"/>
      <c r="T163" s="815"/>
      <c r="U163" s="816"/>
      <c r="V163" s="865"/>
      <c r="W163" s="818"/>
      <c r="X163" s="819"/>
      <c r="Y163" s="626"/>
      <c r="Z163" s="819"/>
      <c r="AA163" s="626"/>
      <c r="AB163" s="819"/>
      <c r="AC163" s="626"/>
      <c r="AD163" s="819"/>
      <c r="AE163" s="626"/>
      <c r="AF163" s="626"/>
      <c r="AG163" s="820"/>
      <c r="AH163" s="821"/>
      <c r="AI163" s="866"/>
      <c r="AJ163" s="867"/>
      <c r="AK163" s="824"/>
      <c r="AL163" s="825"/>
      <c r="AM163" s="826"/>
      <c r="AN163" s="703"/>
      <c r="AO163" s="827"/>
      <c r="AP163" s="704"/>
      <c r="AQ163" s="704"/>
      <c r="AR163" s="828"/>
      <c r="AS163" s="829"/>
      <c r="AT163" s="838" t="str">
        <f aca="false">IF(AV162="","",IF(AG162&gt;10,"！令和６年度の新加算の「算定対象月」が10か月を超えています。標準的な「算定対象月」は令和６年６月から令和７年３月です。",IF(OR(AB162&lt;&gt;7,AD162&lt;&gt;3),"！算定期間の終わりが令和７年３月になっていません。区分変更を行う場合は、別紙様式2-4に記入してください。","")))</f>
        <v/>
      </c>
      <c r="AU163" s="868"/>
      <c r="AV163" s="831"/>
      <c r="AW163" s="877" t="str">
        <f aca="false">IF('別紙様式2-2（４・５月分）'!O126="","",'別紙様式2-2（４・５月分）'!O126)</f>
        <v/>
      </c>
      <c r="AX163" s="833"/>
      <c r="AY163" s="834"/>
      <c r="AZ163" s="835"/>
      <c r="BA163" s="835"/>
      <c r="BB163" s="835"/>
      <c r="BC163" s="835"/>
      <c r="BD163" s="835"/>
      <c r="BE163" s="835"/>
      <c r="BF163" s="835"/>
      <c r="BG163" s="835"/>
      <c r="BH163" s="835"/>
      <c r="BI163" s="835"/>
      <c r="BJ163" s="836"/>
      <c r="BK163" s="831"/>
      <c r="BL163" s="644" t="str">
        <f aca="false">G162</f>
        <v/>
      </c>
    </row>
    <row r="164" s="1" customFormat="true" ht="15" hidden="false" customHeight="true" outlineLevel="0" collapsed="false">
      <c r="A164" s="730"/>
      <c r="B164" s="617"/>
      <c r="C164" s="617"/>
      <c r="D164" s="617"/>
      <c r="E164" s="617"/>
      <c r="F164" s="617"/>
      <c r="G164" s="618"/>
      <c r="H164" s="618"/>
      <c r="I164" s="618"/>
      <c r="J164" s="808"/>
      <c r="K164" s="618"/>
      <c r="L164" s="620"/>
      <c r="M164" s="621"/>
      <c r="N164" s="837"/>
      <c r="O164" s="863"/>
      <c r="P164" s="873" t="s">
        <v>92</v>
      </c>
      <c r="Q164" s="840" t="e">
        <f aca="false">IFERROR(VLOOKUP('別紙様式2-2（４・５月分）'!AR125,【参考】数式用!$AT$5:$AV$22,3,FALSE),"")))</f>
        <v>#N/A</v>
      </c>
      <c r="R164" s="874" t="s">
        <v>94</v>
      </c>
      <c r="S164" s="875" t="e">
        <f aca="false">IFERROR(VLOOKUP(K162,【参考】数式用!$A$5:$AB$27,MATCH(Q164,【参考】数式用!$B$4:$AB$4,0)+1,0),"")))</f>
        <v>#N/A</v>
      </c>
      <c r="T164" s="843" t="s">
        <v>410</v>
      </c>
      <c r="U164" s="844"/>
      <c r="V164" s="870" t="e">
        <f aca="false">IFERROR(VLOOKUP(K162,【参考】数式用!$A$5:$AB$27,MATCH(U164,【参考】数式用!$B$4:$AB$4,0)+1,0),"")))</f>
        <v>#N/A</v>
      </c>
      <c r="W164" s="846" t="s">
        <v>88</v>
      </c>
      <c r="X164" s="881" t="n">
        <v>7</v>
      </c>
      <c r="Y164" s="667" t="s">
        <v>89</v>
      </c>
      <c r="Z164" s="881" t="n">
        <v>4</v>
      </c>
      <c r="AA164" s="667" t="s">
        <v>372</v>
      </c>
      <c r="AB164" s="881" t="n">
        <v>8</v>
      </c>
      <c r="AC164" s="667" t="s">
        <v>89</v>
      </c>
      <c r="AD164" s="881" t="n">
        <v>3</v>
      </c>
      <c r="AE164" s="667" t="s">
        <v>90</v>
      </c>
      <c r="AF164" s="667" t="s">
        <v>101</v>
      </c>
      <c r="AG164" s="848" t="n">
        <f aca="false">IF(X164&gt;=1,(AB164*12+AD164)-(X164*12+Z164)+1,"")</f>
        <v>12</v>
      </c>
      <c r="AH164" s="849" t="s">
        <v>373</v>
      </c>
      <c r="AI164" s="871" t="str">
        <f aca="false">IFERROR(ROUNDDOWN(ROUND(L162*V164,0)*M162,0)*AG164,"")</f>
        <v/>
      </c>
      <c r="AJ164" s="882" t="str">
        <f aca="false">IFERROR(ROUNDDOWN(ROUND((L162*(V164-AX162)),0)*M162,0)*AG164,"")</f>
        <v/>
      </c>
      <c r="AK164" s="852" t="e">
        <f aca="false">IFERROR(IF(OR(N162="",N163="",N165=""),0,ROUNDDOWN(ROUNDDOWN(ROUND(L162*VLOOKUP(K162,【参考】数式用!$A$5:$AB$27,MATCH("新加算Ⅳ",【参考】数式用!$B$4:$AB$4,0)+1,0),0)*M162,0)*AG164*0.5,0)),"")),0),0),0)))</f>
        <v>#N/A</v>
      </c>
      <c r="AL164" s="853" t="str">
        <f aca="false">IF(U164&lt;&gt;"","新規に適用","")</f>
        <v/>
      </c>
      <c r="AM164" s="854" t="e">
        <f aca="false">IFERROR(IF(OR(N165="ベア加算",N165=""),0, IF(OR(U162="新加算Ⅰ",U162="新加算Ⅱ",U162="新加算Ⅲ",U162="新加算Ⅳ"),0,ROUNDDOWN(ROUND(L162*VLOOKUP(K162,【参考】数式用!$A$5:$I$27,MATCH("ベア加算",【参考】数式用!$B$4:$I$4,0)+1,0),0)*M162,0)*AG164)),"")),0),0))))</f>
        <v>#N/A</v>
      </c>
      <c r="AN164" s="855" t="e">
        <f aca="false">IF(AM164=0,"",IF(AND(U164&lt;&gt;"",AN162=""),"新規に適用",IF(AND(U164&lt;&gt;"",AN162&lt;&gt;""),"継続で適用","")))</f>
        <v>#N/A</v>
      </c>
      <c r="AO164" s="855" t="str">
        <f aca="false">IF(AND(U164&lt;&gt;"",AO162=""),"新規に適用",IF(AND(U164&lt;&gt;"",AO162&lt;&gt;""),"継続で適用",""))</f>
        <v/>
      </c>
      <c r="AP164" s="856"/>
      <c r="AQ164" s="855" t="str">
        <f aca="false">IF(AND(U164&lt;&gt;"",AQ162=""),"新規に適用",IF(AND(U164&lt;&gt;"",AQ162&lt;&gt;""),"継続で適用",""))</f>
        <v/>
      </c>
      <c r="AR164" s="857" t="str">
        <f aca="false">IF(AND(U164&lt;&gt;"",AO162=""),"新規に適用",IF(AND(U164&lt;&gt;"",OR(U162="新加算Ⅰ",U162="新加算Ⅱ",U162="新加算Ⅴ（１）",U162="新加算Ⅴ（２）",U162="新加算Ⅴ（３）",U162="新加算Ⅴ（４）",U162="新加算Ⅴ（５）",U162="新加算Ⅴ（６）",U162="新加算Ⅴ（７）",U162="新加算Ⅴ（９）",U162="新加算Ⅴ（10）",U162="新加算Ⅴ（12）")),"継続で適用",""))</f>
        <v/>
      </c>
      <c r="AS164" s="855" t="str">
        <f aca="false">IF(AND(U164&lt;&gt;"",AS162=""),"新規に適用",IF(AND(U164&lt;&gt;"",AS162&lt;&gt;""),"継続で適用",""))</f>
        <v/>
      </c>
      <c r="AT164" s="838"/>
      <c r="AU164" s="868"/>
      <c r="AV164" s="831" t="str">
        <f aca="false">IF(K162&lt;&gt;"","V列に色付け","")</f>
        <v/>
      </c>
      <c r="AW164" s="877"/>
      <c r="AX164" s="833"/>
      <c r="BL164" s="644" t="str">
        <f aca="false">G162</f>
        <v/>
      </c>
    </row>
    <row r="165" s="1" customFormat="true" ht="30" hidden="false" customHeight="true" outlineLevel="0" collapsed="false">
      <c r="A165" s="730"/>
      <c r="B165" s="617"/>
      <c r="C165" s="617"/>
      <c r="D165" s="617"/>
      <c r="E165" s="617"/>
      <c r="F165" s="617"/>
      <c r="G165" s="618"/>
      <c r="H165" s="618"/>
      <c r="I165" s="618"/>
      <c r="J165" s="808"/>
      <c r="K165" s="618"/>
      <c r="L165" s="620"/>
      <c r="M165" s="621"/>
      <c r="N165" s="859" t="str">
        <f aca="false">IF('別紙様式2-2（４・５月分）'!Q127="","",'別紙様式2-2（４・５月分）'!Q127)</f>
        <v/>
      </c>
      <c r="O165" s="863"/>
      <c r="P165" s="873"/>
      <c r="Q165" s="840"/>
      <c r="R165" s="874"/>
      <c r="S165" s="875"/>
      <c r="T165" s="843"/>
      <c r="U165" s="844"/>
      <c r="V165" s="870"/>
      <c r="W165" s="846"/>
      <c r="X165" s="881"/>
      <c r="Y165" s="667"/>
      <c r="Z165" s="881"/>
      <c r="AA165" s="667"/>
      <c r="AB165" s="881"/>
      <c r="AC165" s="667"/>
      <c r="AD165" s="881"/>
      <c r="AE165" s="667"/>
      <c r="AF165" s="667"/>
      <c r="AG165" s="848"/>
      <c r="AH165" s="849"/>
      <c r="AI165" s="871"/>
      <c r="AJ165" s="882"/>
      <c r="AK165" s="852"/>
      <c r="AL165" s="853"/>
      <c r="AM165" s="854"/>
      <c r="AN165" s="855"/>
      <c r="AO165" s="855"/>
      <c r="AP165" s="856"/>
      <c r="AQ165" s="855"/>
      <c r="AR165" s="857"/>
      <c r="AS165" s="855"/>
      <c r="AT165" s="681" t="str">
        <f aca="false">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868"/>
      <c r="AV165" s="831"/>
      <c r="AW165" s="877" t="str">
        <f aca="false">IF('別紙様式2-2（４・５月分）'!O127="","",'別紙様式2-2（４・５月分）'!O127)</f>
        <v/>
      </c>
      <c r="AX165" s="833"/>
      <c r="BL165" s="644" t="str">
        <f aca="false">G162</f>
        <v/>
      </c>
    </row>
    <row r="166" customFormat="false" ht="30" hidden="false" customHeight="true" outlineLevel="0" collapsed="false">
      <c r="A166" s="616" t="n">
        <v>39</v>
      </c>
      <c r="B166" s="731" t="str">
        <f aca="false">IF(基本情報入力シート!C92="","",基本情報入力シート!C92)</f>
        <v/>
      </c>
      <c r="C166" s="731"/>
      <c r="D166" s="731"/>
      <c r="E166" s="731"/>
      <c r="F166" s="731"/>
      <c r="G166" s="732" t="str">
        <f aca="false">IF(基本情報入力シート!M92="","",基本情報入力シート!M92)</f>
        <v/>
      </c>
      <c r="H166" s="732" t="str">
        <f aca="false">IF(基本情報入力シート!R92="","",基本情報入力シート!R92)</f>
        <v/>
      </c>
      <c r="I166" s="732" t="str">
        <f aca="false">IF(基本情報入力シート!W92="","",基本情報入力シート!W92)</f>
        <v/>
      </c>
      <c r="J166" s="860" t="str">
        <f aca="false">IF(基本情報入力シート!X92="","",基本情報入力シート!X92)</f>
        <v/>
      </c>
      <c r="K166" s="732" t="str">
        <f aca="false">IF(基本情報入力シート!Y92="","",基本情報入力シート!Y92)</f>
        <v/>
      </c>
      <c r="L166" s="879" t="str">
        <f aca="false">IF(基本情報入力シート!AB92="","",基本情報入力シート!AB92)</f>
        <v/>
      </c>
      <c r="M166" s="880" t="e">
        <f aca="false">IF(基本情報入力シート!AC92="","",基本情報入力シート!AC92)</f>
        <v>#N/A</v>
      </c>
      <c r="N166" s="811" t="str">
        <f aca="false">IF('別紙様式2-2（４・５月分）'!Q128="","",'別紙様式2-2（４・５月分）'!Q128)</f>
        <v/>
      </c>
      <c r="O166" s="863" t="e">
        <f aca="false">IF(SUM('別紙様式2-2（４・５月分）'!R128:R130)=0,"",SUM('別紙様式2-2（４・５月分）'!R128:R130))</f>
        <v>#N/A</v>
      </c>
      <c r="P166" s="813" t="e">
        <f aca="false">IFERROR(VLOOKUP('別紙様式2-2（４・５月分）'!AR128,【参考】数式用!$AT$5:$AU$22,2,FALSE),"")))</f>
        <v>#N/A</v>
      </c>
      <c r="Q166" s="813"/>
      <c r="R166" s="813"/>
      <c r="S166" s="864" t="e">
        <f aca="false">IFERROR(VLOOKUP(K166,【参考】数式用!$A$5:$AB$27,MATCH(P166,【参考】数式用!$B$4:$AB$4,0)+1,0),"")))</f>
        <v>#N/A</v>
      </c>
      <c r="T166" s="815" t="s">
        <v>405</v>
      </c>
      <c r="U166" s="816"/>
      <c r="V166" s="865" t="e">
        <f aca="false">IFERROR(VLOOKUP(K166,【参考】数式用!$A$5:$AB$27,MATCH(U166,【参考】数式用!$B$4:$AB$4,0)+1,0),"")))</f>
        <v>#N/A</v>
      </c>
      <c r="W166" s="818" t="s">
        <v>88</v>
      </c>
      <c r="X166" s="819" t="n">
        <v>6</v>
      </c>
      <c r="Y166" s="626" t="s">
        <v>89</v>
      </c>
      <c r="Z166" s="819" t="n">
        <v>6</v>
      </c>
      <c r="AA166" s="626" t="s">
        <v>372</v>
      </c>
      <c r="AB166" s="819" t="n">
        <v>7</v>
      </c>
      <c r="AC166" s="626" t="s">
        <v>89</v>
      </c>
      <c r="AD166" s="819" t="n">
        <v>3</v>
      </c>
      <c r="AE166" s="626" t="s">
        <v>90</v>
      </c>
      <c r="AF166" s="626" t="s">
        <v>101</v>
      </c>
      <c r="AG166" s="820" t="n">
        <f aca="false">IF(X166&gt;=1,(AB166*12+AD166)-(X166*12+Z166)+1,"")</f>
        <v>10</v>
      </c>
      <c r="AH166" s="821" t="s">
        <v>373</v>
      </c>
      <c r="AI166" s="866" t="str">
        <f aca="false">IFERROR(ROUNDDOWN(ROUND(L166*V166,0)*M166,0)*AG166,"")</f>
        <v/>
      </c>
      <c r="AJ166" s="867" t="str">
        <f aca="false">IFERROR(ROUNDDOWN(ROUND((L166*(V166-AX166)),0)*M166,0)*AG166,"")</f>
        <v/>
      </c>
      <c r="AK166" s="824" t="e">
        <f aca="false">IFERROR(IF(OR(N166="",N167="",N169=""),0,ROUNDDOWN(ROUNDDOWN(ROUND(L166*VLOOKUP(K166,【参考】数式用!$A$5:$AB$27,MATCH("新加算Ⅳ",【参考】数式用!$B$4:$AB$4,0)+1,0),0)*M166,0)*AG166*0.5,0)),"")),0),0),0)))</f>
        <v>#N/A</v>
      </c>
      <c r="AL166" s="825"/>
      <c r="AM166" s="826" t="e">
        <f aca="false">IFERROR(IF(OR(N169="ベア加算",N169=""),0, IF(OR(U166="新加算Ⅰ",U166="新加算Ⅱ",U166="新加算Ⅲ",U166="新加算Ⅳ"),ROUNDDOWN(ROUND(L166*VLOOKUP(K166,【参考】数式用!$A$5:$I$27,MATCH("ベア加算",【参考】数式用!$B$4:$I$4,0)+1,0),0)*M166,0)*AG166,0)),"")),0),0))))</f>
        <v>#N/A</v>
      </c>
      <c r="AN166" s="703"/>
      <c r="AO166" s="827"/>
      <c r="AP166" s="704"/>
      <c r="AQ166" s="704"/>
      <c r="AR166" s="828"/>
      <c r="AS166" s="829"/>
      <c r="AT166" s="639" t="str">
        <f aca="false">IF(AV166="","",IF(V166&lt;O166,"！加算の要件上は問題ありませんが、令和６年４・５月と比較して令和６年６月に加算率が下がる計画になっています。",""))</f>
        <v/>
      </c>
      <c r="AU166" s="868"/>
      <c r="AV166" s="831" t="str">
        <f aca="false">IF(K166&lt;&gt;"","V列に色付け","")</f>
        <v/>
      </c>
      <c r="AW166" s="877" t="str">
        <f aca="false">IF('別紙様式2-2（４・５月分）'!O128="","",'別紙様式2-2（４・５月分）'!O128)</f>
        <v/>
      </c>
      <c r="AX166" s="833" t="e">
        <f aca="false">IF(SUM('別紙様式2-2（４・５月分）'!P128:P130)=0,"",SUM('別紙様式2-2（４・５月分）'!P128:P130))</f>
        <v>#N/A</v>
      </c>
      <c r="AY166" s="834" t="e">
        <f aca="false">IFERROR(VLOOKUP(K166,【参考】数式用!$AJ$2:$AK$24,2,FALSE),"")))</f>
        <v>#N/A</v>
      </c>
      <c r="AZ166" s="835" t="s">
        <v>406</v>
      </c>
      <c r="BA166" s="835" t="s">
        <v>407</v>
      </c>
      <c r="BB166" s="835" t="s">
        <v>408</v>
      </c>
      <c r="BC166" s="835" t="s">
        <v>409</v>
      </c>
      <c r="BD166" s="835" t="e">
        <f aca="false">IF(AND(P166&lt;&gt;"新加算Ⅰ",P166&lt;&gt;"新加算Ⅱ",P166&lt;&gt;"新加算Ⅲ",P166&lt;&gt;"新加算Ⅳ"),P166,IF(Q168&lt;&gt;"",Q168,""))</f>
        <v>#N/A</v>
      </c>
      <c r="BE166" s="835"/>
      <c r="BF166" s="835" t="e">
        <f aca="false">IF(AM166&lt;&gt;0,IF(AN166="○","入力済","未入力"),"")</f>
        <v>#N/A</v>
      </c>
      <c r="BG166" s="835" t="str">
        <f aca="false">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835" t="str">
        <f aca="false">IF(OR(U166="新加算Ⅴ（７）",U166="新加算Ⅴ（９）",U166="新加算Ⅴ（10）",U166="新加算Ⅴ（12）",U166="新加算Ⅴ（13）",U166="新加算Ⅴ（14）"),IF(OR(AP166="○",AP166="令和６年度中に満たす"),"入力済","未入力"),"")</f>
        <v/>
      </c>
      <c r="BI166" s="835" t="str">
        <f aca="false">IF(OR(U166="新加算Ⅰ",U166="新加算Ⅱ",U166="新加算Ⅲ",U166="新加算Ⅴ（１）",U166="新加算Ⅴ（３）",U166="新加算Ⅴ（８）"),IF(OR(AQ166="○",AQ166="令和６年度中に満たす"),"入力済","未入力"),"")</f>
        <v/>
      </c>
      <c r="BJ166" s="836" t="str">
        <f aca="false">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831" t="str">
        <f aca="false">IF(OR(U166="新加算Ⅰ",U166="新加算Ⅴ（１）",U166="新加算Ⅴ（２）",U166="新加算Ⅴ（５）",U166="新加算Ⅴ（７）",U166="新加算Ⅴ（10）"),IF(AS166="","未入力","入力済"),"")</f>
        <v/>
      </c>
      <c r="BL166" s="644" t="str">
        <f aca="false">G166</f>
        <v/>
      </c>
    </row>
    <row r="167" customFormat="false" ht="15" hidden="false" customHeight="true" outlineLevel="0" collapsed="false">
      <c r="A167" s="616"/>
      <c r="B167" s="731"/>
      <c r="C167" s="731"/>
      <c r="D167" s="731"/>
      <c r="E167" s="731"/>
      <c r="F167" s="731"/>
      <c r="G167" s="732"/>
      <c r="H167" s="732"/>
      <c r="I167" s="732"/>
      <c r="J167" s="860"/>
      <c r="K167" s="732"/>
      <c r="L167" s="879"/>
      <c r="M167" s="880"/>
      <c r="N167" s="837" t="str">
        <f aca="false">IF('別紙様式2-2（４・５月分）'!Q129="","",'別紙様式2-2（４・５月分）'!Q129)</f>
        <v/>
      </c>
      <c r="O167" s="863"/>
      <c r="P167" s="813"/>
      <c r="Q167" s="813"/>
      <c r="R167" s="813"/>
      <c r="S167" s="864"/>
      <c r="T167" s="815"/>
      <c r="U167" s="816"/>
      <c r="V167" s="865"/>
      <c r="W167" s="818"/>
      <c r="X167" s="819"/>
      <c r="Y167" s="626"/>
      <c r="Z167" s="819"/>
      <c r="AA167" s="626"/>
      <c r="AB167" s="819"/>
      <c r="AC167" s="626"/>
      <c r="AD167" s="819"/>
      <c r="AE167" s="626"/>
      <c r="AF167" s="626"/>
      <c r="AG167" s="820"/>
      <c r="AH167" s="821"/>
      <c r="AI167" s="866"/>
      <c r="AJ167" s="867"/>
      <c r="AK167" s="824"/>
      <c r="AL167" s="825"/>
      <c r="AM167" s="826"/>
      <c r="AN167" s="703"/>
      <c r="AO167" s="827"/>
      <c r="AP167" s="704"/>
      <c r="AQ167" s="704"/>
      <c r="AR167" s="828"/>
      <c r="AS167" s="829"/>
      <c r="AT167" s="838" t="str">
        <f aca="false">IF(AV166="","",IF(AG166&gt;10,"！令和６年度の新加算の「算定対象月」が10か月を超えています。標準的な「算定対象月」は令和６年６月から令和７年３月です。",IF(OR(AB166&lt;&gt;7,AD166&lt;&gt;3),"！算定期間の終わりが令和７年３月になっていません。区分変更を行う場合は、別紙様式2-4に記入してください。","")))</f>
        <v/>
      </c>
      <c r="AU167" s="868"/>
      <c r="AV167" s="831"/>
      <c r="AW167" s="877" t="str">
        <f aca="false">IF('別紙様式2-2（４・５月分）'!O129="","",'別紙様式2-2（４・５月分）'!O129)</f>
        <v/>
      </c>
      <c r="AX167" s="833"/>
      <c r="AY167" s="834"/>
      <c r="AZ167" s="835"/>
      <c r="BA167" s="835"/>
      <c r="BB167" s="835"/>
      <c r="BC167" s="835"/>
      <c r="BD167" s="835"/>
      <c r="BE167" s="835"/>
      <c r="BF167" s="835"/>
      <c r="BG167" s="835"/>
      <c r="BH167" s="835"/>
      <c r="BI167" s="835"/>
      <c r="BJ167" s="836"/>
      <c r="BK167" s="831"/>
      <c r="BL167" s="644" t="str">
        <f aca="false">G166</f>
        <v/>
      </c>
    </row>
    <row r="168" s="1" customFormat="true" ht="15" hidden="false" customHeight="true" outlineLevel="0" collapsed="false">
      <c r="A168" s="616"/>
      <c r="B168" s="731"/>
      <c r="C168" s="731"/>
      <c r="D168" s="731"/>
      <c r="E168" s="731"/>
      <c r="F168" s="731"/>
      <c r="G168" s="732"/>
      <c r="H168" s="732"/>
      <c r="I168" s="732"/>
      <c r="J168" s="860"/>
      <c r="K168" s="732"/>
      <c r="L168" s="879"/>
      <c r="M168" s="880"/>
      <c r="N168" s="837"/>
      <c r="O168" s="863"/>
      <c r="P168" s="873" t="s">
        <v>92</v>
      </c>
      <c r="Q168" s="840" t="e">
        <f aca="false">IFERROR(VLOOKUP('別紙様式2-2（４・５月分）'!AR128,【参考】数式用!$AT$5:$AV$22,3,FALSE),"")))</f>
        <v>#N/A</v>
      </c>
      <c r="R168" s="874" t="s">
        <v>94</v>
      </c>
      <c r="S168" s="869" t="e">
        <f aca="false">IFERROR(VLOOKUP(K166,【参考】数式用!$A$5:$AB$27,MATCH(Q168,【参考】数式用!$B$4:$AB$4,0)+1,0),"")))</f>
        <v>#N/A</v>
      </c>
      <c r="T168" s="843" t="s">
        <v>410</v>
      </c>
      <c r="U168" s="844"/>
      <c r="V168" s="870" t="e">
        <f aca="false">IFERROR(VLOOKUP(K166,【参考】数式用!$A$5:$AB$27,MATCH(U168,【参考】数式用!$B$4:$AB$4,0)+1,0),"")))</f>
        <v>#N/A</v>
      </c>
      <c r="W168" s="846" t="s">
        <v>88</v>
      </c>
      <c r="X168" s="881" t="n">
        <v>7</v>
      </c>
      <c r="Y168" s="667" t="s">
        <v>89</v>
      </c>
      <c r="Z168" s="881" t="n">
        <v>4</v>
      </c>
      <c r="AA168" s="667" t="s">
        <v>372</v>
      </c>
      <c r="AB168" s="881" t="n">
        <v>8</v>
      </c>
      <c r="AC168" s="667" t="s">
        <v>89</v>
      </c>
      <c r="AD168" s="881" t="n">
        <v>3</v>
      </c>
      <c r="AE168" s="667" t="s">
        <v>90</v>
      </c>
      <c r="AF168" s="667" t="s">
        <v>101</v>
      </c>
      <c r="AG168" s="848" t="n">
        <f aca="false">IF(X168&gt;=1,(AB168*12+AD168)-(X168*12+Z168)+1,"")</f>
        <v>12</v>
      </c>
      <c r="AH168" s="849" t="s">
        <v>373</v>
      </c>
      <c r="AI168" s="871" t="str">
        <f aca="false">IFERROR(ROUNDDOWN(ROUND(L166*V168,0)*M166,0)*AG168,"")</f>
        <v/>
      </c>
      <c r="AJ168" s="882" t="str">
        <f aca="false">IFERROR(ROUNDDOWN(ROUND((L166*(V168-AX166)),0)*M166,0)*AG168,"")</f>
        <v/>
      </c>
      <c r="AK168" s="852" t="e">
        <f aca="false">IFERROR(IF(OR(N166="",N167="",N169=""),0,ROUNDDOWN(ROUNDDOWN(ROUND(L166*VLOOKUP(K166,【参考】数式用!$A$5:$AB$27,MATCH("新加算Ⅳ",【参考】数式用!$B$4:$AB$4,0)+1,0),0)*M166,0)*AG168*0.5,0)),"")),0),0),0)))</f>
        <v>#N/A</v>
      </c>
      <c r="AL168" s="853" t="str">
        <f aca="false">IF(U168&lt;&gt;"","新規に適用","")</f>
        <v/>
      </c>
      <c r="AM168" s="854" t="e">
        <f aca="false">IFERROR(IF(OR(N169="ベア加算",N169=""),0, IF(OR(U166="新加算Ⅰ",U166="新加算Ⅱ",U166="新加算Ⅲ",U166="新加算Ⅳ"),0,ROUNDDOWN(ROUND(L166*VLOOKUP(K166,【参考】数式用!$A$5:$I$27,MATCH("ベア加算",【参考】数式用!$B$4:$I$4,0)+1,0),0)*M166,0)*AG168)),"")),0),0))))</f>
        <v>#N/A</v>
      </c>
      <c r="AN168" s="855" t="e">
        <f aca="false">IF(AM168=0,"",IF(AND(U168&lt;&gt;"",AN166=""),"新規に適用",IF(AND(U168&lt;&gt;"",AN166&lt;&gt;""),"継続で適用","")))</f>
        <v>#N/A</v>
      </c>
      <c r="AO168" s="855" t="str">
        <f aca="false">IF(AND(U168&lt;&gt;"",AO166=""),"新規に適用",IF(AND(U168&lt;&gt;"",AO166&lt;&gt;""),"継続で適用",""))</f>
        <v/>
      </c>
      <c r="AP168" s="856"/>
      <c r="AQ168" s="855" t="str">
        <f aca="false">IF(AND(U168&lt;&gt;"",AQ166=""),"新規に適用",IF(AND(U168&lt;&gt;"",AQ166&lt;&gt;""),"継続で適用",""))</f>
        <v/>
      </c>
      <c r="AR168" s="857" t="str">
        <f aca="false">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855" t="str">
        <f aca="false">IF(AND(U168&lt;&gt;"",AS166=""),"新規に適用",IF(AND(U168&lt;&gt;"",AS166&lt;&gt;""),"継続で適用",""))</f>
        <v/>
      </c>
      <c r="AT168" s="838"/>
      <c r="AU168" s="868"/>
      <c r="AV168" s="831" t="str">
        <f aca="false">IF(K166&lt;&gt;"","V列に色付け","")</f>
        <v/>
      </c>
      <c r="AW168" s="877"/>
      <c r="AX168" s="833"/>
      <c r="BL168" s="644" t="str">
        <f aca="false">G166</f>
        <v/>
      </c>
    </row>
    <row r="169" s="1" customFormat="true" ht="30" hidden="false" customHeight="true" outlineLevel="0" collapsed="false">
      <c r="A169" s="616"/>
      <c r="B169" s="731"/>
      <c r="C169" s="731"/>
      <c r="D169" s="731"/>
      <c r="E169" s="731"/>
      <c r="F169" s="731"/>
      <c r="G169" s="732"/>
      <c r="H169" s="732"/>
      <c r="I169" s="732"/>
      <c r="J169" s="860"/>
      <c r="K169" s="732"/>
      <c r="L169" s="879"/>
      <c r="M169" s="880"/>
      <c r="N169" s="859" t="str">
        <f aca="false">IF('別紙様式2-2（４・５月分）'!Q130="","",'別紙様式2-2（４・５月分）'!Q130)</f>
        <v/>
      </c>
      <c r="O169" s="863"/>
      <c r="P169" s="873"/>
      <c r="Q169" s="840"/>
      <c r="R169" s="874"/>
      <c r="S169" s="869"/>
      <c r="T169" s="843"/>
      <c r="U169" s="844"/>
      <c r="V169" s="870"/>
      <c r="W169" s="846"/>
      <c r="X169" s="881"/>
      <c r="Y169" s="667"/>
      <c r="Z169" s="881"/>
      <c r="AA169" s="667"/>
      <c r="AB169" s="881"/>
      <c r="AC169" s="667"/>
      <c r="AD169" s="881"/>
      <c r="AE169" s="667"/>
      <c r="AF169" s="667"/>
      <c r="AG169" s="848"/>
      <c r="AH169" s="849"/>
      <c r="AI169" s="871"/>
      <c r="AJ169" s="882"/>
      <c r="AK169" s="852"/>
      <c r="AL169" s="853"/>
      <c r="AM169" s="854"/>
      <c r="AN169" s="855"/>
      <c r="AO169" s="855"/>
      <c r="AP169" s="856"/>
      <c r="AQ169" s="855"/>
      <c r="AR169" s="857"/>
      <c r="AS169" s="855"/>
      <c r="AT169" s="681" t="str">
        <f aca="false">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868"/>
      <c r="AV169" s="831"/>
      <c r="AW169" s="877" t="str">
        <f aca="false">IF('別紙様式2-2（４・５月分）'!O130="","",'別紙様式2-2（４・５月分）'!O130)</f>
        <v/>
      </c>
      <c r="AX169" s="833"/>
      <c r="BL169" s="644" t="str">
        <f aca="false">G166</f>
        <v/>
      </c>
    </row>
    <row r="170" customFormat="false" ht="30" hidden="false" customHeight="true" outlineLevel="0" collapsed="false">
      <c r="A170" s="730" t="n">
        <v>40</v>
      </c>
      <c r="B170" s="731" t="str">
        <f aca="false">IF(基本情報入力シート!C93="","",基本情報入力シート!C93)</f>
        <v/>
      </c>
      <c r="C170" s="731"/>
      <c r="D170" s="731"/>
      <c r="E170" s="731"/>
      <c r="F170" s="731"/>
      <c r="G170" s="732" t="str">
        <f aca="false">IF(基本情報入力シート!M93="","",基本情報入力シート!M93)</f>
        <v/>
      </c>
      <c r="H170" s="732" t="str">
        <f aca="false">IF(基本情報入力シート!R93="","",基本情報入力シート!R93)</f>
        <v/>
      </c>
      <c r="I170" s="732" t="str">
        <f aca="false">IF(基本情報入力シート!W93="","",基本情報入力シート!W93)</f>
        <v/>
      </c>
      <c r="J170" s="860" t="str">
        <f aca="false">IF(基本情報入力シート!X93="","",基本情報入力シート!X93)</f>
        <v/>
      </c>
      <c r="K170" s="732" t="str">
        <f aca="false">IF(基本情報入力シート!Y93="","",基本情報入力シート!Y93)</f>
        <v/>
      </c>
      <c r="L170" s="879" t="str">
        <f aca="false">IF(基本情報入力シート!AB93="","",基本情報入力シート!AB93)</f>
        <v/>
      </c>
      <c r="M170" s="880" t="e">
        <f aca="false">IF(基本情報入力シート!AC93="","",基本情報入力シート!AC93)</f>
        <v>#N/A</v>
      </c>
      <c r="N170" s="811" t="str">
        <f aca="false">IF('別紙様式2-2（４・５月分）'!Q131="","",'別紙様式2-2（４・５月分）'!Q131)</f>
        <v/>
      </c>
      <c r="O170" s="863" t="e">
        <f aca="false">IF(SUM('別紙様式2-2（４・５月分）'!R131:R133)=0,"",SUM('別紙様式2-2（４・５月分）'!R131:R133))</f>
        <v>#N/A</v>
      </c>
      <c r="P170" s="813" t="e">
        <f aca="false">IFERROR(VLOOKUP('別紙様式2-2（４・５月分）'!AR131,【参考】数式用!$AT$5:$AU$22,2,FALSE),"")))</f>
        <v>#N/A</v>
      </c>
      <c r="Q170" s="813"/>
      <c r="R170" s="813"/>
      <c r="S170" s="864" t="e">
        <f aca="false">IFERROR(VLOOKUP(K170,【参考】数式用!$A$5:$AB$27,MATCH(P170,【参考】数式用!$B$4:$AB$4,0)+1,0),"")))</f>
        <v>#N/A</v>
      </c>
      <c r="T170" s="815" t="s">
        <v>405</v>
      </c>
      <c r="U170" s="816"/>
      <c r="V170" s="865" t="e">
        <f aca="false">IFERROR(VLOOKUP(K170,【参考】数式用!$A$5:$AB$27,MATCH(U170,【参考】数式用!$B$4:$AB$4,0)+1,0),"")))</f>
        <v>#N/A</v>
      </c>
      <c r="W170" s="818" t="s">
        <v>88</v>
      </c>
      <c r="X170" s="819" t="n">
        <v>6</v>
      </c>
      <c r="Y170" s="626" t="s">
        <v>89</v>
      </c>
      <c r="Z170" s="819" t="n">
        <v>6</v>
      </c>
      <c r="AA170" s="626" t="s">
        <v>372</v>
      </c>
      <c r="AB170" s="819" t="n">
        <v>7</v>
      </c>
      <c r="AC170" s="626" t="s">
        <v>89</v>
      </c>
      <c r="AD170" s="819" t="n">
        <v>3</v>
      </c>
      <c r="AE170" s="626" t="s">
        <v>90</v>
      </c>
      <c r="AF170" s="626" t="s">
        <v>101</v>
      </c>
      <c r="AG170" s="820" t="n">
        <f aca="false">IF(X170&gt;=1,(AB170*12+AD170)-(X170*12+Z170)+1,"")</f>
        <v>10</v>
      </c>
      <c r="AH170" s="821" t="s">
        <v>373</v>
      </c>
      <c r="AI170" s="866" t="str">
        <f aca="false">IFERROR(ROUNDDOWN(ROUND(L170*V170,0)*M170,0)*AG170,"")</f>
        <v/>
      </c>
      <c r="AJ170" s="867" t="str">
        <f aca="false">IFERROR(ROUNDDOWN(ROUND((L170*(V170-AX170)),0)*M170,0)*AG170,"")</f>
        <v/>
      </c>
      <c r="AK170" s="824" t="e">
        <f aca="false">IFERROR(IF(OR(N170="",N171="",N173=""),0,ROUNDDOWN(ROUNDDOWN(ROUND(L170*VLOOKUP(K170,【参考】数式用!$A$5:$AB$27,MATCH("新加算Ⅳ",【参考】数式用!$B$4:$AB$4,0)+1,0),0)*M170,0)*AG170*0.5,0)),"")),0),0),0)))</f>
        <v>#N/A</v>
      </c>
      <c r="AL170" s="825"/>
      <c r="AM170" s="826" t="e">
        <f aca="false">IFERROR(IF(OR(N173="ベア加算",N173=""),0, IF(OR(U170="新加算Ⅰ",U170="新加算Ⅱ",U170="新加算Ⅲ",U170="新加算Ⅳ"),ROUNDDOWN(ROUND(L170*VLOOKUP(K170,【参考】数式用!$A$5:$I$27,MATCH("ベア加算",【参考】数式用!$B$4:$I$4,0)+1,0),0)*M170,0)*AG170,0)),"")),0),0))))</f>
        <v>#N/A</v>
      </c>
      <c r="AN170" s="703"/>
      <c r="AO170" s="827"/>
      <c r="AP170" s="704"/>
      <c r="AQ170" s="704"/>
      <c r="AR170" s="828"/>
      <c r="AS170" s="829"/>
      <c r="AT170" s="639" t="str">
        <f aca="false">IF(AV170="","",IF(V170&lt;O170,"！加算の要件上は問題ありませんが、令和６年４・５月と比較して令和６年６月に加算率が下がる計画になっています。",""))</f>
        <v/>
      </c>
      <c r="AU170" s="868"/>
      <c r="AV170" s="831" t="str">
        <f aca="false">IF(K170&lt;&gt;"","V列に色付け","")</f>
        <v/>
      </c>
      <c r="AW170" s="877" t="str">
        <f aca="false">IF('別紙様式2-2（４・５月分）'!O131="","",'別紙様式2-2（４・５月分）'!O131)</f>
        <v/>
      </c>
      <c r="AX170" s="833" t="e">
        <f aca="false">IF(SUM('別紙様式2-2（４・５月分）'!P131:P133)=0,"",SUM('別紙様式2-2（４・５月分）'!P131:P133))</f>
        <v>#N/A</v>
      </c>
      <c r="AY170" s="834" t="e">
        <f aca="false">IFERROR(VLOOKUP(K170,【参考】数式用!$AJ$2:$AK$24,2,FALSE),"")))</f>
        <v>#N/A</v>
      </c>
      <c r="AZ170" s="835" t="s">
        <v>406</v>
      </c>
      <c r="BA170" s="835" t="s">
        <v>407</v>
      </c>
      <c r="BB170" s="835" t="s">
        <v>408</v>
      </c>
      <c r="BC170" s="835" t="s">
        <v>409</v>
      </c>
      <c r="BD170" s="835" t="e">
        <f aca="false">IF(AND(P170&lt;&gt;"新加算Ⅰ",P170&lt;&gt;"新加算Ⅱ",P170&lt;&gt;"新加算Ⅲ",P170&lt;&gt;"新加算Ⅳ"),P170,IF(Q172&lt;&gt;"",Q172,""))</f>
        <v>#N/A</v>
      </c>
      <c r="BE170" s="835"/>
      <c r="BF170" s="835" t="e">
        <f aca="false">IF(AM170&lt;&gt;0,IF(AN170="○","入力済","未入力"),"")</f>
        <v>#N/A</v>
      </c>
      <c r="BG170" s="835" t="str">
        <f aca="false">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835" t="str">
        <f aca="false">IF(OR(U170="新加算Ⅴ（７）",U170="新加算Ⅴ（９）",U170="新加算Ⅴ（10）",U170="新加算Ⅴ（12）",U170="新加算Ⅴ（13）",U170="新加算Ⅴ（14）"),IF(OR(AP170="○",AP170="令和６年度中に満たす"),"入力済","未入力"),"")</f>
        <v/>
      </c>
      <c r="BI170" s="835" t="str">
        <f aca="false">IF(OR(U170="新加算Ⅰ",U170="新加算Ⅱ",U170="新加算Ⅲ",U170="新加算Ⅴ（１）",U170="新加算Ⅴ（３）",U170="新加算Ⅴ（８）"),IF(OR(AQ170="○",AQ170="令和６年度中に満たす"),"入力済","未入力"),"")</f>
        <v/>
      </c>
      <c r="BJ170" s="836" t="str">
        <f aca="false">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831" t="str">
        <f aca="false">IF(OR(U170="新加算Ⅰ",U170="新加算Ⅴ（１）",U170="新加算Ⅴ（２）",U170="新加算Ⅴ（５）",U170="新加算Ⅴ（７）",U170="新加算Ⅴ（10）"),IF(AS170="","未入力","入力済"),"")</f>
        <v/>
      </c>
      <c r="BL170" s="644" t="str">
        <f aca="false">G170</f>
        <v/>
      </c>
    </row>
    <row r="171" customFormat="false" ht="15" hidden="false" customHeight="true" outlineLevel="0" collapsed="false">
      <c r="A171" s="730"/>
      <c r="B171" s="731"/>
      <c r="C171" s="731"/>
      <c r="D171" s="731"/>
      <c r="E171" s="731"/>
      <c r="F171" s="731"/>
      <c r="G171" s="732"/>
      <c r="H171" s="732"/>
      <c r="I171" s="732"/>
      <c r="J171" s="860"/>
      <c r="K171" s="732"/>
      <c r="L171" s="879"/>
      <c r="M171" s="880"/>
      <c r="N171" s="837" t="str">
        <f aca="false">IF('別紙様式2-2（４・５月分）'!Q132="","",'別紙様式2-2（４・５月分）'!Q132)</f>
        <v/>
      </c>
      <c r="O171" s="863"/>
      <c r="P171" s="813"/>
      <c r="Q171" s="813"/>
      <c r="R171" s="813"/>
      <c r="S171" s="864"/>
      <c r="T171" s="815"/>
      <c r="U171" s="816"/>
      <c r="V171" s="865"/>
      <c r="W171" s="818"/>
      <c r="X171" s="819"/>
      <c r="Y171" s="626"/>
      <c r="Z171" s="819"/>
      <c r="AA171" s="626"/>
      <c r="AB171" s="819"/>
      <c r="AC171" s="626"/>
      <c r="AD171" s="819"/>
      <c r="AE171" s="626"/>
      <c r="AF171" s="626"/>
      <c r="AG171" s="820"/>
      <c r="AH171" s="821"/>
      <c r="AI171" s="866"/>
      <c r="AJ171" s="867"/>
      <c r="AK171" s="824"/>
      <c r="AL171" s="825"/>
      <c r="AM171" s="826"/>
      <c r="AN171" s="703"/>
      <c r="AO171" s="827"/>
      <c r="AP171" s="704"/>
      <c r="AQ171" s="704"/>
      <c r="AR171" s="828"/>
      <c r="AS171" s="829"/>
      <c r="AT171" s="838" t="str">
        <f aca="false">IF(AV170="","",IF(AG170&gt;10,"！令和６年度の新加算の「算定対象月」が10か月を超えています。標準的な「算定対象月」は令和６年６月から令和７年３月です。",IF(OR(AB170&lt;&gt;7,AD170&lt;&gt;3),"！算定期間の終わりが令和７年３月になっていません。区分変更を行う場合は、別紙様式2-4に記入してください。","")))</f>
        <v/>
      </c>
      <c r="AU171" s="868"/>
      <c r="AV171" s="831"/>
      <c r="AW171" s="877" t="str">
        <f aca="false">IF('別紙様式2-2（４・５月分）'!O132="","",'別紙様式2-2（４・５月分）'!O132)</f>
        <v/>
      </c>
      <c r="AX171" s="833"/>
      <c r="AY171" s="834"/>
      <c r="AZ171" s="835"/>
      <c r="BA171" s="835"/>
      <c r="BB171" s="835"/>
      <c r="BC171" s="835"/>
      <c r="BD171" s="835"/>
      <c r="BE171" s="835"/>
      <c r="BF171" s="835"/>
      <c r="BG171" s="835"/>
      <c r="BH171" s="835"/>
      <c r="BI171" s="835"/>
      <c r="BJ171" s="836"/>
      <c r="BK171" s="831"/>
      <c r="BL171" s="644" t="str">
        <f aca="false">G170</f>
        <v/>
      </c>
    </row>
    <row r="172" s="1" customFormat="true" ht="15" hidden="false" customHeight="true" outlineLevel="0" collapsed="false">
      <c r="A172" s="730"/>
      <c r="B172" s="731"/>
      <c r="C172" s="731"/>
      <c r="D172" s="731"/>
      <c r="E172" s="731"/>
      <c r="F172" s="731"/>
      <c r="G172" s="732"/>
      <c r="H172" s="732"/>
      <c r="I172" s="732"/>
      <c r="J172" s="860"/>
      <c r="K172" s="732"/>
      <c r="L172" s="879"/>
      <c r="M172" s="880"/>
      <c r="N172" s="837"/>
      <c r="O172" s="863"/>
      <c r="P172" s="873" t="s">
        <v>92</v>
      </c>
      <c r="Q172" s="840" t="e">
        <f aca="false">IFERROR(VLOOKUP('別紙様式2-2（４・５月分）'!AR131,【参考】数式用!$AT$5:$AV$22,3,FALSE),"")))</f>
        <v>#N/A</v>
      </c>
      <c r="R172" s="874" t="s">
        <v>94</v>
      </c>
      <c r="S172" s="869" t="e">
        <f aca="false">IFERROR(VLOOKUP(K170,【参考】数式用!$A$5:$AB$27,MATCH(Q172,【参考】数式用!$B$4:$AB$4,0)+1,0),"")))</f>
        <v>#N/A</v>
      </c>
      <c r="T172" s="843" t="s">
        <v>410</v>
      </c>
      <c r="U172" s="844"/>
      <c r="V172" s="870" t="e">
        <f aca="false">IFERROR(VLOOKUP(K170,【参考】数式用!$A$5:$AB$27,MATCH(U172,【参考】数式用!$B$4:$AB$4,0)+1,0),"")))</f>
        <v>#N/A</v>
      </c>
      <c r="W172" s="846" t="s">
        <v>88</v>
      </c>
      <c r="X172" s="881" t="n">
        <v>7</v>
      </c>
      <c r="Y172" s="667" t="s">
        <v>89</v>
      </c>
      <c r="Z172" s="881" t="n">
        <v>4</v>
      </c>
      <c r="AA172" s="667" t="s">
        <v>372</v>
      </c>
      <c r="AB172" s="881" t="n">
        <v>8</v>
      </c>
      <c r="AC172" s="667" t="s">
        <v>89</v>
      </c>
      <c r="AD172" s="881" t="n">
        <v>3</v>
      </c>
      <c r="AE172" s="667" t="s">
        <v>90</v>
      </c>
      <c r="AF172" s="667" t="s">
        <v>101</v>
      </c>
      <c r="AG172" s="848" t="n">
        <f aca="false">IF(X172&gt;=1,(AB172*12+AD172)-(X172*12+Z172)+1,"")</f>
        <v>12</v>
      </c>
      <c r="AH172" s="849" t="s">
        <v>373</v>
      </c>
      <c r="AI172" s="871" t="str">
        <f aca="false">IFERROR(ROUNDDOWN(ROUND(L170*V172,0)*M170,0)*AG172,"")</f>
        <v/>
      </c>
      <c r="AJ172" s="882" t="str">
        <f aca="false">IFERROR(ROUNDDOWN(ROUND((L170*(V172-AX170)),0)*M170,0)*AG172,"")</f>
        <v/>
      </c>
      <c r="AK172" s="852" t="e">
        <f aca="false">IFERROR(IF(OR(N170="",N171="",N173=""),0,ROUNDDOWN(ROUNDDOWN(ROUND(L170*VLOOKUP(K170,【参考】数式用!$A$5:$AB$27,MATCH("新加算Ⅳ",【参考】数式用!$B$4:$AB$4,0)+1,0),0)*M170,0)*AG172*0.5,0)),"")),0),0),0)))</f>
        <v>#N/A</v>
      </c>
      <c r="AL172" s="853" t="str">
        <f aca="false">IF(U172&lt;&gt;"","新規に適用","")</f>
        <v/>
      </c>
      <c r="AM172" s="854" t="e">
        <f aca="false">IFERROR(IF(OR(N173="ベア加算",N173=""),0, IF(OR(U170="新加算Ⅰ",U170="新加算Ⅱ",U170="新加算Ⅲ",U170="新加算Ⅳ"),0,ROUNDDOWN(ROUND(L170*VLOOKUP(K170,【参考】数式用!$A$5:$I$27,MATCH("ベア加算",【参考】数式用!$B$4:$I$4,0)+1,0),0)*M170,0)*AG172)),"")),0),0))))</f>
        <v>#N/A</v>
      </c>
      <c r="AN172" s="855" t="e">
        <f aca="false">IF(AM172=0,"",IF(AND(U172&lt;&gt;"",AN170=""),"新規に適用",IF(AND(U172&lt;&gt;"",AN170&lt;&gt;""),"継続で適用","")))</f>
        <v>#N/A</v>
      </c>
      <c r="AO172" s="855" t="str">
        <f aca="false">IF(AND(U172&lt;&gt;"",AO170=""),"新規に適用",IF(AND(U172&lt;&gt;"",AO170&lt;&gt;""),"継続で適用",""))</f>
        <v/>
      </c>
      <c r="AP172" s="856"/>
      <c r="AQ172" s="855" t="str">
        <f aca="false">IF(AND(U172&lt;&gt;"",AQ170=""),"新規に適用",IF(AND(U172&lt;&gt;"",AQ170&lt;&gt;""),"継続で適用",""))</f>
        <v/>
      </c>
      <c r="AR172" s="857" t="str">
        <f aca="false">IF(AND(U172&lt;&gt;"",AO170=""),"新規に適用",IF(AND(U172&lt;&gt;"",OR(U170="新加算Ⅰ",U170="新加算Ⅱ",U170="新加算Ⅴ（１）",U170="新加算Ⅴ（２）",U170="新加算Ⅴ（３）",U170="新加算Ⅴ（４）",U170="新加算Ⅴ（５）",U170="新加算Ⅴ（６）",U170="新加算Ⅴ（７）",U170="新加算Ⅴ（９）",U170="新加算Ⅴ（10）",U170="新加算Ⅴ（12）")),"継続で適用",""))</f>
        <v/>
      </c>
      <c r="AS172" s="855" t="str">
        <f aca="false">IF(AND(U172&lt;&gt;"",AS170=""),"新規に適用",IF(AND(U172&lt;&gt;"",AS170&lt;&gt;""),"継続で適用",""))</f>
        <v/>
      </c>
      <c r="AT172" s="838"/>
      <c r="AU172" s="868"/>
      <c r="AV172" s="831" t="str">
        <f aca="false">IF(K170&lt;&gt;"","V列に色付け","")</f>
        <v/>
      </c>
      <c r="AW172" s="877"/>
      <c r="AX172" s="833"/>
      <c r="BL172" s="644" t="str">
        <f aca="false">G170</f>
        <v/>
      </c>
    </row>
    <row r="173" s="1" customFormat="true" ht="30" hidden="false" customHeight="true" outlineLevel="0" collapsed="false">
      <c r="A173" s="730"/>
      <c r="B173" s="731"/>
      <c r="C173" s="731"/>
      <c r="D173" s="731"/>
      <c r="E173" s="731"/>
      <c r="F173" s="731"/>
      <c r="G173" s="732"/>
      <c r="H173" s="732"/>
      <c r="I173" s="732"/>
      <c r="J173" s="860"/>
      <c r="K173" s="732"/>
      <c r="L173" s="879"/>
      <c r="M173" s="880"/>
      <c r="N173" s="859" t="str">
        <f aca="false">IF('別紙様式2-2（４・５月分）'!Q133="","",'別紙様式2-2（４・５月分）'!Q133)</f>
        <v/>
      </c>
      <c r="O173" s="863"/>
      <c r="P173" s="873"/>
      <c r="Q173" s="840"/>
      <c r="R173" s="874"/>
      <c r="S173" s="869"/>
      <c r="T173" s="843"/>
      <c r="U173" s="844"/>
      <c r="V173" s="870"/>
      <c r="W173" s="846"/>
      <c r="X173" s="881"/>
      <c r="Y173" s="667"/>
      <c r="Z173" s="881"/>
      <c r="AA173" s="667"/>
      <c r="AB173" s="881"/>
      <c r="AC173" s="667"/>
      <c r="AD173" s="881"/>
      <c r="AE173" s="667"/>
      <c r="AF173" s="667"/>
      <c r="AG173" s="848"/>
      <c r="AH173" s="849"/>
      <c r="AI173" s="871"/>
      <c r="AJ173" s="882"/>
      <c r="AK173" s="852"/>
      <c r="AL173" s="853"/>
      <c r="AM173" s="854"/>
      <c r="AN173" s="855"/>
      <c r="AO173" s="855"/>
      <c r="AP173" s="856"/>
      <c r="AQ173" s="855"/>
      <c r="AR173" s="857"/>
      <c r="AS173" s="855"/>
      <c r="AT173" s="681" t="str">
        <f aca="false">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868"/>
      <c r="AV173" s="831"/>
      <c r="AW173" s="877" t="str">
        <f aca="false">IF('別紙様式2-2（４・５月分）'!O133="","",'別紙様式2-2（４・５月分）'!O133)</f>
        <v/>
      </c>
      <c r="AX173" s="833"/>
      <c r="BL173" s="644" t="str">
        <f aca="false">G170</f>
        <v/>
      </c>
    </row>
    <row r="174" customFormat="false" ht="30" hidden="false" customHeight="true" outlineLevel="0" collapsed="false">
      <c r="A174" s="616" t="n">
        <v>41</v>
      </c>
      <c r="B174" s="617" t="str">
        <f aca="false">IF(基本情報入力シート!C94="","",基本情報入力シート!C94)</f>
        <v/>
      </c>
      <c r="C174" s="617"/>
      <c r="D174" s="617"/>
      <c r="E174" s="617"/>
      <c r="F174" s="617"/>
      <c r="G174" s="618" t="str">
        <f aca="false">IF(基本情報入力シート!M94="","",基本情報入力シート!M94)</f>
        <v/>
      </c>
      <c r="H174" s="618" t="str">
        <f aca="false">IF(基本情報入力シート!R94="","",基本情報入力シート!R94)</f>
        <v/>
      </c>
      <c r="I174" s="618" t="str">
        <f aca="false">IF(基本情報入力シート!W94="","",基本情報入力シート!W94)</f>
        <v/>
      </c>
      <c r="J174" s="808" t="str">
        <f aca="false">IF(基本情報入力シート!X94="","",基本情報入力シート!X94)</f>
        <v/>
      </c>
      <c r="K174" s="618" t="str">
        <f aca="false">IF(基本情報入力シート!Y94="","",基本情報入力シート!Y94)</f>
        <v/>
      </c>
      <c r="L174" s="620" t="str">
        <f aca="false">IF(基本情報入力シート!AB94="","",基本情報入力シート!AB94)</f>
        <v/>
      </c>
      <c r="M174" s="621" t="e">
        <f aca="false">IF(基本情報入力シート!AC94="","",基本情報入力シート!AC94)</f>
        <v>#N/A</v>
      </c>
      <c r="N174" s="811" t="str">
        <f aca="false">IF('別紙様式2-2（４・５月分）'!Q134="","",'別紙様式2-2（４・５月分）'!Q134)</f>
        <v/>
      </c>
      <c r="O174" s="863" t="e">
        <f aca="false">IF(SUM('別紙様式2-2（４・５月分）'!R134:R136)=0,"",SUM('別紙様式2-2（４・５月分）'!R134:R136))</f>
        <v>#N/A</v>
      </c>
      <c r="P174" s="813" t="e">
        <f aca="false">IFERROR(VLOOKUP('別紙様式2-2（４・５月分）'!AR134,【参考】数式用!$AT$5:$AU$22,2,FALSE),"")))</f>
        <v>#N/A</v>
      </c>
      <c r="Q174" s="813"/>
      <c r="R174" s="813"/>
      <c r="S174" s="864" t="e">
        <f aca="false">IFERROR(VLOOKUP(K174,【参考】数式用!$A$5:$AB$27,MATCH(P174,【参考】数式用!$B$4:$AB$4,0)+1,0),"")))</f>
        <v>#N/A</v>
      </c>
      <c r="T174" s="815" t="s">
        <v>405</v>
      </c>
      <c r="U174" s="816"/>
      <c r="V174" s="865" t="e">
        <f aca="false">IFERROR(VLOOKUP(K174,【参考】数式用!$A$5:$AB$27,MATCH(U174,【参考】数式用!$B$4:$AB$4,0)+1,0),"")))</f>
        <v>#N/A</v>
      </c>
      <c r="W174" s="818" t="s">
        <v>88</v>
      </c>
      <c r="X174" s="819" t="n">
        <v>6</v>
      </c>
      <c r="Y174" s="626" t="s">
        <v>89</v>
      </c>
      <c r="Z174" s="819" t="n">
        <v>6</v>
      </c>
      <c r="AA174" s="626" t="s">
        <v>372</v>
      </c>
      <c r="AB174" s="819" t="n">
        <v>7</v>
      </c>
      <c r="AC174" s="626" t="s">
        <v>89</v>
      </c>
      <c r="AD174" s="819" t="n">
        <v>3</v>
      </c>
      <c r="AE174" s="626" t="s">
        <v>90</v>
      </c>
      <c r="AF174" s="626" t="s">
        <v>101</v>
      </c>
      <c r="AG174" s="820" t="n">
        <f aca="false">IF(X174&gt;=1,(AB174*12+AD174)-(X174*12+Z174)+1,"")</f>
        <v>10</v>
      </c>
      <c r="AH174" s="821" t="s">
        <v>373</v>
      </c>
      <c r="AI174" s="866" t="str">
        <f aca="false">IFERROR(ROUNDDOWN(ROUND(L174*V174,0)*M174,0)*AG174,"")</f>
        <v/>
      </c>
      <c r="AJ174" s="867" t="str">
        <f aca="false">IFERROR(ROUNDDOWN(ROUND((L174*(V174-AX174)),0)*M174,0)*AG174,"")</f>
        <v/>
      </c>
      <c r="AK174" s="824" t="e">
        <f aca="false">IFERROR(IF(OR(N174="",N175="",N177=""),0,ROUNDDOWN(ROUNDDOWN(ROUND(L174*VLOOKUP(K174,【参考】数式用!$A$5:$AB$27,MATCH("新加算Ⅳ",【参考】数式用!$B$4:$AB$4,0)+1,0),0)*M174,0)*AG174*0.5,0)),"")),0),0),0)))</f>
        <v>#N/A</v>
      </c>
      <c r="AL174" s="825"/>
      <c r="AM174" s="826" t="e">
        <f aca="false">IFERROR(IF(OR(N177="ベア加算",N177=""),0, IF(OR(U174="新加算Ⅰ",U174="新加算Ⅱ",U174="新加算Ⅲ",U174="新加算Ⅳ"),ROUNDDOWN(ROUND(L174*VLOOKUP(K174,【参考】数式用!$A$5:$I$27,MATCH("ベア加算",【参考】数式用!$B$4:$I$4,0)+1,0),0)*M174,0)*AG174,0)),"")),0),0))))</f>
        <v>#N/A</v>
      </c>
      <c r="AN174" s="703"/>
      <c r="AO174" s="827"/>
      <c r="AP174" s="704"/>
      <c r="AQ174" s="704"/>
      <c r="AR174" s="828"/>
      <c r="AS174" s="829"/>
      <c r="AT174" s="639" t="str">
        <f aca="false">IF(AV174="","",IF(V174&lt;O174,"！加算の要件上は問題ありませんが、令和６年４・５月と比較して令和６年６月に加算率が下がる計画になっています。",""))</f>
        <v/>
      </c>
      <c r="AU174" s="868"/>
      <c r="AV174" s="831" t="str">
        <f aca="false">IF(K174&lt;&gt;"","V列に色付け","")</f>
        <v/>
      </c>
      <c r="AW174" s="877" t="str">
        <f aca="false">IF('別紙様式2-2（４・５月分）'!O134="","",'別紙様式2-2（４・５月分）'!O134)</f>
        <v/>
      </c>
      <c r="AX174" s="833" t="e">
        <f aca="false">IF(SUM('別紙様式2-2（４・５月分）'!P134:P136)=0,"",SUM('別紙様式2-2（４・５月分）'!P134:P136))</f>
        <v>#N/A</v>
      </c>
      <c r="AY174" s="834" t="e">
        <f aca="false">IFERROR(VLOOKUP(K174,【参考】数式用!$AJ$2:$AK$24,2,FALSE),"")))</f>
        <v>#N/A</v>
      </c>
      <c r="AZ174" s="835" t="s">
        <v>406</v>
      </c>
      <c r="BA174" s="835" t="s">
        <v>407</v>
      </c>
      <c r="BB174" s="835" t="s">
        <v>408</v>
      </c>
      <c r="BC174" s="835" t="s">
        <v>409</v>
      </c>
      <c r="BD174" s="835" t="e">
        <f aca="false">IF(AND(P174&lt;&gt;"新加算Ⅰ",P174&lt;&gt;"新加算Ⅱ",P174&lt;&gt;"新加算Ⅲ",P174&lt;&gt;"新加算Ⅳ"),P174,IF(Q176&lt;&gt;"",Q176,""))</f>
        <v>#N/A</v>
      </c>
      <c r="BE174" s="835"/>
      <c r="BF174" s="835" t="e">
        <f aca="false">IF(AM174&lt;&gt;0,IF(AN174="○","入力済","未入力"),"")</f>
        <v>#N/A</v>
      </c>
      <c r="BG174" s="835" t="str">
        <f aca="false">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835" t="str">
        <f aca="false">IF(OR(U174="新加算Ⅴ（７）",U174="新加算Ⅴ（９）",U174="新加算Ⅴ（10）",U174="新加算Ⅴ（12）",U174="新加算Ⅴ（13）",U174="新加算Ⅴ（14）"),IF(OR(AP174="○",AP174="令和６年度中に満たす"),"入力済","未入力"),"")</f>
        <v/>
      </c>
      <c r="BI174" s="835" t="str">
        <f aca="false">IF(OR(U174="新加算Ⅰ",U174="新加算Ⅱ",U174="新加算Ⅲ",U174="新加算Ⅴ（１）",U174="新加算Ⅴ（３）",U174="新加算Ⅴ（８）"),IF(OR(AQ174="○",AQ174="令和６年度中に満たす"),"入力済","未入力"),"")</f>
        <v/>
      </c>
      <c r="BJ174" s="836" t="str">
        <f aca="false">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831" t="str">
        <f aca="false">IF(OR(U174="新加算Ⅰ",U174="新加算Ⅴ（１）",U174="新加算Ⅴ（２）",U174="新加算Ⅴ（５）",U174="新加算Ⅴ（７）",U174="新加算Ⅴ（10）"),IF(AS174="","未入力","入力済"),"")</f>
        <v/>
      </c>
      <c r="BL174" s="644" t="str">
        <f aca="false">G174</f>
        <v/>
      </c>
    </row>
    <row r="175" customFormat="false" ht="15" hidden="false" customHeight="true" outlineLevel="0" collapsed="false">
      <c r="A175" s="616"/>
      <c r="B175" s="617"/>
      <c r="C175" s="617"/>
      <c r="D175" s="617"/>
      <c r="E175" s="617"/>
      <c r="F175" s="617"/>
      <c r="G175" s="618"/>
      <c r="H175" s="618"/>
      <c r="I175" s="618"/>
      <c r="J175" s="808"/>
      <c r="K175" s="618"/>
      <c r="L175" s="620"/>
      <c r="M175" s="621"/>
      <c r="N175" s="837" t="str">
        <f aca="false">IF('別紙様式2-2（４・５月分）'!Q135="","",'別紙様式2-2（４・５月分）'!Q135)</f>
        <v/>
      </c>
      <c r="O175" s="863"/>
      <c r="P175" s="813"/>
      <c r="Q175" s="813"/>
      <c r="R175" s="813"/>
      <c r="S175" s="864"/>
      <c r="T175" s="815"/>
      <c r="U175" s="816"/>
      <c r="V175" s="865"/>
      <c r="W175" s="818"/>
      <c r="X175" s="819"/>
      <c r="Y175" s="626"/>
      <c r="Z175" s="819"/>
      <c r="AA175" s="626"/>
      <c r="AB175" s="819"/>
      <c r="AC175" s="626"/>
      <c r="AD175" s="819"/>
      <c r="AE175" s="626"/>
      <c r="AF175" s="626"/>
      <c r="AG175" s="820"/>
      <c r="AH175" s="821"/>
      <c r="AI175" s="866"/>
      <c r="AJ175" s="867"/>
      <c r="AK175" s="824"/>
      <c r="AL175" s="825"/>
      <c r="AM175" s="826"/>
      <c r="AN175" s="703"/>
      <c r="AO175" s="827"/>
      <c r="AP175" s="704"/>
      <c r="AQ175" s="704"/>
      <c r="AR175" s="828"/>
      <c r="AS175" s="829"/>
      <c r="AT175" s="838" t="str">
        <f aca="false">IF(AV174="","",IF(AG174&gt;10,"！令和６年度の新加算の「算定対象月」が10か月を超えています。標準的な「算定対象月」は令和６年６月から令和７年３月です。",IF(OR(AB174&lt;&gt;7,AD174&lt;&gt;3),"！算定期間の終わりが令和７年３月になっていません。区分変更を行う場合は、別紙様式2-4に記入してください。","")))</f>
        <v/>
      </c>
      <c r="AU175" s="868"/>
      <c r="AV175" s="831"/>
      <c r="AW175" s="877" t="str">
        <f aca="false">IF('別紙様式2-2（４・５月分）'!O135="","",'別紙様式2-2（４・５月分）'!O135)</f>
        <v/>
      </c>
      <c r="AX175" s="833"/>
      <c r="AY175" s="834"/>
      <c r="AZ175" s="835"/>
      <c r="BA175" s="835"/>
      <c r="BB175" s="835"/>
      <c r="BC175" s="835"/>
      <c r="BD175" s="835"/>
      <c r="BE175" s="835"/>
      <c r="BF175" s="835"/>
      <c r="BG175" s="835"/>
      <c r="BH175" s="835"/>
      <c r="BI175" s="835"/>
      <c r="BJ175" s="836"/>
      <c r="BK175" s="831"/>
      <c r="BL175" s="644" t="str">
        <f aca="false">G174</f>
        <v/>
      </c>
    </row>
    <row r="176" s="1" customFormat="true" ht="15" hidden="false" customHeight="true" outlineLevel="0" collapsed="false">
      <c r="A176" s="616"/>
      <c r="B176" s="617"/>
      <c r="C176" s="617"/>
      <c r="D176" s="617"/>
      <c r="E176" s="617"/>
      <c r="F176" s="617"/>
      <c r="G176" s="618"/>
      <c r="H176" s="618"/>
      <c r="I176" s="618"/>
      <c r="J176" s="808"/>
      <c r="K176" s="618"/>
      <c r="L176" s="620"/>
      <c r="M176" s="621"/>
      <c r="N176" s="837"/>
      <c r="O176" s="863"/>
      <c r="P176" s="873" t="s">
        <v>92</v>
      </c>
      <c r="Q176" s="840" t="e">
        <f aca="false">IFERROR(VLOOKUP('別紙様式2-2（４・５月分）'!AR134,【参考】数式用!$AT$5:$AV$22,3,FALSE),"")))</f>
        <v>#N/A</v>
      </c>
      <c r="R176" s="874" t="s">
        <v>94</v>
      </c>
      <c r="S176" s="875" t="e">
        <f aca="false">IFERROR(VLOOKUP(K174,【参考】数式用!$A$5:$AB$27,MATCH(Q176,【参考】数式用!$B$4:$AB$4,0)+1,0),"")))</f>
        <v>#N/A</v>
      </c>
      <c r="T176" s="843" t="s">
        <v>410</v>
      </c>
      <c r="U176" s="844"/>
      <c r="V176" s="870" t="e">
        <f aca="false">IFERROR(VLOOKUP(K174,【参考】数式用!$A$5:$AB$27,MATCH(U176,【参考】数式用!$B$4:$AB$4,0)+1,0),"")))</f>
        <v>#N/A</v>
      </c>
      <c r="W176" s="846" t="s">
        <v>88</v>
      </c>
      <c r="X176" s="881" t="n">
        <v>7</v>
      </c>
      <c r="Y176" s="667" t="s">
        <v>89</v>
      </c>
      <c r="Z176" s="881" t="n">
        <v>4</v>
      </c>
      <c r="AA176" s="667" t="s">
        <v>372</v>
      </c>
      <c r="AB176" s="881" t="n">
        <v>8</v>
      </c>
      <c r="AC176" s="667" t="s">
        <v>89</v>
      </c>
      <c r="AD176" s="881" t="n">
        <v>3</v>
      </c>
      <c r="AE176" s="667" t="s">
        <v>90</v>
      </c>
      <c r="AF176" s="667" t="s">
        <v>101</v>
      </c>
      <c r="AG176" s="848" t="n">
        <f aca="false">IF(X176&gt;=1,(AB176*12+AD176)-(X176*12+Z176)+1,"")</f>
        <v>12</v>
      </c>
      <c r="AH176" s="849" t="s">
        <v>373</v>
      </c>
      <c r="AI176" s="871" t="str">
        <f aca="false">IFERROR(ROUNDDOWN(ROUND(L174*V176,0)*M174,0)*AG176,"")</f>
        <v/>
      </c>
      <c r="AJ176" s="882" t="str">
        <f aca="false">IFERROR(ROUNDDOWN(ROUND((L174*(V176-AX174)),0)*M174,0)*AG176,"")</f>
        <v/>
      </c>
      <c r="AK176" s="852" t="e">
        <f aca="false">IFERROR(IF(OR(N174="",N175="",N177=""),0,ROUNDDOWN(ROUNDDOWN(ROUND(L174*VLOOKUP(K174,【参考】数式用!$A$5:$AB$27,MATCH("新加算Ⅳ",【参考】数式用!$B$4:$AB$4,0)+1,0),0)*M174,0)*AG176*0.5,0)),"")),0),0),0)))</f>
        <v>#N/A</v>
      </c>
      <c r="AL176" s="853" t="str">
        <f aca="false">IF(U176&lt;&gt;"","新規に適用","")</f>
        <v/>
      </c>
      <c r="AM176" s="854" t="e">
        <f aca="false">IFERROR(IF(OR(N177="ベア加算",N177=""),0, IF(OR(U174="新加算Ⅰ",U174="新加算Ⅱ",U174="新加算Ⅲ",U174="新加算Ⅳ"),0,ROUNDDOWN(ROUND(L174*VLOOKUP(K174,【参考】数式用!$A$5:$I$27,MATCH("ベア加算",【参考】数式用!$B$4:$I$4,0)+1,0),0)*M174,0)*AG176)),"")),0),0))))</f>
        <v>#N/A</v>
      </c>
      <c r="AN176" s="855" t="e">
        <f aca="false">IF(AM176=0,"",IF(AND(U176&lt;&gt;"",AN174=""),"新規に適用",IF(AND(U176&lt;&gt;"",AN174&lt;&gt;""),"継続で適用","")))</f>
        <v>#N/A</v>
      </c>
      <c r="AO176" s="855" t="str">
        <f aca="false">IF(AND(U176&lt;&gt;"",AO174=""),"新規に適用",IF(AND(U176&lt;&gt;"",AO174&lt;&gt;""),"継続で適用",""))</f>
        <v/>
      </c>
      <c r="AP176" s="856"/>
      <c r="AQ176" s="855" t="str">
        <f aca="false">IF(AND(U176&lt;&gt;"",AQ174=""),"新規に適用",IF(AND(U176&lt;&gt;"",AQ174&lt;&gt;""),"継続で適用",""))</f>
        <v/>
      </c>
      <c r="AR176" s="857" t="str">
        <f aca="false">IF(AND(U176&lt;&gt;"",AO174=""),"新規に適用",IF(AND(U176&lt;&gt;"",OR(U174="新加算Ⅰ",U174="新加算Ⅱ",U174="新加算Ⅴ（１）",U174="新加算Ⅴ（２）",U174="新加算Ⅴ（３）",U174="新加算Ⅴ（４）",U174="新加算Ⅴ（５）",U174="新加算Ⅴ（６）",U174="新加算Ⅴ（７）",U174="新加算Ⅴ（９）",U174="新加算Ⅴ（10）",U174="新加算Ⅴ（12）")),"継続で適用",""))</f>
        <v/>
      </c>
      <c r="AS176" s="855" t="str">
        <f aca="false">IF(AND(U176&lt;&gt;"",AS174=""),"新規に適用",IF(AND(U176&lt;&gt;"",AS174&lt;&gt;""),"継続で適用",""))</f>
        <v/>
      </c>
      <c r="AT176" s="838"/>
      <c r="AU176" s="868"/>
      <c r="AV176" s="831" t="str">
        <f aca="false">IF(K174&lt;&gt;"","V列に色付け","")</f>
        <v/>
      </c>
      <c r="AW176" s="877"/>
      <c r="AX176" s="833"/>
      <c r="BL176" s="644" t="str">
        <f aca="false">G174</f>
        <v/>
      </c>
    </row>
    <row r="177" s="1" customFormat="true" ht="30" hidden="false" customHeight="true" outlineLevel="0" collapsed="false">
      <c r="A177" s="616"/>
      <c r="B177" s="617"/>
      <c r="C177" s="617"/>
      <c r="D177" s="617"/>
      <c r="E177" s="617"/>
      <c r="F177" s="617"/>
      <c r="G177" s="618"/>
      <c r="H177" s="618"/>
      <c r="I177" s="618"/>
      <c r="J177" s="808"/>
      <c r="K177" s="618"/>
      <c r="L177" s="620"/>
      <c r="M177" s="621"/>
      <c r="N177" s="859" t="str">
        <f aca="false">IF('別紙様式2-2（４・５月分）'!Q136="","",'別紙様式2-2（４・５月分）'!Q136)</f>
        <v/>
      </c>
      <c r="O177" s="863"/>
      <c r="P177" s="873"/>
      <c r="Q177" s="840"/>
      <c r="R177" s="874"/>
      <c r="S177" s="875"/>
      <c r="T177" s="843"/>
      <c r="U177" s="844"/>
      <c r="V177" s="870"/>
      <c r="W177" s="846"/>
      <c r="X177" s="881"/>
      <c r="Y177" s="667"/>
      <c r="Z177" s="881"/>
      <c r="AA177" s="667"/>
      <c r="AB177" s="881"/>
      <c r="AC177" s="667"/>
      <c r="AD177" s="881"/>
      <c r="AE177" s="667"/>
      <c r="AF177" s="667"/>
      <c r="AG177" s="848"/>
      <c r="AH177" s="849"/>
      <c r="AI177" s="871"/>
      <c r="AJ177" s="882"/>
      <c r="AK177" s="852"/>
      <c r="AL177" s="853"/>
      <c r="AM177" s="854"/>
      <c r="AN177" s="855"/>
      <c r="AO177" s="855"/>
      <c r="AP177" s="856"/>
      <c r="AQ177" s="855"/>
      <c r="AR177" s="857"/>
      <c r="AS177" s="855"/>
      <c r="AT177" s="681" t="str">
        <f aca="false">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868"/>
      <c r="AV177" s="831"/>
      <c r="AW177" s="877" t="str">
        <f aca="false">IF('別紙様式2-2（４・５月分）'!O136="","",'別紙様式2-2（４・５月分）'!O136)</f>
        <v/>
      </c>
      <c r="AX177" s="833"/>
      <c r="BL177" s="644" t="str">
        <f aca="false">G174</f>
        <v/>
      </c>
    </row>
    <row r="178" customFormat="false" ht="30" hidden="false" customHeight="true" outlineLevel="0" collapsed="false">
      <c r="A178" s="730" t="n">
        <v>42</v>
      </c>
      <c r="B178" s="731" t="str">
        <f aca="false">IF(基本情報入力シート!C95="","",基本情報入力シート!C95)</f>
        <v/>
      </c>
      <c r="C178" s="731"/>
      <c r="D178" s="731"/>
      <c r="E178" s="731"/>
      <c r="F178" s="731"/>
      <c r="G178" s="732" t="str">
        <f aca="false">IF(基本情報入力シート!M95="","",基本情報入力シート!M95)</f>
        <v/>
      </c>
      <c r="H178" s="732" t="str">
        <f aca="false">IF(基本情報入力シート!R95="","",基本情報入力シート!R95)</f>
        <v/>
      </c>
      <c r="I178" s="732" t="str">
        <f aca="false">IF(基本情報入力シート!W95="","",基本情報入力シート!W95)</f>
        <v/>
      </c>
      <c r="J178" s="860" t="str">
        <f aca="false">IF(基本情報入力シート!X95="","",基本情報入力シート!X95)</f>
        <v/>
      </c>
      <c r="K178" s="732" t="str">
        <f aca="false">IF(基本情報入力シート!Y95="","",基本情報入力シート!Y95)</f>
        <v/>
      </c>
      <c r="L178" s="879" t="str">
        <f aca="false">IF(基本情報入力シート!AB95="","",基本情報入力シート!AB95)</f>
        <v/>
      </c>
      <c r="M178" s="880" t="e">
        <f aca="false">IF(基本情報入力シート!AC95="","",基本情報入力シート!AC95)</f>
        <v>#N/A</v>
      </c>
      <c r="N178" s="811" t="str">
        <f aca="false">IF('別紙様式2-2（４・５月分）'!Q137="","",'別紙様式2-2（４・５月分）'!Q137)</f>
        <v/>
      </c>
      <c r="O178" s="863" t="e">
        <f aca="false">IF(SUM('別紙様式2-2（４・５月分）'!R137:R139)=0,"",SUM('別紙様式2-2（４・５月分）'!R137:R139))</f>
        <v>#N/A</v>
      </c>
      <c r="P178" s="813" t="e">
        <f aca="false">IFERROR(VLOOKUP('別紙様式2-2（４・５月分）'!AR137,【参考】数式用!$AT$5:$AU$22,2,FALSE),"")))</f>
        <v>#N/A</v>
      </c>
      <c r="Q178" s="813"/>
      <c r="R178" s="813"/>
      <c r="S178" s="864" t="e">
        <f aca="false">IFERROR(VLOOKUP(K178,【参考】数式用!$A$5:$AB$27,MATCH(P178,【参考】数式用!$B$4:$AB$4,0)+1,0),"")))</f>
        <v>#N/A</v>
      </c>
      <c r="T178" s="815" t="s">
        <v>405</v>
      </c>
      <c r="U178" s="816"/>
      <c r="V178" s="865" t="e">
        <f aca="false">IFERROR(VLOOKUP(K178,【参考】数式用!$A$5:$AB$27,MATCH(U178,【参考】数式用!$B$4:$AB$4,0)+1,0),"")))</f>
        <v>#N/A</v>
      </c>
      <c r="W178" s="818" t="s">
        <v>88</v>
      </c>
      <c r="X178" s="819" t="n">
        <v>6</v>
      </c>
      <c r="Y178" s="626" t="s">
        <v>89</v>
      </c>
      <c r="Z178" s="819" t="n">
        <v>6</v>
      </c>
      <c r="AA178" s="626" t="s">
        <v>372</v>
      </c>
      <c r="AB178" s="819" t="n">
        <v>7</v>
      </c>
      <c r="AC178" s="626" t="s">
        <v>89</v>
      </c>
      <c r="AD178" s="819" t="n">
        <v>3</v>
      </c>
      <c r="AE178" s="626" t="s">
        <v>90</v>
      </c>
      <c r="AF178" s="626" t="s">
        <v>101</v>
      </c>
      <c r="AG178" s="820" t="n">
        <f aca="false">IF(X178&gt;=1,(AB178*12+AD178)-(X178*12+Z178)+1,"")</f>
        <v>10</v>
      </c>
      <c r="AH178" s="821" t="s">
        <v>373</v>
      </c>
      <c r="AI178" s="866" t="str">
        <f aca="false">IFERROR(ROUNDDOWN(ROUND(L178*V178,0)*M178,0)*AG178,"")</f>
        <v/>
      </c>
      <c r="AJ178" s="867" t="str">
        <f aca="false">IFERROR(ROUNDDOWN(ROUND((L178*(V178-AX178)),0)*M178,0)*AG178,"")</f>
        <v/>
      </c>
      <c r="AK178" s="824" t="e">
        <f aca="false">IFERROR(IF(OR(N178="",N179="",N181=""),0,ROUNDDOWN(ROUNDDOWN(ROUND(L178*VLOOKUP(K178,【参考】数式用!$A$5:$AB$27,MATCH("新加算Ⅳ",【参考】数式用!$B$4:$AB$4,0)+1,0),0)*M178,0)*AG178*0.5,0)),"")),0),0),0)))</f>
        <v>#N/A</v>
      </c>
      <c r="AL178" s="825"/>
      <c r="AM178" s="826" t="e">
        <f aca="false">IFERROR(IF(OR(N181="ベア加算",N181=""),0, IF(OR(U178="新加算Ⅰ",U178="新加算Ⅱ",U178="新加算Ⅲ",U178="新加算Ⅳ"),ROUNDDOWN(ROUND(L178*VLOOKUP(K178,【参考】数式用!$A$5:$I$27,MATCH("ベア加算",【参考】数式用!$B$4:$I$4,0)+1,0),0)*M178,0)*AG178,0)),"")),0),0))))</f>
        <v>#N/A</v>
      </c>
      <c r="AN178" s="703"/>
      <c r="AO178" s="827"/>
      <c r="AP178" s="704"/>
      <c r="AQ178" s="704"/>
      <c r="AR178" s="828"/>
      <c r="AS178" s="829"/>
      <c r="AT178" s="639" t="str">
        <f aca="false">IF(AV178="","",IF(V178&lt;O178,"！加算の要件上は問題ありませんが、令和６年４・５月と比較して令和６年６月に加算率が下がる計画になっています。",""))</f>
        <v/>
      </c>
      <c r="AU178" s="868"/>
      <c r="AV178" s="831" t="str">
        <f aca="false">IF(K178&lt;&gt;"","V列に色付け","")</f>
        <v/>
      </c>
      <c r="AW178" s="877" t="str">
        <f aca="false">IF('別紙様式2-2（４・５月分）'!O137="","",'別紙様式2-2（４・５月分）'!O137)</f>
        <v/>
      </c>
      <c r="AX178" s="833" t="e">
        <f aca="false">IF(SUM('別紙様式2-2（４・５月分）'!P137:P139)=0,"",SUM('別紙様式2-2（４・５月分）'!P137:P139))</f>
        <v>#N/A</v>
      </c>
      <c r="AY178" s="834" t="e">
        <f aca="false">IFERROR(VLOOKUP(K178,【参考】数式用!$AJ$2:$AK$24,2,FALSE),"")))</f>
        <v>#N/A</v>
      </c>
      <c r="AZ178" s="835" t="s">
        <v>406</v>
      </c>
      <c r="BA178" s="835" t="s">
        <v>407</v>
      </c>
      <c r="BB178" s="835" t="s">
        <v>408</v>
      </c>
      <c r="BC178" s="835" t="s">
        <v>409</v>
      </c>
      <c r="BD178" s="835" t="e">
        <f aca="false">IF(AND(P178&lt;&gt;"新加算Ⅰ",P178&lt;&gt;"新加算Ⅱ",P178&lt;&gt;"新加算Ⅲ",P178&lt;&gt;"新加算Ⅳ"),P178,IF(Q180&lt;&gt;"",Q180,""))</f>
        <v>#N/A</v>
      </c>
      <c r="BE178" s="835"/>
      <c r="BF178" s="835" t="e">
        <f aca="false">IF(AM178&lt;&gt;0,IF(AN178="○","入力済","未入力"),"")</f>
        <v>#N/A</v>
      </c>
      <c r="BG178" s="835" t="str">
        <f aca="false">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835" t="str">
        <f aca="false">IF(OR(U178="新加算Ⅴ（７）",U178="新加算Ⅴ（９）",U178="新加算Ⅴ（10）",U178="新加算Ⅴ（12）",U178="新加算Ⅴ（13）",U178="新加算Ⅴ（14）"),IF(OR(AP178="○",AP178="令和６年度中に満たす"),"入力済","未入力"),"")</f>
        <v/>
      </c>
      <c r="BI178" s="835" t="str">
        <f aca="false">IF(OR(U178="新加算Ⅰ",U178="新加算Ⅱ",U178="新加算Ⅲ",U178="新加算Ⅴ（１）",U178="新加算Ⅴ（３）",U178="新加算Ⅴ（８）"),IF(OR(AQ178="○",AQ178="令和６年度中に満たす"),"入力済","未入力"),"")</f>
        <v/>
      </c>
      <c r="BJ178" s="836" t="str">
        <f aca="false">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831" t="str">
        <f aca="false">IF(OR(U178="新加算Ⅰ",U178="新加算Ⅴ（１）",U178="新加算Ⅴ（２）",U178="新加算Ⅴ（５）",U178="新加算Ⅴ（７）",U178="新加算Ⅴ（10）"),IF(AS178="","未入力","入力済"),"")</f>
        <v/>
      </c>
      <c r="BL178" s="644" t="str">
        <f aca="false">G178</f>
        <v/>
      </c>
    </row>
    <row r="179" customFormat="false" ht="15" hidden="false" customHeight="true" outlineLevel="0" collapsed="false">
      <c r="A179" s="730"/>
      <c r="B179" s="731"/>
      <c r="C179" s="731"/>
      <c r="D179" s="731"/>
      <c r="E179" s="731"/>
      <c r="F179" s="731"/>
      <c r="G179" s="732"/>
      <c r="H179" s="732"/>
      <c r="I179" s="732"/>
      <c r="J179" s="860"/>
      <c r="K179" s="732"/>
      <c r="L179" s="879"/>
      <c r="M179" s="880"/>
      <c r="N179" s="837" t="str">
        <f aca="false">IF('別紙様式2-2（４・５月分）'!Q138="","",'別紙様式2-2（４・５月分）'!Q138)</f>
        <v/>
      </c>
      <c r="O179" s="863"/>
      <c r="P179" s="813"/>
      <c r="Q179" s="813"/>
      <c r="R179" s="813"/>
      <c r="S179" s="864"/>
      <c r="T179" s="815"/>
      <c r="U179" s="816"/>
      <c r="V179" s="865"/>
      <c r="W179" s="818"/>
      <c r="X179" s="819"/>
      <c r="Y179" s="626"/>
      <c r="Z179" s="819"/>
      <c r="AA179" s="626"/>
      <c r="AB179" s="819"/>
      <c r="AC179" s="626"/>
      <c r="AD179" s="819"/>
      <c r="AE179" s="626"/>
      <c r="AF179" s="626"/>
      <c r="AG179" s="820"/>
      <c r="AH179" s="821"/>
      <c r="AI179" s="866"/>
      <c r="AJ179" s="867"/>
      <c r="AK179" s="824"/>
      <c r="AL179" s="825"/>
      <c r="AM179" s="826"/>
      <c r="AN179" s="703"/>
      <c r="AO179" s="827"/>
      <c r="AP179" s="704"/>
      <c r="AQ179" s="704"/>
      <c r="AR179" s="828"/>
      <c r="AS179" s="829"/>
      <c r="AT179" s="838" t="str">
        <f aca="false">IF(AV178="","",IF(AG178&gt;10,"！令和６年度の新加算の「算定対象月」が10か月を超えています。標準的な「算定対象月」は令和６年６月から令和７年３月です。",IF(OR(AB178&lt;&gt;7,AD178&lt;&gt;3),"！算定期間の終わりが令和７年３月になっていません。区分変更を行う場合は、別紙様式2-4に記入してください。","")))</f>
        <v/>
      </c>
      <c r="AU179" s="868"/>
      <c r="AV179" s="831"/>
      <c r="AW179" s="877" t="str">
        <f aca="false">IF('別紙様式2-2（４・５月分）'!O138="","",'別紙様式2-2（４・５月分）'!O138)</f>
        <v/>
      </c>
      <c r="AX179" s="833"/>
      <c r="AY179" s="834"/>
      <c r="AZ179" s="835"/>
      <c r="BA179" s="835"/>
      <c r="BB179" s="835"/>
      <c r="BC179" s="835"/>
      <c r="BD179" s="835"/>
      <c r="BE179" s="835"/>
      <c r="BF179" s="835"/>
      <c r="BG179" s="835"/>
      <c r="BH179" s="835"/>
      <c r="BI179" s="835"/>
      <c r="BJ179" s="836"/>
      <c r="BK179" s="831"/>
      <c r="BL179" s="644" t="str">
        <f aca="false">G178</f>
        <v/>
      </c>
    </row>
    <row r="180" s="1" customFormat="true" ht="15" hidden="false" customHeight="true" outlineLevel="0" collapsed="false">
      <c r="A180" s="730"/>
      <c r="B180" s="731"/>
      <c r="C180" s="731"/>
      <c r="D180" s="731"/>
      <c r="E180" s="731"/>
      <c r="F180" s="731"/>
      <c r="G180" s="732"/>
      <c r="H180" s="732"/>
      <c r="I180" s="732"/>
      <c r="J180" s="860"/>
      <c r="K180" s="732"/>
      <c r="L180" s="879"/>
      <c r="M180" s="880"/>
      <c r="N180" s="837"/>
      <c r="O180" s="863"/>
      <c r="P180" s="873" t="s">
        <v>92</v>
      </c>
      <c r="Q180" s="840" t="e">
        <f aca="false">IFERROR(VLOOKUP('別紙様式2-2（４・５月分）'!AR137,【参考】数式用!$AT$5:$AV$22,3,FALSE),"")))</f>
        <v>#N/A</v>
      </c>
      <c r="R180" s="874" t="s">
        <v>94</v>
      </c>
      <c r="S180" s="869" t="e">
        <f aca="false">IFERROR(VLOOKUP(K178,【参考】数式用!$A$5:$AB$27,MATCH(Q180,【参考】数式用!$B$4:$AB$4,0)+1,0),"")))</f>
        <v>#N/A</v>
      </c>
      <c r="T180" s="843" t="s">
        <v>410</v>
      </c>
      <c r="U180" s="844"/>
      <c r="V180" s="870" t="e">
        <f aca="false">IFERROR(VLOOKUP(K178,【参考】数式用!$A$5:$AB$27,MATCH(U180,【参考】数式用!$B$4:$AB$4,0)+1,0),"")))</f>
        <v>#N/A</v>
      </c>
      <c r="W180" s="846" t="s">
        <v>88</v>
      </c>
      <c r="X180" s="881" t="n">
        <v>7</v>
      </c>
      <c r="Y180" s="667" t="s">
        <v>89</v>
      </c>
      <c r="Z180" s="881" t="n">
        <v>4</v>
      </c>
      <c r="AA180" s="667" t="s">
        <v>372</v>
      </c>
      <c r="AB180" s="881" t="n">
        <v>8</v>
      </c>
      <c r="AC180" s="667" t="s">
        <v>89</v>
      </c>
      <c r="AD180" s="881" t="n">
        <v>3</v>
      </c>
      <c r="AE180" s="667" t="s">
        <v>90</v>
      </c>
      <c r="AF180" s="667" t="s">
        <v>101</v>
      </c>
      <c r="AG180" s="848" t="n">
        <f aca="false">IF(X180&gt;=1,(AB180*12+AD180)-(X180*12+Z180)+1,"")</f>
        <v>12</v>
      </c>
      <c r="AH180" s="849" t="s">
        <v>373</v>
      </c>
      <c r="AI180" s="871" t="str">
        <f aca="false">IFERROR(ROUNDDOWN(ROUND(L178*V180,0)*M178,0)*AG180,"")</f>
        <v/>
      </c>
      <c r="AJ180" s="882" t="str">
        <f aca="false">IFERROR(ROUNDDOWN(ROUND((L178*(V180-AX178)),0)*M178,0)*AG180,"")</f>
        <v/>
      </c>
      <c r="AK180" s="852" t="e">
        <f aca="false">IFERROR(IF(OR(N178="",N179="",N181=""),0,ROUNDDOWN(ROUNDDOWN(ROUND(L178*VLOOKUP(K178,【参考】数式用!$A$5:$AB$27,MATCH("新加算Ⅳ",【参考】数式用!$B$4:$AB$4,0)+1,0),0)*M178,0)*AG180*0.5,0)),"")),0),0),0)))</f>
        <v>#N/A</v>
      </c>
      <c r="AL180" s="853" t="str">
        <f aca="false">IF(U180&lt;&gt;"","新規に適用","")</f>
        <v/>
      </c>
      <c r="AM180" s="854" t="e">
        <f aca="false">IFERROR(IF(OR(N181="ベア加算",N181=""),0, IF(OR(U178="新加算Ⅰ",U178="新加算Ⅱ",U178="新加算Ⅲ",U178="新加算Ⅳ"),0,ROUNDDOWN(ROUND(L178*VLOOKUP(K178,【参考】数式用!$A$5:$I$27,MATCH("ベア加算",【参考】数式用!$B$4:$I$4,0)+1,0),0)*M178,0)*AG180)),"")),0),0))))</f>
        <v>#N/A</v>
      </c>
      <c r="AN180" s="855" t="e">
        <f aca="false">IF(AM180=0,"",IF(AND(U180&lt;&gt;"",AN178=""),"新規に適用",IF(AND(U180&lt;&gt;"",AN178&lt;&gt;""),"継続で適用","")))</f>
        <v>#N/A</v>
      </c>
      <c r="AO180" s="855" t="str">
        <f aca="false">IF(AND(U180&lt;&gt;"",AO178=""),"新規に適用",IF(AND(U180&lt;&gt;"",AO178&lt;&gt;""),"継続で適用",""))</f>
        <v/>
      </c>
      <c r="AP180" s="856"/>
      <c r="AQ180" s="855" t="str">
        <f aca="false">IF(AND(U180&lt;&gt;"",AQ178=""),"新規に適用",IF(AND(U180&lt;&gt;"",AQ178&lt;&gt;""),"継続で適用",""))</f>
        <v/>
      </c>
      <c r="AR180" s="857" t="str">
        <f aca="false">IF(AND(U180&lt;&gt;"",AO178=""),"新規に適用",IF(AND(U180&lt;&gt;"",OR(U178="新加算Ⅰ",U178="新加算Ⅱ",U178="新加算Ⅴ（１）",U178="新加算Ⅴ（２）",U178="新加算Ⅴ（３）",U178="新加算Ⅴ（４）",U178="新加算Ⅴ（５）",U178="新加算Ⅴ（６）",U178="新加算Ⅴ（７）",U178="新加算Ⅴ（９）",U178="新加算Ⅴ（10）",U178="新加算Ⅴ（12）")),"継続で適用",""))</f>
        <v/>
      </c>
      <c r="AS180" s="855" t="str">
        <f aca="false">IF(AND(U180&lt;&gt;"",AS178=""),"新規に適用",IF(AND(U180&lt;&gt;"",AS178&lt;&gt;""),"継続で適用",""))</f>
        <v/>
      </c>
      <c r="AT180" s="838"/>
      <c r="AU180" s="868"/>
      <c r="AV180" s="831" t="str">
        <f aca="false">IF(K178&lt;&gt;"","V列に色付け","")</f>
        <v/>
      </c>
      <c r="AW180" s="877"/>
      <c r="AX180" s="833"/>
      <c r="BL180" s="644" t="str">
        <f aca="false">G178</f>
        <v/>
      </c>
    </row>
    <row r="181" s="1" customFormat="true" ht="30" hidden="false" customHeight="true" outlineLevel="0" collapsed="false">
      <c r="A181" s="730"/>
      <c r="B181" s="731"/>
      <c r="C181" s="731"/>
      <c r="D181" s="731"/>
      <c r="E181" s="731"/>
      <c r="F181" s="731"/>
      <c r="G181" s="732"/>
      <c r="H181" s="732"/>
      <c r="I181" s="732"/>
      <c r="J181" s="860"/>
      <c r="K181" s="732"/>
      <c r="L181" s="879"/>
      <c r="M181" s="880"/>
      <c r="N181" s="859" t="str">
        <f aca="false">IF('別紙様式2-2（４・５月分）'!Q139="","",'別紙様式2-2（４・５月分）'!Q139)</f>
        <v/>
      </c>
      <c r="O181" s="863"/>
      <c r="P181" s="873"/>
      <c r="Q181" s="840"/>
      <c r="R181" s="874"/>
      <c r="S181" s="869"/>
      <c r="T181" s="843"/>
      <c r="U181" s="844"/>
      <c r="V181" s="870"/>
      <c r="W181" s="846"/>
      <c r="X181" s="881"/>
      <c r="Y181" s="667"/>
      <c r="Z181" s="881"/>
      <c r="AA181" s="667"/>
      <c r="AB181" s="881"/>
      <c r="AC181" s="667"/>
      <c r="AD181" s="881"/>
      <c r="AE181" s="667"/>
      <c r="AF181" s="667"/>
      <c r="AG181" s="848"/>
      <c r="AH181" s="849"/>
      <c r="AI181" s="871"/>
      <c r="AJ181" s="882"/>
      <c r="AK181" s="852"/>
      <c r="AL181" s="853"/>
      <c r="AM181" s="854"/>
      <c r="AN181" s="855"/>
      <c r="AO181" s="855"/>
      <c r="AP181" s="856"/>
      <c r="AQ181" s="855"/>
      <c r="AR181" s="857"/>
      <c r="AS181" s="855"/>
      <c r="AT181" s="681" t="str">
        <f aca="false">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868"/>
      <c r="AV181" s="831"/>
      <c r="AW181" s="877" t="str">
        <f aca="false">IF('別紙様式2-2（４・５月分）'!O139="","",'別紙様式2-2（４・５月分）'!O139)</f>
        <v/>
      </c>
      <c r="AX181" s="833"/>
      <c r="BL181" s="644" t="str">
        <f aca="false">G178</f>
        <v/>
      </c>
    </row>
    <row r="182" customFormat="false" ht="30" hidden="false" customHeight="true" outlineLevel="0" collapsed="false">
      <c r="A182" s="616" t="n">
        <v>43</v>
      </c>
      <c r="B182" s="617" t="str">
        <f aca="false">IF(基本情報入力シート!C96="","",基本情報入力シート!C96)</f>
        <v/>
      </c>
      <c r="C182" s="617"/>
      <c r="D182" s="617"/>
      <c r="E182" s="617"/>
      <c r="F182" s="617"/>
      <c r="G182" s="618" t="str">
        <f aca="false">IF(基本情報入力シート!M96="","",基本情報入力シート!M96)</f>
        <v/>
      </c>
      <c r="H182" s="618" t="str">
        <f aca="false">IF(基本情報入力シート!R96="","",基本情報入力シート!R96)</f>
        <v/>
      </c>
      <c r="I182" s="618" t="str">
        <f aca="false">IF(基本情報入力シート!W96="","",基本情報入力シート!W96)</f>
        <v/>
      </c>
      <c r="J182" s="808" t="str">
        <f aca="false">IF(基本情報入力シート!X96="","",基本情報入力シート!X96)</f>
        <v/>
      </c>
      <c r="K182" s="618" t="str">
        <f aca="false">IF(基本情報入力シート!Y96="","",基本情報入力シート!Y96)</f>
        <v/>
      </c>
      <c r="L182" s="620" t="str">
        <f aca="false">IF(基本情報入力シート!AB96="","",基本情報入力シート!AB96)</f>
        <v/>
      </c>
      <c r="M182" s="621" t="e">
        <f aca="false">IF(基本情報入力シート!AC96="","",基本情報入力シート!AC96)</f>
        <v>#N/A</v>
      </c>
      <c r="N182" s="811" t="str">
        <f aca="false">IF('別紙様式2-2（４・５月分）'!Q140="","",'別紙様式2-2（４・５月分）'!Q140)</f>
        <v/>
      </c>
      <c r="O182" s="863" t="e">
        <f aca="false">IF(SUM('別紙様式2-2（４・５月分）'!R140:R142)=0,"",SUM('別紙様式2-2（４・５月分）'!R140:R142))</f>
        <v>#N/A</v>
      </c>
      <c r="P182" s="813" t="e">
        <f aca="false">IFERROR(VLOOKUP('別紙様式2-2（４・５月分）'!AR140,【参考】数式用!$AT$5:$AU$22,2,FALSE),"")))</f>
        <v>#N/A</v>
      </c>
      <c r="Q182" s="813"/>
      <c r="R182" s="813"/>
      <c r="S182" s="864" t="e">
        <f aca="false">IFERROR(VLOOKUP(K182,【参考】数式用!$A$5:$AB$27,MATCH(P182,【参考】数式用!$B$4:$AB$4,0)+1,0),"")))</f>
        <v>#N/A</v>
      </c>
      <c r="T182" s="815" t="s">
        <v>405</v>
      </c>
      <c r="U182" s="816"/>
      <c r="V182" s="865" t="e">
        <f aca="false">IFERROR(VLOOKUP(K182,【参考】数式用!$A$5:$AB$27,MATCH(U182,【参考】数式用!$B$4:$AB$4,0)+1,0),"")))</f>
        <v>#N/A</v>
      </c>
      <c r="W182" s="818" t="s">
        <v>88</v>
      </c>
      <c r="X182" s="819" t="n">
        <v>6</v>
      </c>
      <c r="Y182" s="626" t="s">
        <v>89</v>
      </c>
      <c r="Z182" s="819" t="n">
        <v>6</v>
      </c>
      <c r="AA182" s="626" t="s">
        <v>372</v>
      </c>
      <c r="AB182" s="819" t="n">
        <v>7</v>
      </c>
      <c r="AC182" s="626" t="s">
        <v>89</v>
      </c>
      <c r="AD182" s="819" t="n">
        <v>3</v>
      </c>
      <c r="AE182" s="626" t="s">
        <v>90</v>
      </c>
      <c r="AF182" s="626" t="s">
        <v>101</v>
      </c>
      <c r="AG182" s="820" t="n">
        <f aca="false">IF(X182&gt;=1,(AB182*12+AD182)-(X182*12+Z182)+1,"")</f>
        <v>10</v>
      </c>
      <c r="AH182" s="821" t="s">
        <v>373</v>
      </c>
      <c r="AI182" s="866" t="str">
        <f aca="false">IFERROR(ROUNDDOWN(ROUND(L182*V182,0)*M182,0)*AG182,"")</f>
        <v/>
      </c>
      <c r="AJ182" s="867" t="str">
        <f aca="false">IFERROR(ROUNDDOWN(ROUND((L182*(V182-AX182)),0)*M182,0)*AG182,"")</f>
        <v/>
      </c>
      <c r="AK182" s="824" t="e">
        <f aca="false">IFERROR(IF(OR(N182="",N183="",N185=""),0,ROUNDDOWN(ROUNDDOWN(ROUND(L182*VLOOKUP(K182,【参考】数式用!$A$5:$AB$27,MATCH("新加算Ⅳ",【参考】数式用!$B$4:$AB$4,0)+1,0),0)*M182,0)*AG182*0.5,0)),"")),0),0),0)))</f>
        <v>#N/A</v>
      </c>
      <c r="AL182" s="825"/>
      <c r="AM182" s="826" t="e">
        <f aca="false">IFERROR(IF(OR(N185="ベア加算",N185=""),0, IF(OR(U182="新加算Ⅰ",U182="新加算Ⅱ",U182="新加算Ⅲ",U182="新加算Ⅳ"),ROUNDDOWN(ROUND(L182*VLOOKUP(K182,【参考】数式用!$A$5:$I$27,MATCH("ベア加算",【参考】数式用!$B$4:$I$4,0)+1,0),0)*M182,0)*AG182,0)),"")),0),0))))</f>
        <v>#N/A</v>
      </c>
      <c r="AN182" s="703"/>
      <c r="AO182" s="827"/>
      <c r="AP182" s="704"/>
      <c r="AQ182" s="704"/>
      <c r="AR182" s="828"/>
      <c r="AS182" s="829"/>
      <c r="AT182" s="639" t="str">
        <f aca="false">IF(AV182="","",IF(V182&lt;O182,"！加算の要件上は問題ありませんが、令和６年４・５月と比較して令和６年６月に加算率が下がる計画になっています。",""))</f>
        <v/>
      </c>
      <c r="AU182" s="868"/>
      <c r="AV182" s="831" t="str">
        <f aca="false">IF(K182&lt;&gt;"","V列に色付け","")</f>
        <v/>
      </c>
      <c r="AW182" s="877" t="str">
        <f aca="false">IF('別紙様式2-2（４・５月分）'!O140="","",'別紙様式2-2（４・５月分）'!O140)</f>
        <v/>
      </c>
      <c r="AX182" s="833" t="e">
        <f aca="false">IF(SUM('別紙様式2-2（４・５月分）'!P140:P142)=0,"",SUM('別紙様式2-2（４・５月分）'!P140:P142))</f>
        <v>#N/A</v>
      </c>
      <c r="AY182" s="834" t="e">
        <f aca="false">IFERROR(VLOOKUP(K182,【参考】数式用!$AJ$2:$AK$24,2,FALSE),"")))</f>
        <v>#N/A</v>
      </c>
      <c r="AZ182" s="835" t="s">
        <v>406</v>
      </c>
      <c r="BA182" s="835" t="s">
        <v>407</v>
      </c>
      <c r="BB182" s="835" t="s">
        <v>408</v>
      </c>
      <c r="BC182" s="835" t="s">
        <v>409</v>
      </c>
      <c r="BD182" s="835" t="e">
        <f aca="false">IF(AND(P182&lt;&gt;"新加算Ⅰ",P182&lt;&gt;"新加算Ⅱ",P182&lt;&gt;"新加算Ⅲ",P182&lt;&gt;"新加算Ⅳ"),P182,IF(Q184&lt;&gt;"",Q184,""))</f>
        <v>#N/A</v>
      </c>
      <c r="BE182" s="835"/>
      <c r="BF182" s="835" t="e">
        <f aca="false">IF(AM182&lt;&gt;0,IF(AN182="○","入力済","未入力"),"")</f>
        <v>#N/A</v>
      </c>
      <c r="BG182" s="835" t="str">
        <f aca="false">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835" t="str">
        <f aca="false">IF(OR(U182="新加算Ⅴ（７）",U182="新加算Ⅴ（９）",U182="新加算Ⅴ（10）",U182="新加算Ⅴ（12）",U182="新加算Ⅴ（13）",U182="新加算Ⅴ（14）"),IF(OR(AP182="○",AP182="令和６年度中に満たす"),"入力済","未入力"),"")</f>
        <v/>
      </c>
      <c r="BI182" s="835" t="str">
        <f aca="false">IF(OR(U182="新加算Ⅰ",U182="新加算Ⅱ",U182="新加算Ⅲ",U182="新加算Ⅴ（１）",U182="新加算Ⅴ（３）",U182="新加算Ⅴ（８）"),IF(OR(AQ182="○",AQ182="令和６年度中に満たす"),"入力済","未入力"),"")</f>
        <v/>
      </c>
      <c r="BJ182" s="836" t="str">
        <f aca="false">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831" t="str">
        <f aca="false">IF(OR(U182="新加算Ⅰ",U182="新加算Ⅴ（１）",U182="新加算Ⅴ（２）",U182="新加算Ⅴ（５）",U182="新加算Ⅴ（７）",U182="新加算Ⅴ（10）"),IF(AS182="","未入力","入力済"),"")</f>
        <v/>
      </c>
      <c r="BL182" s="644" t="str">
        <f aca="false">G182</f>
        <v/>
      </c>
    </row>
    <row r="183" customFormat="false" ht="15" hidden="false" customHeight="true" outlineLevel="0" collapsed="false">
      <c r="A183" s="616"/>
      <c r="B183" s="617"/>
      <c r="C183" s="617"/>
      <c r="D183" s="617"/>
      <c r="E183" s="617"/>
      <c r="F183" s="617"/>
      <c r="G183" s="618"/>
      <c r="H183" s="618"/>
      <c r="I183" s="618"/>
      <c r="J183" s="808"/>
      <c r="K183" s="618"/>
      <c r="L183" s="620"/>
      <c r="M183" s="621"/>
      <c r="N183" s="837" t="str">
        <f aca="false">IF('別紙様式2-2（４・５月分）'!Q141="","",'別紙様式2-2（４・５月分）'!Q141)</f>
        <v/>
      </c>
      <c r="O183" s="863"/>
      <c r="P183" s="813"/>
      <c r="Q183" s="813"/>
      <c r="R183" s="813"/>
      <c r="S183" s="864"/>
      <c r="T183" s="815"/>
      <c r="U183" s="816"/>
      <c r="V183" s="865"/>
      <c r="W183" s="818"/>
      <c r="X183" s="819"/>
      <c r="Y183" s="626"/>
      <c r="Z183" s="819"/>
      <c r="AA183" s="626"/>
      <c r="AB183" s="819"/>
      <c r="AC183" s="626"/>
      <c r="AD183" s="819"/>
      <c r="AE183" s="626"/>
      <c r="AF183" s="626"/>
      <c r="AG183" s="820"/>
      <c r="AH183" s="821"/>
      <c r="AI183" s="866"/>
      <c r="AJ183" s="867"/>
      <c r="AK183" s="824"/>
      <c r="AL183" s="825"/>
      <c r="AM183" s="826"/>
      <c r="AN183" s="703"/>
      <c r="AO183" s="827"/>
      <c r="AP183" s="704"/>
      <c r="AQ183" s="704"/>
      <c r="AR183" s="828"/>
      <c r="AS183" s="829"/>
      <c r="AT183" s="838" t="str">
        <f aca="false">IF(AV182="","",IF(AG182&gt;10,"！令和６年度の新加算の「算定対象月」が10か月を超えています。標準的な「算定対象月」は令和６年６月から令和７年３月です。",IF(OR(AB182&lt;&gt;7,AD182&lt;&gt;3),"！算定期間の終わりが令和７年３月になっていません。区分変更を行う場合は、別紙様式2-4に記入してください。","")))</f>
        <v/>
      </c>
      <c r="AU183" s="868"/>
      <c r="AV183" s="831"/>
      <c r="AW183" s="877" t="str">
        <f aca="false">IF('別紙様式2-2（４・５月分）'!O141="","",'別紙様式2-2（４・５月分）'!O141)</f>
        <v/>
      </c>
      <c r="AX183" s="833"/>
      <c r="AY183" s="834"/>
      <c r="AZ183" s="835"/>
      <c r="BA183" s="835"/>
      <c r="BB183" s="835"/>
      <c r="BC183" s="835"/>
      <c r="BD183" s="835"/>
      <c r="BE183" s="835"/>
      <c r="BF183" s="835"/>
      <c r="BG183" s="835"/>
      <c r="BH183" s="835"/>
      <c r="BI183" s="835"/>
      <c r="BJ183" s="836"/>
      <c r="BK183" s="831"/>
      <c r="BL183" s="644" t="str">
        <f aca="false">G182</f>
        <v/>
      </c>
    </row>
    <row r="184" s="1" customFormat="true" ht="15" hidden="false" customHeight="true" outlineLevel="0" collapsed="false">
      <c r="A184" s="616"/>
      <c r="B184" s="617"/>
      <c r="C184" s="617"/>
      <c r="D184" s="617"/>
      <c r="E184" s="617"/>
      <c r="F184" s="617"/>
      <c r="G184" s="618"/>
      <c r="H184" s="618"/>
      <c r="I184" s="618"/>
      <c r="J184" s="808"/>
      <c r="K184" s="618"/>
      <c r="L184" s="620"/>
      <c r="M184" s="621"/>
      <c r="N184" s="837"/>
      <c r="O184" s="863"/>
      <c r="P184" s="873" t="s">
        <v>92</v>
      </c>
      <c r="Q184" s="840" t="e">
        <f aca="false">IFERROR(VLOOKUP('別紙様式2-2（４・５月分）'!AR140,【参考】数式用!$AT$5:$AV$22,3,FALSE),"")))</f>
        <v>#N/A</v>
      </c>
      <c r="R184" s="874" t="s">
        <v>94</v>
      </c>
      <c r="S184" s="875" t="e">
        <f aca="false">IFERROR(VLOOKUP(K182,【参考】数式用!$A$5:$AB$27,MATCH(Q184,【参考】数式用!$B$4:$AB$4,0)+1,0),"")))</f>
        <v>#N/A</v>
      </c>
      <c r="T184" s="843" t="s">
        <v>410</v>
      </c>
      <c r="U184" s="844"/>
      <c r="V184" s="870" t="e">
        <f aca="false">IFERROR(VLOOKUP(K182,【参考】数式用!$A$5:$AB$27,MATCH(U184,【参考】数式用!$B$4:$AB$4,0)+1,0),"")))</f>
        <v>#N/A</v>
      </c>
      <c r="W184" s="846" t="s">
        <v>88</v>
      </c>
      <c r="X184" s="881" t="n">
        <v>7</v>
      </c>
      <c r="Y184" s="667" t="s">
        <v>89</v>
      </c>
      <c r="Z184" s="881" t="n">
        <v>4</v>
      </c>
      <c r="AA184" s="667" t="s">
        <v>372</v>
      </c>
      <c r="AB184" s="881" t="n">
        <v>8</v>
      </c>
      <c r="AC184" s="667" t="s">
        <v>89</v>
      </c>
      <c r="AD184" s="881" t="n">
        <v>3</v>
      </c>
      <c r="AE184" s="667" t="s">
        <v>90</v>
      </c>
      <c r="AF184" s="667" t="s">
        <v>101</v>
      </c>
      <c r="AG184" s="848" t="n">
        <f aca="false">IF(X184&gt;=1,(AB184*12+AD184)-(X184*12+Z184)+1,"")</f>
        <v>12</v>
      </c>
      <c r="AH184" s="849" t="s">
        <v>373</v>
      </c>
      <c r="AI184" s="871" t="str">
        <f aca="false">IFERROR(ROUNDDOWN(ROUND(L182*V184,0)*M182,0)*AG184,"")</f>
        <v/>
      </c>
      <c r="AJ184" s="882" t="str">
        <f aca="false">IFERROR(ROUNDDOWN(ROUND((L182*(V184-AX182)),0)*M182,0)*AG184,"")</f>
        <v/>
      </c>
      <c r="AK184" s="852" t="e">
        <f aca="false">IFERROR(IF(OR(N182="",N183="",N185=""),0,ROUNDDOWN(ROUNDDOWN(ROUND(L182*VLOOKUP(K182,【参考】数式用!$A$5:$AB$27,MATCH("新加算Ⅳ",【参考】数式用!$B$4:$AB$4,0)+1,0),0)*M182,0)*AG184*0.5,0)),"")),0),0),0)))</f>
        <v>#N/A</v>
      </c>
      <c r="AL184" s="853" t="str">
        <f aca="false">IF(U184&lt;&gt;"","新規に適用","")</f>
        <v/>
      </c>
      <c r="AM184" s="854" t="e">
        <f aca="false">IFERROR(IF(OR(N185="ベア加算",N185=""),0, IF(OR(U182="新加算Ⅰ",U182="新加算Ⅱ",U182="新加算Ⅲ",U182="新加算Ⅳ"),0,ROUNDDOWN(ROUND(L182*VLOOKUP(K182,【参考】数式用!$A$5:$I$27,MATCH("ベア加算",【参考】数式用!$B$4:$I$4,0)+1,0),0)*M182,0)*AG184)),"")),0),0))))</f>
        <v>#N/A</v>
      </c>
      <c r="AN184" s="855" t="e">
        <f aca="false">IF(AM184=0,"",IF(AND(U184&lt;&gt;"",AN182=""),"新規に適用",IF(AND(U184&lt;&gt;"",AN182&lt;&gt;""),"継続で適用","")))</f>
        <v>#N/A</v>
      </c>
      <c r="AO184" s="855" t="str">
        <f aca="false">IF(AND(U184&lt;&gt;"",AO182=""),"新規に適用",IF(AND(U184&lt;&gt;"",AO182&lt;&gt;""),"継続で適用",""))</f>
        <v/>
      </c>
      <c r="AP184" s="856"/>
      <c r="AQ184" s="855" t="str">
        <f aca="false">IF(AND(U184&lt;&gt;"",AQ182=""),"新規に適用",IF(AND(U184&lt;&gt;"",AQ182&lt;&gt;""),"継続で適用",""))</f>
        <v/>
      </c>
      <c r="AR184" s="857" t="str">
        <f aca="false">IF(AND(U184&lt;&gt;"",AO182=""),"新規に適用",IF(AND(U184&lt;&gt;"",OR(U182="新加算Ⅰ",U182="新加算Ⅱ",U182="新加算Ⅴ（１）",U182="新加算Ⅴ（２）",U182="新加算Ⅴ（３）",U182="新加算Ⅴ（４）",U182="新加算Ⅴ（５）",U182="新加算Ⅴ（６）",U182="新加算Ⅴ（７）",U182="新加算Ⅴ（９）",U182="新加算Ⅴ（10）",U182="新加算Ⅴ（12）")),"継続で適用",""))</f>
        <v/>
      </c>
      <c r="AS184" s="855" t="str">
        <f aca="false">IF(AND(U184&lt;&gt;"",AS182=""),"新規に適用",IF(AND(U184&lt;&gt;"",AS182&lt;&gt;""),"継続で適用",""))</f>
        <v/>
      </c>
      <c r="AT184" s="838"/>
      <c r="AU184" s="868"/>
      <c r="AV184" s="831" t="str">
        <f aca="false">IF(K182&lt;&gt;"","V列に色付け","")</f>
        <v/>
      </c>
      <c r="AW184" s="877"/>
      <c r="AX184" s="833"/>
      <c r="BL184" s="644" t="str">
        <f aca="false">G182</f>
        <v/>
      </c>
    </row>
    <row r="185" s="1" customFormat="true" ht="30" hidden="false" customHeight="true" outlineLevel="0" collapsed="false">
      <c r="A185" s="616"/>
      <c r="B185" s="617"/>
      <c r="C185" s="617"/>
      <c r="D185" s="617"/>
      <c r="E185" s="617"/>
      <c r="F185" s="617"/>
      <c r="G185" s="618"/>
      <c r="H185" s="618"/>
      <c r="I185" s="618"/>
      <c r="J185" s="808"/>
      <c r="K185" s="618"/>
      <c r="L185" s="620"/>
      <c r="M185" s="621"/>
      <c r="N185" s="859" t="str">
        <f aca="false">IF('別紙様式2-2（４・５月分）'!Q142="","",'別紙様式2-2（４・５月分）'!Q142)</f>
        <v/>
      </c>
      <c r="O185" s="863"/>
      <c r="P185" s="873"/>
      <c r="Q185" s="840"/>
      <c r="R185" s="874"/>
      <c r="S185" s="875"/>
      <c r="T185" s="843"/>
      <c r="U185" s="844"/>
      <c r="V185" s="870"/>
      <c r="W185" s="846"/>
      <c r="X185" s="881"/>
      <c r="Y185" s="667"/>
      <c r="Z185" s="881"/>
      <c r="AA185" s="667"/>
      <c r="AB185" s="881"/>
      <c r="AC185" s="667"/>
      <c r="AD185" s="881"/>
      <c r="AE185" s="667"/>
      <c r="AF185" s="667"/>
      <c r="AG185" s="848"/>
      <c r="AH185" s="849"/>
      <c r="AI185" s="871"/>
      <c r="AJ185" s="882"/>
      <c r="AK185" s="852"/>
      <c r="AL185" s="853"/>
      <c r="AM185" s="854"/>
      <c r="AN185" s="855"/>
      <c r="AO185" s="855"/>
      <c r="AP185" s="856"/>
      <c r="AQ185" s="855"/>
      <c r="AR185" s="857"/>
      <c r="AS185" s="855"/>
      <c r="AT185" s="681" t="str">
        <f aca="false">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868"/>
      <c r="AV185" s="831"/>
      <c r="AW185" s="877" t="str">
        <f aca="false">IF('別紙様式2-2（４・５月分）'!O142="","",'別紙様式2-2（４・５月分）'!O142)</f>
        <v/>
      </c>
      <c r="AX185" s="833"/>
      <c r="BL185" s="644" t="str">
        <f aca="false">G182</f>
        <v/>
      </c>
    </row>
    <row r="186" customFormat="false" ht="30" hidden="false" customHeight="true" outlineLevel="0" collapsed="false">
      <c r="A186" s="730" t="n">
        <v>44</v>
      </c>
      <c r="B186" s="731" t="str">
        <f aca="false">IF(基本情報入力シート!C97="","",基本情報入力シート!C97)</f>
        <v/>
      </c>
      <c r="C186" s="731"/>
      <c r="D186" s="731"/>
      <c r="E186" s="731"/>
      <c r="F186" s="731"/>
      <c r="G186" s="732" t="str">
        <f aca="false">IF(基本情報入力シート!M97="","",基本情報入力シート!M97)</f>
        <v/>
      </c>
      <c r="H186" s="732" t="str">
        <f aca="false">IF(基本情報入力シート!R97="","",基本情報入力シート!R97)</f>
        <v/>
      </c>
      <c r="I186" s="732" t="str">
        <f aca="false">IF(基本情報入力シート!W97="","",基本情報入力シート!W97)</f>
        <v/>
      </c>
      <c r="J186" s="860" t="str">
        <f aca="false">IF(基本情報入力シート!X97="","",基本情報入力シート!X97)</f>
        <v/>
      </c>
      <c r="K186" s="732" t="str">
        <f aca="false">IF(基本情報入力シート!Y97="","",基本情報入力シート!Y97)</f>
        <v/>
      </c>
      <c r="L186" s="879" t="str">
        <f aca="false">IF(基本情報入力シート!AB97="","",基本情報入力シート!AB97)</f>
        <v/>
      </c>
      <c r="M186" s="880" t="e">
        <f aca="false">IF(基本情報入力シート!AC97="","",基本情報入力シート!AC97)</f>
        <v>#N/A</v>
      </c>
      <c r="N186" s="811" t="str">
        <f aca="false">IF('別紙様式2-2（４・５月分）'!Q143="","",'別紙様式2-2（４・５月分）'!Q143)</f>
        <v/>
      </c>
      <c r="O186" s="863" t="e">
        <f aca="false">IF(SUM('別紙様式2-2（４・５月分）'!R143:R145)=0,"",SUM('別紙様式2-2（４・５月分）'!R143:R145))</f>
        <v>#N/A</v>
      </c>
      <c r="P186" s="813" t="e">
        <f aca="false">IFERROR(VLOOKUP('別紙様式2-2（４・５月分）'!AR143,【参考】数式用!$AT$5:$AU$22,2,FALSE),"")))</f>
        <v>#N/A</v>
      </c>
      <c r="Q186" s="813"/>
      <c r="R186" s="813"/>
      <c r="S186" s="864" t="e">
        <f aca="false">IFERROR(VLOOKUP(K186,【参考】数式用!$A$5:$AB$27,MATCH(P186,【参考】数式用!$B$4:$AB$4,0)+1,0),"")))</f>
        <v>#N/A</v>
      </c>
      <c r="T186" s="815" t="s">
        <v>405</v>
      </c>
      <c r="U186" s="816"/>
      <c r="V186" s="865" t="e">
        <f aca="false">IFERROR(VLOOKUP(K186,【参考】数式用!$A$5:$AB$27,MATCH(U186,【参考】数式用!$B$4:$AB$4,0)+1,0),"")))</f>
        <v>#N/A</v>
      </c>
      <c r="W186" s="818" t="s">
        <v>88</v>
      </c>
      <c r="X186" s="819" t="n">
        <v>6</v>
      </c>
      <c r="Y186" s="626" t="s">
        <v>89</v>
      </c>
      <c r="Z186" s="819" t="n">
        <v>6</v>
      </c>
      <c r="AA186" s="626" t="s">
        <v>372</v>
      </c>
      <c r="AB186" s="819" t="n">
        <v>7</v>
      </c>
      <c r="AC186" s="626" t="s">
        <v>89</v>
      </c>
      <c r="AD186" s="819" t="n">
        <v>3</v>
      </c>
      <c r="AE186" s="626" t="s">
        <v>90</v>
      </c>
      <c r="AF186" s="626" t="s">
        <v>101</v>
      </c>
      <c r="AG186" s="820" t="n">
        <f aca="false">IF(X186&gt;=1,(AB186*12+AD186)-(X186*12+Z186)+1,"")</f>
        <v>10</v>
      </c>
      <c r="AH186" s="821" t="s">
        <v>373</v>
      </c>
      <c r="AI186" s="866" t="str">
        <f aca="false">IFERROR(ROUNDDOWN(ROUND(L186*V186,0)*M186,0)*AG186,"")</f>
        <v/>
      </c>
      <c r="AJ186" s="867" t="str">
        <f aca="false">IFERROR(ROUNDDOWN(ROUND((L186*(V186-AX186)),0)*M186,0)*AG186,"")</f>
        <v/>
      </c>
      <c r="AK186" s="824" t="e">
        <f aca="false">IFERROR(IF(OR(N186="",N187="",N189=""),0,ROUNDDOWN(ROUNDDOWN(ROUND(L186*VLOOKUP(K186,【参考】数式用!$A$5:$AB$27,MATCH("新加算Ⅳ",【参考】数式用!$B$4:$AB$4,0)+1,0),0)*M186,0)*AG186*0.5,0)),"")),0),0),0)))</f>
        <v>#N/A</v>
      </c>
      <c r="AL186" s="825"/>
      <c r="AM186" s="826" t="e">
        <f aca="false">IFERROR(IF(OR(N189="ベア加算",N189=""),0, IF(OR(U186="新加算Ⅰ",U186="新加算Ⅱ",U186="新加算Ⅲ",U186="新加算Ⅳ"),ROUNDDOWN(ROUND(L186*VLOOKUP(K186,【参考】数式用!$A$5:$I$27,MATCH("ベア加算",【参考】数式用!$B$4:$I$4,0)+1,0),0)*M186,0)*AG186,0)),"")),0),0))))</f>
        <v>#N/A</v>
      </c>
      <c r="AN186" s="703"/>
      <c r="AO186" s="827"/>
      <c r="AP186" s="704"/>
      <c r="AQ186" s="704"/>
      <c r="AR186" s="828"/>
      <c r="AS186" s="829"/>
      <c r="AT186" s="639" t="str">
        <f aca="false">IF(AV186="","",IF(V186&lt;O186,"！加算の要件上は問題ありませんが、令和６年４・５月と比較して令和６年６月に加算率が下がる計画になっています。",""))</f>
        <v/>
      </c>
      <c r="AU186" s="868"/>
      <c r="AV186" s="831" t="str">
        <f aca="false">IF(K186&lt;&gt;"","V列に色付け","")</f>
        <v/>
      </c>
      <c r="AW186" s="877" t="str">
        <f aca="false">IF('別紙様式2-2（４・５月分）'!O143="","",'別紙様式2-2（４・５月分）'!O143)</f>
        <v/>
      </c>
      <c r="AX186" s="833" t="e">
        <f aca="false">IF(SUM('別紙様式2-2（４・５月分）'!P143:P145)=0,"",SUM('別紙様式2-2（４・５月分）'!P143:P145))</f>
        <v>#N/A</v>
      </c>
      <c r="AY186" s="834" t="e">
        <f aca="false">IFERROR(VLOOKUP(K186,【参考】数式用!$AJ$2:$AK$24,2,FALSE),"")))</f>
        <v>#N/A</v>
      </c>
      <c r="AZ186" s="835" t="s">
        <v>406</v>
      </c>
      <c r="BA186" s="835" t="s">
        <v>407</v>
      </c>
      <c r="BB186" s="835" t="s">
        <v>408</v>
      </c>
      <c r="BC186" s="835" t="s">
        <v>409</v>
      </c>
      <c r="BD186" s="835" t="e">
        <f aca="false">IF(AND(P186&lt;&gt;"新加算Ⅰ",P186&lt;&gt;"新加算Ⅱ",P186&lt;&gt;"新加算Ⅲ",P186&lt;&gt;"新加算Ⅳ"),P186,IF(Q188&lt;&gt;"",Q188,""))</f>
        <v>#N/A</v>
      </c>
      <c r="BE186" s="835"/>
      <c r="BF186" s="835" t="e">
        <f aca="false">IF(AM186&lt;&gt;0,IF(AN186="○","入力済","未入力"),"")</f>
        <v>#N/A</v>
      </c>
      <c r="BG186" s="835" t="str">
        <f aca="false">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835" t="str">
        <f aca="false">IF(OR(U186="新加算Ⅴ（７）",U186="新加算Ⅴ（９）",U186="新加算Ⅴ（10）",U186="新加算Ⅴ（12）",U186="新加算Ⅴ（13）",U186="新加算Ⅴ（14）"),IF(OR(AP186="○",AP186="令和６年度中に満たす"),"入力済","未入力"),"")</f>
        <v/>
      </c>
      <c r="BI186" s="835" t="str">
        <f aca="false">IF(OR(U186="新加算Ⅰ",U186="新加算Ⅱ",U186="新加算Ⅲ",U186="新加算Ⅴ（１）",U186="新加算Ⅴ（３）",U186="新加算Ⅴ（８）"),IF(OR(AQ186="○",AQ186="令和６年度中に満たす"),"入力済","未入力"),"")</f>
        <v/>
      </c>
      <c r="BJ186" s="836" t="str">
        <f aca="false">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831" t="str">
        <f aca="false">IF(OR(U186="新加算Ⅰ",U186="新加算Ⅴ（１）",U186="新加算Ⅴ（２）",U186="新加算Ⅴ（５）",U186="新加算Ⅴ（７）",U186="新加算Ⅴ（10）"),IF(AS186="","未入力","入力済"),"")</f>
        <v/>
      </c>
      <c r="BL186" s="644" t="str">
        <f aca="false">G186</f>
        <v/>
      </c>
    </row>
    <row r="187" customFormat="false" ht="15" hidden="false" customHeight="true" outlineLevel="0" collapsed="false">
      <c r="A187" s="730"/>
      <c r="B187" s="731"/>
      <c r="C187" s="731"/>
      <c r="D187" s="731"/>
      <c r="E187" s="731"/>
      <c r="F187" s="731"/>
      <c r="G187" s="732"/>
      <c r="H187" s="732"/>
      <c r="I187" s="732"/>
      <c r="J187" s="860"/>
      <c r="K187" s="732"/>
      <c r="L187" s="879"/>
      <c r="M187" s="880"/>
      <c r="N187" s="837" t="str">
        <f aca="false">IF('別紙様式2-2（４・５月分）'!Q144="","",'別紙様式2-2（４・５月分）'!Q144)</f>
        <v/>
      </c>
      <c r="O187" s="863"/>
      <c r="P187" s="813"/>
      <c r="Q187" s="813"/>
      <c r="R187" s="813"/>
      <c r="S187" s="864"/>
      <c r="T187" s="815"/>
      <c r="U187" s="816"/>
      <c r="V187" s="865"/>
      <c r="W187" s="818"/>
      <c r="X187" s="819"/>
      <c r="Y187" s="626"/>
      <c r="Z187" s="819"/>
      <c r="AA187" s="626"/>
      <c r="AB187" s="819"/>
      <c r="AC187" s="626"/>
      <c r="AD187" s="819"/>
      <c r="AE187" s="626"/>
      <c r="AF187" s="626"/>
      <c r="AG187" s="820"/>
      <c r="AH187" s="821"/>
      <c r="AI187" s="866"/>
      <c r="AJ187" s="867"/>
      <c r="AK187" s="824"/>
      <c r="AL187" s="825"/>
      <c r="AM187" s="826"/>
      <c r="AN187" s="703"/>
      <c r="AO187" s="827"/>
      <c r="AP187" s="704"/>
      <c r="AQ187" s="704"/>
      <c r="AR187" s="828"/>
      <c r="AS187" s="829"/>
      <c r="AT187" s="838" t="str">
        <f aca="false">IF(AV186="","",IF(AG186&gt;10,"！令和６年度の新加算の「算定対象月」が10か月を超えています。標準的な「算定対象月」は令和６年６月から令和７年３月です。",IF(OR(AB186&lt;&gt;7,AD186&lt;&gt;3),"！算定期間の終わりが令和７年３月になっていません。区分変更を行う場合は、別紙様式2-4に記入してください。","")))</f>
        <v/>
      </c>
      <c r="AU187" s="868"/>
      <c r="AV187" s="831"/>
      <c r="AW187" s="877" t="str">
        <f aca="false">IF('別紙様式2-2（４・５月分）'!O144="","",'別紙様式2-2（４・５月分）'!O144)</f>
        <v/>
      </c>
      <c r="AX187" s="833"/>
      <c r="AY187" s="834"/>
      <c r="AZ187" s="835"/>
      <c r="BA187" s="835"/>
      <c r="BB187" s="835"/>
      <c r="BC187" s="835"/>
      <c r="BD187" s="835"/>
      <c r="BE187" s="835"/>
      <c r="BF187" s="835"/>
      <c r="BG187" s="835"/>
      <c r="BH187" s="835"/>
      <c r="BI187" s="835"/>
      <c r="BJ187" s="836"/>
      <c r="BK187" s="831"/>
      <c r="BL187" s="644" t="str">
        <f aca="false">G186</f>
        <v/>
      </c>
    </row>
    <row r="188" s="1" customFormat="true" ht="15" hidden="false" customHeight="true" outlineLevel="0" collapsed="false">
      <c r="A188" s="730"/>
      <c r="B188" s="731"/>
      <c r="C188" s="731"/>
      <c r="D188" s="731"/>
      <c r="E188" s="731"/>
      <c r="F188" s="731"/>
      <c r="G188" s="732"/>
      <c r="H188" s="732"/>
      <c r="I188" s="732"/>
      <c r="J188" s="860"/>
      <c r="K188" s="732"/>
      <c r="L188" s="879"/>
      <c r="M188" s="880"/>
      <c r="N188" s="837"/>
      <c r="O188" s="863"/>
      <c r="P188" s="873" t="s">
        <v>92</v>
      </c>
      <c r="Q188" s="840" t="e">
        <f aca="false">IFERROR(VLOOKUP('別紙様式2-2（４・５月分）'!AR143,【参考】数式用!$AT$5:$AV$22,3,FALSE),"")))</f>
        <v>#N/A</v>
      </c>
      <c r="R188" s="874" t="s">
        <v>94</v>
      </c>
      <c r="S188" s="869" t="e">
        <f aca="false">IFERROR(VLOOKUP(K186,【参考】数式用!$A$5:$AB$27,MATCH(Q188,【参考】数式用!$B$4:$AB$4,0)+1,0),"")))</f>
        <v>#N/A</v>
      </c>
      <c r="T188" s="843" t="s">
        <v>410</v>
      </c>
      <c r="U188" s="844"/>
      <c r="V188" s="870" t="e">
        <f aca="false">IFERROR(VLOOKUP(K186,【参考】数式用!$A$5:$AB$27,MATCH(U188,【参考】数式用!$B$4:$AB$4,0)+1,0),"")))</f>
        <v>#N/A</v>
      </c>
      <c r="W188" s="846" t="s">
        <v>88</v>
      </c>
      <c r="X188" s="881" t="n">
        <v>7</v>
      </c>
      <c r="Y188" s="667" t="s">
        <v>89</v>
      </c>
      <c r="Z188" s="881" t="n">
        <v>4</v>
      </c>
      <c r="AA188" s="667" t="s">
        <v>372</v>
      </c>
      <c r="AB188" s="881" t="n">
        <v>8</v>
      </c>
      <c r="AC188" s="667" t="s">
        <v>89</v>
      </c>
      <c r="AD188" s="881" t="n">
        <v>3</v>
      </c>
      <c r="AE188" s="667" t="s">
        <v>90</v>
      </c>
      <c r="AF188" s="667" t="s">
        <v>101</v>
      </c>
      <c r="AG188" s="848" t="n">
        <f aca="false">IF(X188&gt;=1,(AB188*12+AD188)-(X188*12+Z188)+1,"")</f>
        <v>12</v>
      </c>
      <c r="AH188" s="849" t="s">
        <v>373</v>
      </c>
      <c r="AI188" s="871" t="str">
        <f aca="false">IFERROR(ROUNDDOWN(ROUND(L186*V188,0)*M186,0)*AG188,"")</f>
        <v/>
      </c>
      <c r="AJ188" s="882" t="str">
        <f aca="false">IFERROR(ROUNDDOWN(ROUND((L186*(V188-AX186)),0)*M186,0)*AG188,"")</f>
        <v/>
      </c>
      <c r="AK188" s="852" t="e">
        <f aca="false">IFERROR(IF(OR(N186="",N187="",N189=""),0,ROUNDDOWN(ROUNDDOWN(ROUND(L186*VLOOKUP(K186,【参考】数式用!$A$5:$AB$27,MATCH("新加算Ⅳ",【参考】数式用!$B$4:$AB$4,0)+1,0),0)*M186,0)*AG188*0.5,0)),"")),0),0),0)))</f>
        <v>#N/A</v>
      </c>
      <c r="AL188" s="853" t="str">
        <f aca="false">IF(U188&lt;&gt;"","新規に適用","")</f>
        <v/>
      </c>
      <c r="AM188" s="854" t="e">
        <f aca="false">IFERROR(IF(OR(N189="ベア加算",N189=""),0, IF(OR(U186="新加算Ⅰ",U186="新加算Ⅱ",U186="新加算Ⅲ",U186="新加算Ⅳ"),0,ROUNDDOWN(ROUND(L186*VLOOKUP(K186,【参考】数式用!$A$5:$I$27,MATCH("ベア加算",【参考】数式用!$B$4:$I$4,0)+1,0),0)*M186,0)*AG188)),"")),0),0))))</f>
        <v>#N/A</v>
      </c>
      <c r="AN188" s="855" t="e">
        <f aca="false">IF(AM188=0,"",IF(AND(U188&lt;&gt;"",AN186=""),"新規に適用",IF(AND(U188&lt;&gt;"",AN186&lt;&gt;""),"継続で適用","")))</f>
        <v>#N/A</v>
      </c>
      <c r="AO188" s="855" t="str">
        <f aca="false">IF(AND(U188&lt;&gt;"",AO186=""),"新規に適用",IF(AND(U188&lt;&gt;"",AO186&lt;&gt;""),"継続で適用",""))</f>
        <v/>
      </c>
      <c r="AP188" s="856"/>
      <c r="AQ188" s="855" t="str">
        <f aca="false">IF(AND(U188&lt;&gt;"",AQ186=""),"新規に適用",IF(AND(U188&lt;&gt;"",AQ186&lt;&gt;""),"継続で適用",""))</f>
        <v/>
      </c>
      <c r="AR188" s="857" t="str">
        <f aca="false">IF(AND(U188&lt;&gt;"",AO186=""),"新規に適用",IF(AND(U188&lt;&gt;"",OR(U186="新加算Ⅰ",U186="新加算Ⅱ",U186="新加算Ⅴ（１）",U186="新加算Ⅴ（２）",U186="新加算Ⅴ（３）",U186="新加算Ⅴ（４）",U186="新加算Ⅴ（５）",U186="新加算Ⅴ（６）",U186="新加算Ⅴ（７）",U186="新加算Ⅴ（９）",U186="新加算Ⅴ（10）",U186="新加算Ⅴ（12）")),"継続で適用",""))</f>
        <v/>
      </c>
      <c r="AS188" s="855" t="str">
        <f aca="false">IF(AND(U188&lt;&gt;"",AS186=""),"新規に適用",IF(AND(U188&lt;&gt;"",AS186&lt;&gt;""),"継続で適用",""))</f>
        <v/>
      </c>
      <c r="AT188" s="838"/>
      <c r="AU188" s="868"/>
      <c r="AV188" s="831" t="str">
        <f aca="false">IF(K186&lt;&gt;"","V列に色付け","")</f>
        <v/>
      </c>
      <c r="AW188" s="877"/>
      <c r="AX188" s="833"/>
      <c r="BL188" s="644" t="str">
        <f aca="false">G186</f>
        <v/>
      </c>
    </row>
    <row r="189" s="1" customFormat="true" ht="30" hidden="false" customHeight="true" outlineLevel="0" collapsed="false">
      <c r="A189" s="730"/>
      <c r="B189" s="731"/>
      <c r="C189" s="731"/>
      <c r="D189" s="731"/>
      <c r="E189" s="731"/>
      <c r="F189" s="731"/>
      <c r="G189" s="732"/>
      <c r="H189" s="732"/>
      <c r="I189" s="732"/>
      <c r="J189" s="860"/>
      <c r="K189" s="732"/>
      <c r="L189" s="879"/>
      <c r="M189" s="880"/>
      <c r="N189" s="859" t="str">
        <f aca="false">IF('別紙様式2-2（４・５月分）'!Q145="","",'別紙様式2-2（４・５月分）'!Q145)</f>
        <v/>
      </c>
      <c r="O189" s="863"/>
      <c r="P189" s="873"/>
      <c r="Q189" s="840"/>
      <c r="R189" s="874"/>
      <c r="S189" s="869"/>
      <c r="T189" s="843"/>
      <c r="U189" s="844"/>
      <c r="V189" s="870"/>
      <c r="W189" s="846"/>
      <c r="X189" s="881"/>
      <c r="Y189" s="667"/>
      <c r="Z189" s="881"/>
      <c r="AA189" s="667"/>
      <c r="AB189" s="881"/>
      <c r="AC189" s="667"/>
      <c r="AD189" s="881"/>
      <c r="AE189" s="667"/>
      <c r="AF189" s="667"/>
      <c r="AG189" s="848"/>
      <c r="AH189" s="849"/>
      <c r="AI189" s="871"/>
      <c r="AJ189" s="882"/>
      <c r="AK189" s="852"/>
      <c r="AL189" s="853"/>
      <c r="AM189" s="854"/>
      <c r="AN189" s="855"/>
      <c r="AO189" s="855"/>
      <c r="AP189" s="856"/>
      <c r="AQ189" s="855"/>
      <c r="AR189" s="857"/>
      <c r="AS189" s="855"/>
      <c r="AT189" s="681" t="str">
        <f aca="false">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868"/>
      <c r="AV189" s="831"/>
      <c r="AW189" s="877" t="str">
        <f aca="false">IF('別紙様式2-2（４・５月分）'!O145="","",'別紙様式2-2（４・５月分）'!O145)</f>
        <v/>
      </c>
      <c r="AX189" s="833"/>
      <c r="BL189" s="644" t="str">
        <f aca="false">G186</f>
        <v/>
      </c>
    </row>
    <row r="190" customFormat="false" ht="30" hidden="false" customHeight="true" outlineLevel="0" collapsed="false">
      <c r="A190" s="616" t="n">
        <v>45</v>
      </c>
      <c r="B190" s="617" t="str">
        <f aca="false">IF(基本情報入力シート!C98="","",基本情報入力シート!C98)</f>
        <v/>
      </c>
      <c r="C190" s="617"/>
      <c r="D190" s="617"/>
      <c r="E190" s="617"/>
      <c r="F190" s="617"/>
      <c r="G190" s="618" t="str">
        <f aca="false">IF(基本情報入力シート!M98="","",基本情報入力シート!M98)</f>
        <v/>
      </c>
      <c r="H190" s="618" t="str">
        <f aca="false">IF(基本情報入力シート!R98="","",基本情報入力シート!R98)</f>
        <v/>
      </c>
      <c r="I190" s="618" t="str">
        <f aca="false">IF(基本情報入力シート!W98="","",基本情報入力シート!W98)</f>
        <v/>
      </c>
      <c r="J190" s="808" t="str">
        <f aca="false">IF(基本情報入力シート!X98="","",基本情報入力シート!X98)</f>
        <v/>
      </c>
      <c r="K190" s="618" t="str">
        <f aca="false">IF(基本情報入力シート!Y98="","",基本情報入力シート!Y98)</f>
        <v/>
      </c>
      <c r="L190" s="620" t="str">
        <f aca="false">IF(基本情報入力シート!AB98="","",基本情報入力シート!AB98)</f>
        <v/>
      </c>
      <c r="M190" s="621" t="e">
        <f aca="false">IF(基本情報入力シート!AC98="","",基本情報入力シート!AC98)</f>
        <v>#N/A</v>
      </c>
      <c r="N190" s="811" t="str">
        <f aca="false">IF('別紙様式2-2（４・５月分）'!Q146="","",'別紙様式2-2（４・５月分）'!Q146)</f>
        <v/>
      </c>
      <c r="O190" s="863" t="e">
        <f aca="false">IF(SUM('別紙様式2-2（４・５月分）'!R146:R148)=0,"",SUM('別紙様式2-2（４・５月分）'!R146:R148))</f>
        <v>#N/A</v>
      </c>
      <c r="P190" s="813" t="e">
        <f aca="false">IFERROR(VLOOKUP('別紙様式2-2（４・５月分）'!AR146,【参考】数式用!$AT$5:$AU$22,2,FALSE),"")))</f>
        <v>#N/A</v>
      </c>
      <c r="Q190" s="813"/>
      <c r="R190" s="813"/>
      <c r="S190" s="864" t="e">
        <f aca="false">IFERROR(VLOOKUP(K190,【参考】数式用!$A$5:$AB$27,MATCH(P190,【参考】数式用!$B$4:$AB$4,0)+1,0),"")))</f>
        <v>#N/A</v>
      </c>
      <c r="T190" s="815" t="s">
        <v>405</v>
      </c>
      <c r="U190" s="816"/>
      <c r="V190" s="865" t="e">
        <f aca="false">IFERROR(VLOOKUP(K190,【参考】数式用!$A$5:$AB$27,MATCH(U190,【参考】数式用!$B$4:$AB$4,0)+1,0),"")))</f>
        <v>#N/A</v>
      </c>
      <c r="W190" s="818" t="s">
        <v>88</v>
      </c>
      <c r="X190" s="819" t="n">
        <v>6</v>
      </c>
      <c r="Y190" s="626" t="s">
        <v>89</v>
      </c>
      <c r="Z190" s="819" t="n">
        <v>6</v>
      </c>
      <c r="AA190" s="626" t="s">
        <v>372</v>
      </c>
      <c r="AB190" s="819" t="n">
        <v>7</v>
      </c>
      <c r="AC190" s="626" t="s">
        <v>89</v>
      </c>
      <c r="AD190" s="819" t="n">
        <v>3</v>
      </c>
      <c r="AE190" s="626" t="s">
        <v>90</v>
      </c>
      <c r="AF190" s="626" t="s">
        <v>101</v>
      </c>
      <c r="AG190" s="820" t="n">
        <f aca="false">IF(X190&gt;=1,(AB190*12+AD190)-(X190*12+Z190)+1,"")</f>
        <v>10</v>
      </c>
      <c r="AH190" s="821" t="s">
        <v>373</v>
      </c>
      <c r="AI190" s="866" t="str">
        <f aca="false">IFERROR(ROUNDDOWN(ROUND(L190*V190,0)*M190,0)*AG190,"")</f>
        <v/>
      </c>
      <c r="AJ190" s="867" t="str">
        <f aca="false">IFERROR(ROUNDDOWN(ROUND((L190*(V190-AX190)),0)*M190,0)*AG190,"")</f>
        <v/>
      </c>
      <c r="AK190" s="824" t="e">
        <f aca="false">IFERROR(IF(OR(N190="",N191="",N193=""),0,ROUNDDOWN(ROUNDDOWN(ROUND(L190*VLOOKUP(K190,【参考】数式用!$A$5:$AB$27,MATCH("新加算Ⅳ",【参考】数式用!$B$4:$AB$4,0)+1,0),0)*M190,0)*AG190*0.5,0)),"")),0),0),0)))</f>
        <v>#N/A</v>
      </c>
      <c r="AL190" s="825"/>
      <c r="AM190" s="826" t="e">
        <f aca="false">IFERROR(IF(OR(N193="ベア加算",N193=""),0, IF(OR(U190="新加算Ⅰ",U190="新加算Ⅱ",U190="新加算Ⅲ",U190="新加算Ⅳ"),ROUNDDOWN(ROUND(L190*VLOOKUP(K190,【参考】数式用!$A$5:$I$27,MATCH("ベア加算",【参考】数式用!$B$4:$I$4,0)+1,0),0)*M190,0)*AG190,0)),"")),0),0))))</f>
        <v>#N/A</v>
      </c>
      <c r="AN190" s="703"/>
      <c r="AO190" s="827"/>
      <c r="AP190" s="704"/>
      <c r="AQ190" s="704"/>
      <c r="AR190" s="828"/>
      <c r="AS190" s="829"/>
      <c r="AT190" s="639" t="str">
        <f aca="false">IF(AV190="","",IF(V190&lt;O190,"！加算の要件上は問題ありませんが、令和６年４・５月と比較して令和６年６月に加算率が下がる計画になっています。",""))</f>
        <v/>
      </c>
      <c r="AU190" s="868"/>
      <c r="AV190" s="831" t="str">
        <f aca="false">IF(K190&lt;&gt;"","V列に色付け","")</f>
        <v/>
      </c>
      <c r="AW190" s="877" t="str">
        <f aca="false">IF('別紙様式2-2（４・５月分）'!O146="","",'別紙様式2-2（４・５月分）'!O146)</f>
        <v/>
      </c>
      <c r="AX190" s="833" t="e">
        <f aca="false">IF(SUM('別紙様式2-2（４・５月分）'!P146:P148)=0,"",SUM('別紙様式2-2（４・５月分）'!P146:P148))</f>
        <v>#N/A</v>
      </c>
      <c r="AY190" s="834" t="e">
        <f aca="false">IFERROR(VLOOKUP(K190,【参考】数式用!$AJ$2:$AK$24,2,FALSE),"")))</f>
        <v>#N/A</v>
      </c>
      <c r="AZ190" s="835" t="s">
        <v>406</v>
      </c>
      <c r="BA190" s="835" t="s">
        <v>407</v>
      </c>
      <c r="BB190" s="835" t="s">
        <v>408</v>
      </c>
      <c r="BC190" s="835" t="s">
        <v>409</v>
      </c>
      <c r="BD190" s="835" t="e">
        <f aca="false">IF(AND(P190&lt;&gt;"新加算Ⅰ",P190&lt;&gt;"新加算Ⅱ",P190&lt;&gt;"新加算Ⅲ",P190&lt;&gt;"新加算Ⅳ"),P190,IF(Q192&lt;&gt;"",Q192,""))</f>
        <v>#N/A</v>
      </c>
      <c r="BE190" s="835"/>
      <c r="BF190" s="835" t="e">
        <f aca="false">IF(AM190&lt;&gt;0,IF(AN190="○","入力済","未入力"),"")</f>
        <v>#N/A</v>
      </c>
      <c r="BG190" s="835" t="str">
        <f aca="false">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835" t="str">
        <f aca="false">IF(OR(U190="新加算Ⅴ（７）",U190="新加算Ⅴ（９）",U190="新加算Ⅴ（10）",U190="新加算Ⅴ（12）",U190="新加算Ⅴ（13）",U190="新加算Ⅴ（14）"),IF(OR(AP190="○",AP190="令和６年度中に満たす"),"入力済","未入力"),"")</f>
        <v/>
      </c>
      <c r="BI190" s="835" t="str">
        <f aca="false">IF(OR(U190="新加算Ⅰ",U190="新加算Ⅱ",U190="新加算Ⅲ",U190="新加算Ⅴ（１）",U190="新加算Ⅴ（３）",U190="新加算Ⅴ（８）"),IF(OR(AQ190="○",AQ190="令和６年度中に満たす"),"入力済","未入力"),"")</f>
        <v/>
      </c>
      <c r="BJ190" s="836" t="str">
        <f aca="false">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831" t="str">
        <f aca="false">IF(OR(U190="新加算Ⅰ",U190="新加算Ⅴ（１）",U190="新加算Ⅴ（２）",U190="新加算Ⅴ（５）",U190="新加算Ⅴ（７）",U190="新加算Ⅴ（10）"),IF(AS190="","未入力","入力済"),"")</f>
        <v/>
      </c>
      <c r="BL190" s="644" t="str">
        <f aca="false">G190</f>
        <v/>
      </c>
    </row>
    <row r="191" customFormat="false" ht="15" hidden="false" customHeight="true" outlineLevel="0" collapsed="false">
      <c r="A191" s="616"/>
      <c r="B191" s="617"/>
      <c r="C191" s="617"/>
      <c r="D191" s="617"/>
      <c r="E191" s="617"/>
      <c r="F191" s="617"/>
      <c r="G191" s="618"/>
      <c r="H191" s="618"/>
      <c r="I191" s="618"/>
      <c r="J191" s="808"/>
      <c r="K191" s="618"/>
      <c r="L191" s="620"/>
      <c r="M191" s="621"/>
      <c r="N191" s="837" t="str">
        <f aca="false">IF('別紙様式2-2（４・５月分）'!Q147="","",'別紙様式2-2（４・５月分）'!Q147)</f>
        <v/>
      </c>
      <c r="O191" s="863"/>
      <c r="P191" s="813"/>
      <c r="Q191" s="813"/>
      <c r="R191" s="813"/>
      <c r="S191" s="864"/>
      <c r="T191" s="815"/>
      <c r="U191" s="816"/>
      <c r="V191" s="865"/>
      <c r="W191" s="818"/>
      <c r="X191" s="819"/>
      <c r="Y191" s="626"/>
      <c r="Z191" s="819"/>
      <c r="AA191" s="626"/>
      <c r="AB191" s="819"/>
      <c r="AC191" s="626"/>
      <c r="AD191" s="819"/>
      <c r="AE191" s="626"/>
      <c r="AF191" s="626"/>
      <c r="AG191" s="820"/>
      <c r="AH191" s="821"/>
      <c r="AI191" s="866"/>
      <c r="AJ191" s="867"/>
      <c r="AK191" s="824"/>
      <c r="AL191" s="825"/>
      <c r="AM191" s="826"/>
      <c r="AN191" s="703"/>
      <c r="AO191" s="827"/>
      <c r="AP191" s="704"/>
      <c r="AQ191" s="704"/>
      <c r="AR191" s="828"/>
      <c r="AS191" s="829"/>
      <c r="AT191" s="838" t="str">
        <f aca="false">IF(AV190="","",IF(AG190&gt;10,"！令和６年度の新加算の「算定対象月」が10か月を超えています。標準的な「算定対象月」は令和６年６月から令和７年３月です。",IF(OR(AB190&lt;&gt;7,AD190&lt;&gt;3),"！算定期間の終わりが令和７年３月になっていません。区分変更を行う場合は、別紙様式2-4に記入してください。","")))</f>
        <v/>
      </c>
      <c r="AU191" s="868"/>
      <c r="AV191" s="831"/>
      <c r="AW191" s="877" t="str">
        <f aca="false">IF('別紙様式2-2（４・５月分）'!O147="","",'別紙様式2-2（４・５月分）'!O147)</f>
        <v/>
      </c>
      <c r="AX191" s="833"/>
      <c r="AY191" s="834"/>
      <c r="AZ191" s="835"/>
      <c r="BA191" s="835"/>
      <c r="BB191" s="835"/>
      <c r="BC191" s="835"/>
      <c r="BD191" s="835"/>
      <c r="BE191" s="835"/>
      <c r="BF191" s="835"/>
      <c r="BG191" s="835"/>
      <c r="BH191" s="835"/>
      <c r="BI191" s="835"/>
      <c r="BJ191" s="836"/>
      <c r="BK191" s="831"/>
      <c r="BL191" s="644" t="str">
        <f aca="false">G190</f>
        <v/>
      </c>
    </row>
    <row r="192" s="1" customFormat="true" ht="15" hidden="false" customHeight="true" outlineLevel="0" collapsed="false">
      <c r="A192" s="616"/>
      <c r="B192" s="617"/>
      <c r="C192" s="617"/>
      <c r="D192" s="617"/>
      <c r="E192" s="617"/>
      <c r="F192" s="617"/>
      <c r="G192" s="618"/>
      <c r="H192" s="618"/>
      <c r="I192" s="618"/>
      <c r="J192" s="808"/>
      <c r="K192" s="618"/>
      <c r="L192" s="620"/>
      <c r="M192" s="621"/>
      <c r="N192" s="837"/>
      <c r="O192" s="863"/>
      <c r="P192" s="873" t="s">
        <v>92</v>
      </c>
      <c r="Q192" s="840" t="e">
        <f aca="false">IFERROR(VLOOKUP('別紙様式2-2（４・５月分）'!AR146,【参考】数式用!$AT$5:$AV$22,3,FALSE),"")))</f>
        <v>#N/A</v>
      </c>
      <c r="R192" s="874" t="s">
        <v>94</v>
      </c>
      <c r="S192" s="875" t="e">
        <f aca="false">IFERROR(VLOOKUP(K190,【参考】数式用!$A$5:$AB$27,MATCH(Q192,【参考】数式用!$B$4:$AB$4,0)+1,0),"")))</f>
        <v>#N/A</v>
      </c>
      <c r="T192" s="843" t="s">
        <v>410</v>
      </c>
      <c r="U192" s="844"/>
      <c r="V192" s="870" t="e">
        <f aca="false">IFERROR(VLOOKUP(K190,【参考】数式用!$A$5:$AB$27,MATCH(U192,【参考】数式用!$B$4:$AB$4,0)+1,0),"")))</f>
        <v>#N/A</v>
      </c>
      <c r="W192" s="846" t="s">
        <v>88</v>
      </c>
      <c r="X192" s="881" t="n">
        <v>7</v>
      </c>
      <c r="Y192" s="667" t="s">
        <v>89</v>
      </c>
      <c r="Z192" s="881" t="n">
        <v>4</v>
      </c>
      <c r="AA192" s="667" t="s">
        <v>372</v>
      </c>
      <c r="AB192" s="881" t="n">
        <v>8</v>
      </c>
      <c r="AC192" s="667" t="s">
        <v>89</v>
      </c>
      <c r="AD192" s="881" t="n">
        <v>3</v>
      </c>
      <c r="AE192" s="667" t="s">
        <v>90</v>
      </c>
      <c r="AF192" s="667" t="s">
        <v>101</v>
      </c>
      <c r="AG192" s="848" t="n">
        <f aca="false">IF(X192&gt;=1,(AB192*12+AD192)-(X192*12+Z192)+1,"")</f>
        <v>12</v>
      </c>
      <c r="AH192" s="849" t="s">
        <v>373</v>
      </c>
      <c r="AI192" s="871" t="str">
        <f aca="false">IFERROR(ROUNDDOWN(ROUND(L190*V192,0)*M190,0)*AG192,"")</f>
        <v/>
      </c>
      <c r="AJ192" s="882" t="str">
        <f aca="false">IFERROR(ROUNDDOWN(ROUND((L190*(V192-AX190)),0)*M190,0)*AG192,"")</f>
        <v/>
      </c>
      <c r="AK192" s="852" t="e">
        <f aca="false">IFERROR(IF(OR(N190="",N191="",N193=""),0,ROUNDDOWN(ROUNDDOWN(ROUND(L190*VLOOKUP(K190,【参考】数式用!$A$5:$AB$27,MATCH("新加算Ⅳ",【参考】数式用!$B$4:$AB$4,0)+1,0),0)*M190,0)*AG192*0.5,0)),"")),0),0),0)))</f>
        <v>#N/A</v>
      </c>
      <c r="AL192" s="853" t="str">
        <f aca="false">IF(U192&lt;&gt;"","新規に適用","")</f>
        <v/>
      </c>
      <c r="AM192" s="854" t="e">
        <f aca="false">IFERROR(IF(OR(N193="ベア加算",N193=""),0, IF(OR(U190="新加算Ⅰ",U190="新加算Ⅱ",U190="新加算Ⅲ",U190="新加算Ⅳ"),0,ROUNDDOWN(ROUND(L190*VLOOKUP(K190,【参考】数式用!$A$5:$I$27,MATCH("ベア加算",【参考】数式用!$B$4:$I$4,0)+1,0),0)*M190,0)*AG192)),"")),0),0))))</f>
        <v>#N/A</v>
      </c>
      <c r="AN192" s="855" t="e">
        <f aca="false">IF(AM192=0,"",IF(AND(U192&lt;&gt;"",AN190=""),"新規に適用",IF(AND(U192&lt;&gt;"",AN190&lt;&gt;""),"継続で適用","")))</f>
        <v>#N/A</v>
      </c>
      <c r="AO192" s="855" t="str">
        <f aca="false">IF(AND(U192&lt;&gt;"",AO190=""),"新規に適用",IF(AND(U192&lt;&gt;"",AO190&lt;&gt;""),"継続で適用",""))</f>
        <v/>
      </c>
      <c r="AP192" s="856"/>
      <c r="AQ192" s="855" t="str">
        <f aca="false">IF(AND(U192&lt;&gt;"",AQ190=""),"新規に適用",IF(AND(U192&lt;&gt;"",AQ190&lt;&gt;""),"継続で適用",""))</f>
        <v/>
      </c>
      <c r="AR192" s="857" t="str">
        <f aca="false">IF(AND(U192&lt;&gt;"",AO190=""),"新規に適用",IF(AND(U192&lt;&gt;"",OR(U190="新加算Ⅰ",U190="新加算Ⅱ",U190="新加算Ⅴ（１）",U190="新加算Ⅴ（２）",U190="新加算Ⅴ（３）",U190="新加算Ⅴ（４）",U190="新加算Ⅴ（５）",U190="新加算Ⅴ（６）",U190="新加算Ⅴ（７）",U190="新加算Ⅴ（９）",U190="新加算Ⅴ（10）",U190="新加算Ⅴ（12）")),"継続で適用",""))</f>
        <v/>
      </c>
      <c r="AS192" s="855" t="str">
        <f aca="false">IF(AND(U192&lt;&gt;"",AS190=""),"新規に適用",IF(AND(U192&lt;&gt;"",AS190&lt;&gt;""),"継続で適用",""))</f>
        <v/>
      </c>
      <c r="AT192" s="838"/>
      <c r="AU192" s="868"/>
      <c r="AV192" s="831" t="str">
        <f aca="false">IF(K190&lt;&gt;"","V列に色付け","")</f>
        <v/>
      </c>
      <c r="AW192" s="877"/>
      <c r="AX192" s="833"/>
      <c r="BL192" s="644" t="str">
        <f aca="false">G190</f>
        <v/>
      </c>
    </row>
    <row r="193" s="1" customFormat="true" ht="30" hidden="false" customHeight="true" outlineLevel="0" collapsed="false">
      <c r="A193" s="616"/>
      <c r="B193" s="617"/>
      <c r="C193" s="617"/>
      <c r="D193" s="617"/>
      <c r="E193" s="617"/>
      <c r="F193" s="617"/>
      <c r="G193" s="618"/>
      <c r="H193" s="618"/>
      <c r="I193" s="618"/>
      <c r="J193" s="808"/>
      <c r="K193" s="618"/>
      <c r="L193" s="620"/>
      <c r="M193" s="621"/>
      <c r="N193" s="859" t="str">
        <f aca="false">IF('別紙様式2-2（４・５月分）'!Q148="","",'別紙様式2-2（４・５月分）'!Q148)</f>
        <v/>
      </c>
      <c r="O193" s="863"/>
      <c r="P193" s="873"/>
      <c r="Q193" s="840"/>
      <c r="R193" s="874"/>
      <c r="S193" s="875"/>
      <c r="T193" s="843"/>
      <c r="U193" s="844"/>
      <c r="V193" s="870"/>
      <c r="W193" s="846"/>
      <c r="X193" s="881"/>
      <c r="Y193" s="667"/>
      <c r="Z193" s="881"/>
      <c r="AA193" s="667"/>
      <c r="AB193" s="881"/>
      <c r="AC193" s="667"/>
      <c r="AD193" s="881"/>
      <c r="AE193" s="667"/>
      <c r="AF193" s="667"/>
      <c r="AG193" s="848"/>
      <c r="AH193" s="849"/>
      <c r="AI193" s="871"/>
      <c r="AJ193" s="882"/>
      <c r="AK193" s="852"/>
      <c r="AL193" s="853"/>
      <c r="AM193" s="854"/>
      <c r="AN193" s="855"/>
      <c r="AO193" s="855"/>
      <c r="AP193" s="856"/>
      <c r="AQ193" s="855"/>
      <c r="AR193" s="857"/>
      <c r="AS193" s="855"/>
      <c r="AT193" s="681" t="str">
        <f aca="false">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868"/>
      <c r="AV193" s="831"/>
      <c r="AW193" s="877" t="str">
        <f aca="false">IF('別紙様式2-2（４・５月分）'!O148="","",'別紙様式2-2（４・５月分）'!O148)</f>
        <v/>
      </c>
      <c r="AX193" s="833"/>
      <c r="BL193" s="644" t="str">
        <f aca="false">G190</f>
        <v/>
      </c>
    </row>
    <row r="194" customFormat="false" ht="30" hidden="false" customHeight="true" outlineLevel="0" collapsed="false">
      <c r="A194" s="730" t="n">
        <v>46</v>
      </c>
      <c r="B194" s="731" t="str">
        <f aca="false">IF(基本情報入力シート!C99="","",基本情報入力シート!C99)</f>
        <v/>
      </c>
      <c r="C194" s="731"/>
      <c r="D194" s="731"/>
      <c r="E194" s="731"/>
      <c r="F194" s="731"/>
      <c r="G194" s="732" t="str">
        <f aca="false">IF(基本情報入力シート!M99="","",基本情報入力シート!M99)</f>
        <v/>
      </c>
      <c r="H194" s="732" t="str">
        <f aca="false">IF(基本情報入力シート!R99="","",基本情報入力シート!R99)</f>
        <v/>
      </c>
      <c r="I194" s="732" t="str">
        <f aca="false">IF(基本情報入力シート!W99="","",基本情報入力シート!W99)</f>
        <v/>
      </c>
      <c r="J194" s="860" t="str">
        <f aca="false">IF(基本情報入力シート!X99="","",基本情報入力シート!X99)</f>
        <v/>
      </c>
      <c r="K194" s="732" t="str">
        <f aca="false">IF(基本情報入力シート!Y99="","",基本情報入力シート!Y99)</f>
        <v/>
      </c>
      <c r="L194" s="879" t="str">
        <f aca="false">IF(基本情報入力シート!AB99="","",基本情報入力シート!AB99)</f>
        <v/>
      </c>
      <c r="M194" s="880" t="e">
        <f aca="false">IF(基本情報入力シート!AC99="","",基本情報入力シート!AC99)</f>
        <v>#N/A</v>
      </c>
      <c r="N194" s="811" t="str">
        <f aca="false">IF('別紙様式2-2（４・５月分）'!Q149="","",'別紙様式2-2（４・５月分）'!Q149)</f>
        <v/>
      </c>
      <c r="O194" s="863" t="e">
        <f aca="false">IF(SUM('別紙様式2-2（４・５月分）'!R149:R151)=0,"",SUM('別紙様式2-2（４・５月分）'!R149:R151))</f>
        <v>#N/A</v>
      </c>
      <c r="P194" s="813" t="e">
        <f aca="false">IFERROR(VLOOKUP('別紙様式2-2（４・５月分）'!AR149,【参考】数式用!$AT$5:$AU$22,2,FALSE),"")))</f>
        <v>#N/A</v>
      </c>
      <c r="Q194" s="813"/>
      <c r="R194" s="813"/>
      <c r="S194" s="864" t="e">
        <f aca="false">IFERROR(VLOOKUP(K194,【参考】数式用!$A$5:$AB$27,MATCH(P194,【参考】数式用!$B$4:$AB$4,0)+1,0),"")))</f>
        <v>#N/A</v>
      </c>
      <c r="T194" s="815" t="s">
        <v>405</v>
      </c>
      <c r="U194" s="816"/>
      <c r="V194" s="865" t="e">
        <f aca="false">IFERROR(VLOOKUP(K194,【参考】数式用!$A$5:$AB$27,MATCH(U194,【参考】数式用!$B$4:$AB$4,0)+1,0),"")))</f>
        <v>#N/A</v>
      </c>
      <c r="W194" s="818" t="s">
        <v>88</v>
      </c>
      <c r="X194" s="819" t="n">
        <v>6</v>
      </c>
      <c r="Y194" s="626" t="s">
        <v>89</v>
      </c>
      <c r="Z194" s="819" t="n">
        <v>6</v>
      </c>
      <c r="AA194" s="626" t="s">
        <v>372</v>
      </c>
      <c r="AB194" s="819" t="n">
        <v>7</v>
      </c>
      <c r="AC194" s="626" t="s">
        <v>89</v>
      </c>
      <c r="AD194" s="819" t="n">
        <v>3</v>
      </c>
      <c r="AE194" s="626" t="s">
        <v>90</v>
      </c>
      <c r="AF194" s="626" t="s">
        <v>101</v>
      </c>
      <c r="AG194" s="820" t="n">
        <f aca="false">IF(X194&gt;=1,(AB194*12+AD194)-(X194*12+Z194)+1,"")</f>
        <v>10</v>
      </c>
      <c r="AH194" s="821" t="s">
        <v>373</v>
      </c>
      <c r="AI194" s="866" t="str">
        <f aca="false">IFERROR(ROUNDDOWN(ROUND(L194*V194,0)*M194,0)*AG194,"")</f>
        <v/>
      </c>
      <c r="AJ194" s="867" t="str">
        <f aca="false">IFERROR(ROUNDDOWN(ROUND((L194*(V194-AX194)),0)*M194,0)*AG194,"")</f>
        <v/>
      </c>
      <c r="AK194" s="824" t="e">
        <f aca="false">IFERROR(IF(OR(N194="",N195="",N197=""),0,ROUNDDOWN(ROUNDDOWN(ROUND(L194*VLOOKUP(K194,【参考】数式用!$A$5:$AB$27,MATCH("新加算Ⅳ",【参考】数式用!$B$4:$AB$4,0)+1,0),0)*M194,0)*AG194*0.5,0)),"")),0),0),0)))</f>
        <v>#N/A</v>
      </c>
      <c r="AL194" s="825"/>
      <c r="AM194" s="826" t="e">
        <f aca="false">IFERROR(IF(OR(N197="ベア加算",N197=""),0, IF(OR(U194="新加算Ⅰ",U194="新加算Ⅱ",U194="新加算Ⅲ",U194="新加算Ⅳ"),ROUNDDOWN(ROUND(L194*VLOOKUP(K194,【参考】数式用!$A$5:$I$27,MATCH("ベア加算",【参考】数式用!$B$4:$I$4,0)+1,0),0)*M194,0)*AG194,0)),"")),0),0))))</f>
        <v>#N/A</v>
      </c>
      <c r="AN194" s="703"/>
      <c r="AO194" s="827"/>
      <c r="AP194" s="704"/>
      <c r="AQ194" s="704"/>
      <c r="AR194" s="828"/>
      <c r="AS194" s="829"/>
      <c r="AT194" s="639" t="str">
        <f aca="false">IF(AV194="","",IF(V194&lt;O194,"！加算の要件上は問題ありませんが、令和６年４・５月と比較して令和６年６月に加算率が下がる計画になっています。",""))</f>
        <v/>
      </c>
      <c r="AU194" s="868"/>
      <c r="AV194" s="831" t="str">
        <f aca="false">IF(K194&lt;&gt;"","V列に色付け","")</f>
        <v/>
      </c>
      <c r="AW194" s="877" t="str">
        <f aca="false">IF('別紙様式2-2（４・５月分）'!O149="","",'別紙様式2-2（４・５月分）'!O149)</f>
        <v/>
      </c>
      <c r="AX194" s="833" t="e">
        <f aca="false">IF(SUM('別紙様式2-2（４・５月分）'!P149:P151)=0,"",SUM('別紙様式2-2（４・５月分）'!P149:P151))</f>
        <v>#N/A</v>
      </c>
      <c r="AY194" s="834" t="e">
        <f aca="false">IFERROR(VLOOKUP(K194,【参考】数式用!$AJ$2:$AK$24,2,FALSE),"")))</f>
        <v>#N/A</v>
      </c>
      <c r="AZ194" s="835" t="s">
        <v>406</v>
      </c>
      <c r="BA194" s="835" t="s">
        <v>407</v>
      </c>
      <c r="BB194" s="835" t="s">
        <v>408</v>
      </c>
      <c r="BC194" s="835" t="s">
        <v>409</v>
      </c>
      <c r="BD194" s="835" t="e">
        <f aca="false">IF(AND(P194&lt;&gt;"新加算Ⅰ",P194&lt;&gt;"新加算Ⅱ",P194&lt;&gt;"新加算Ⅲ",P194&lt;&gt;"新加算Ⅳ"),P194,IF(Q196&lt;&gt;"",Q196,""))</f>
        <v>#N/A</v>
      </c>
      <c r="BE194" s="835"/>
      <c r="BF194" s="835" t="e">
        <f aca="false">IF(AM194&lt;&gt;0,IF(AN194="○","入力済","未入力"),"")</f>
        <v>#N/A</v>
      </c>
      <c r="BG194" s="835" t="str">
        <f aca="false">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835" t="str">
        <f aca="false">IF(OR(U194="新加算Ⅴ（７）",U194="新加算Ⅴ（９）",U194="新加算Ⅴ（10）",U194="新加算Ⅴ（12）",U194="新加算Ⅴ（13）",U194="新加算Ⅴ（14）"),IF(OR(AP194="○",AP194="令和６年度中に満たす"),"入力済","未入力"),"")</f>
        <v/>
      </c>
      <c r="BI194" s="835" t="str">
        <f aca="false">IF(OR(U194="新加算Ⅰ",U194="新加算Ⅱ",U194="新加算Ⅲ",U194="新加算Ⅴ（１）",U194="新加算Ⅴ（３）",U194="新加算Ⅴ（８）"),IF(OR(AQ194="○",AQ194="令和６年度中に満たす"),"入力済","未入力"),"")</f>
        <v/>
      </c>
      <c r="BJ194" s="836" t="str">
        <f aca="false">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831" t="str">
        <f aca="false">IF(OR(U194="新加算Ⅰ",U194="新加算Ⅴ（１）",U194="新加算Ⅴ（２）",U194="新加算Ⅴ（５）",U194="新加算Ⅴ（７）",U194="新加算Ⅴ（10）"),IF(AS194="","未入力","入力済"),"")</f>
        <v/>
      </c>
      <c r="BL194" s="644" t="str">
        <f aca="false">G194</f>
        <v/>
      </c>
    </row>
    <row r="195" customFormat="false" ht="15" hidden="false" customHeight="true" outlineLevel="0" collapsed="false">
      <c r="A195" s="730"/>
      <c r="B195" s="731"/>
      <c r="C195" s="731"/>
      <c r="D195" s="731"/>
      <c r="E195" s="731"/>
      <c r="F195" s="731"/>
      <c r="G195" s="732"/>
      <c r="H195" s="732"/>
      <c r="I195" s="732"/>
      <c r="J195" s="860"/>
      <c r="K195" s="732"/>
      <c r="L195" s="879"/>
      <c r="M195" s="880"/>
      <c r="N195" s="837" t="str">
        <f aca="false">IF('別紙様式2-2（４・５月分）'!Q150="","",'別紙様式2-2（４・５月分）'!Q150)</f>
        <v/>
      </c>
      <c r="O195" s="863"/>
      <c r="P195" s="813"/>
      <c r="Q195" s="813"/>
      <c r="R195" s="813"/>
      <c r="S195" s="864"/>
      <c r="T195" s="815"/>
      <c r="U195" s="816"/>
      <c r="V195" s="865"/>
      <c r="W195" s="818"/>
      <c r="X195" s="819"/>
      <c r="Y195" s="626"/>
      <c r="Z195" s="819"/>
      <c r="AA195" s="626"/>
      <c r="AB195" s="819"/>
      <c r="AC195" s="626"/>
      <c r="AD195" s="819"/>
      <c r="AE195" s="626"/>
      <c r="AF195" s="626"/>
      <c r="AG195" s="820"/>
      <c r="AH195" s="821"/>
      <c r="AI195" s="866"/>
      <c r="AJ195" s="867"/>
      <c r="AK195" s="824"/>
      <c r="AL195" s="825"/>
      <c r="AM195" s="826"/>
      <c r="AN195" s="703"/>
      <c r="AO195" s="827"/>
      <c r="AP195" s="704"/>
      <c r="AQ195" s="704"/>
      <c r="AR195" s="828"/>
      <c r="AS195" s="829"/>
      <c r="AT195" s="838" t="str">
        <f aca="false">IF(AV194="","",IF(AG194&gt;10,"！令和６年度の新加算の「算定対象月」が10か月を超えています。標準的な「算定対象月」は令和６年６月から令和７年３月です。",IF(OR(AB194&lt;&gt;7,AD194&lt;&gt;3),"！算定期間の終わりが令和７年３月になっていません。区分変更を行う場合は、別紙様式2-4に記入してください。","")))</f>
        <v/>
      </c>
      <c r="AU195" s="868"/>
      <c r="AV195" s="831"/>
      <c r="AW195" s="877" t="str">
        <f aca="false">IF('別紙様式2-2（４・５月分）'!O150="","",'別紙様式2-2（４・５月分）'!O150)</f>
        <v/>
      </c>
      <c r="AX195" s="833"/>
      <c r="AY195" s="834"/>
      <c r="AZ195" s="835"/>
      <c r="BA195" s="835"/>
      <c r="BB195" s="835"/>
      <c r="BC195" s="835"/>
      <c r="BD195" s="835"/>
      <c r="BE195" s="835"/>
      <c r="BF195" s="835"/>
      <c r="BG195" s="835"/>
      <c r="BH195" s="835"/>
      <c r="BI195" s="835"/>
      <c r="BJ195" s="836"/>
      <c r="BK195" s="831"/>
      <c r="BL195" s="644" t="str">
        <f aca="false">G194</f>
        <v/>
      </c>
    </row>
    <row r="196" s="1" customFormat="true" ht="15" hidden="false" customHeight="true" outlineLevel="0" collapsed="false">
      <c r="A196" s="730"/>
      <c r="B196" s="731"/>
      <c r="C196" s="731"/>
      <c r="D196" s="731"/>
      <c r="E196" s="731"/>
      <c r="F196" s="731"/>
      <c r="G196" s="732"/>
      <c r="H196" s="732"/>
      <c r="I196" s="732"/>
      <c r="J196" s="860"/>
      <c r="K196" s="732"/>
      <c r="L196" s="879"/>
      <c r="M196" s="880"/>
      <c r="N196" s="837"/>
      <c r="O196" s="863"/>
      <c r="P196" s="873" t="s">
        <v>92</v>
      </c>
      <c r="Q196" s="840" t="e">
        <f aca="false">IFERROR(VLOOKUP('別紙様式2-2（４・５月分）'!AR149,【参考】数式用!$AT$5:$AV$22,3,FALSE),"")))</f>
        <v>#N/A</v>
      </c>
      <c r="R196" s="874" t="s">
        <v>94</v>
      </c>
      <c r="S196" s="869" t="e">
        <f aca="false">IFERROR(VLOOKUP(K194,【参考】数式用!$A$5:$AB$27,MATCH(Q196,【参考】数式用!$B$4:$AB$4,0)+1,0),"")))</f>
        <v>#N/A</v>
      </c>
      <c r="T196" s="843" t="s">
        <v>410</v>
      </c>
      <c r="U196" s="844"/>
      <c r="V196" s="870" t="e">
        <f aca="false">IFERROR(VLOOKUP(K194,【参考】数式用!$A$5:$AB$27,MATCH(U196,【参考】数式用!$B$4:$AB$4,0)+1,0),"")))</f>
        <v>#N/A</v>
      </c>
      <c r="W196" s="846" t="s">
        <v>88</v>
      </c>
      <c r="X196" s="881" t="n">
        <v>7</v>
      </c>
      <c r="Y196" s="667" t="s">
        <v>89</v>
      </c>
      <c r="Z196" s="881" t="n">
        <v>4</v>
      </c>
      <c r="AA196" s="667" t="s">
        <v>372</v>
      </c>
      <c r="AB196" s="881" t="n">
        <v>8</v>
      </c>
      <c r="AC196" s="667" t="s">
        <v>89</v>
      </c>
      <c r="AD196" s="881" t="n">
        <v>3</v>
      </c>
      <c r="AE196" s="667" t="s">
        <v>90</v>
      </c>
      <c r="AF196" s="667" t="s">
        <v>101</v>
      </c>
      <c r="AG196" s="848" t="n">
        <f aca="false">IF(X196&gt;=1,(AB196*12+AD196)-(X196*12+Z196)+1,"")</f>
        <v>12</v>
      </c>
      <c r="AH196" s="849" t="s">
        <v>373</v>
      </c>
      <c r="AI196" s="871" t="str">
        <f aca="false">IFERROR(ROUNDDOWN(ROUND(L194*V196,0)*M194,0)*AG196,"")</f>
        <v/>
      </c>
      <c r="AJ196" s="882" t="str">
        <f aca="false">IFERROR(ROUNDDOWN(ROUND((L194*(V196-AX194)),0)*M194,0)*AG196,"")</f>
        <v/>
      </c>
      <c r="AK196" s="852" t="e">
        <f aca="false">IFERROR(IF(OR(N194="",N195="",N197=""),0,ROUNDDOWN(ROUNDDOWN(ROUND(L194*VLOOKUP(K194,【参考】数式用!$A$5:$AB$27,MATCH("新加算Ⅳ",【参考】数式用!$B$4:$AB$4,0)+1,0),0)*M194,0)*AG196*0.5,0)),"")),0),0),0)))</f>
        <v>#N/A</v>
      </c>
      <c r="AL196" s="853" t="str">
        <f aca="false">IF(U196&lt;&gt;"","新規に適用","")</f>
        <v/>
      </c>
      <c r="AM196" s="854" t="e">
        <f aca="false">IFERROR(IF(OR(N197="ベア加算",N197=""),0, IF(OR(U194="新加算Ⅰ",U194="新加算Ⅱ",U194="新加算Ⅲ",U194="新加算Ⅳ"),0,ROUNDDOWN(ROUND(L194*VLOOKUP(K194,【参考】数式用!$A$5:$I$27,MATCH("ベア加算",【参考】数式用!$B$4:$I$4,0)+1,0),0)*M194,0)*AG196)),"")),0),0))))</f>
        <v>#N/A</v>
      </c>
      <c r="AN196" s="855" t="e">
        <f aca="false">IF(AM196=0,"",IF(AND(U196&lt;&gt;"",AN194=""),"新規に適用",IF(AND(U196&lt;&gt;"",AN194&lt;&gt;""),"継続で適用","")))</f>
        <v>#N/A</v>
      </c>
      <c r="AO196" s="855" t="str">
        <f aca="false">IF(AND(U196&lt;&gt;"",AO194=""),"新規に適用",IF(AND(U196&lt;&gt;"",AO194&lt;&gt;""),"継続で適用",""))</f>
        <v/>
      </c>
      <c r="AP196" s="856"/>
      <c r="AQ196" s="855" t="str">
        <f aca="false">IF(AND(U196&lt;&gt;"",AQ194=""),"新規に適用",IF(AND(U196&lt;&gt;"",AQ194&lt;&gt;""),"継続で適用",""))</f>
        <v/>
      </c>
      <c r="AR196" s="857" t="str">
        <f aca="false">IF(AND(U196&lt;&gt;"",AO194=""),"新規に適用",IF(AND(U196&lt;&gt;"",OR(U194="新加算Ⅰ",U194="新加算Ⅱ",U194="新加算Ⅴ（１）",U194="新加算Ⅴ（２）",U194="新加算Ⅴ（３）",U194="新加算Ⅴ（４）",U194="新加算Ⅴ（５）",U194="新加算Ⅴ（６）",U194="新加算Ⅴ（７）",U194="新加算Ⅴ（９）",U194="新加算Ⅴ（10）",U194="新加算Ⅴ（12）")),"継続で適用",""))</f>
        <v/>
      </c>
      <c r="AS196" s="855" t="str">
        <f aca="false">IF(AND(U196&lt;&gt;"",AS194=""),"新規に適用",IF(AND(U196&lt;&gt;"",AS194&lt;&gt;""),"継続で適用",""))</f>
        <v/>
      </c>
      <c r="AT196" s="838"/>
      <c r="AU196" s="868"/>
      <c r="AV196" s="831" t="str">
        <f aca="false">IF(K194&lt;&gt;"","V列に色付け","")</f>
        <v/>
      </c>
      <c r="AW196" s="877"/>
      <c r="AX196" s="833"/>
      <c r="BL196" s="644" t="str">
        <f aca="false">G194</f>
        <v/>
      </c>
    </row>
    <row r="197" s="1" customFormat="true" ht="30" hidden="false" customHeight="true" outlineLevel="0" collapsed="false">
      <c r="A197" s="730"/>
      <c r="B197" s="731"/>
      <c r="C197" s="731"/>
      <c r="D197" s="731"/>
      <c r="E197" s="731"/>
      <c r="F197" s="731"/>
      <c r="G197" s="732"/>
      <c r="H197" s="732"/>
      <c r="I197" s="732"/>
      <c r="J197" s="860"/>
      <c r="K197" s="732"/>
      <c r="L197" s="879"/>
      <c r="M197" s="880"/>
      <c r="N197" s="859" t="str">
        <f aca="false">IF('別紙様式2-2（４・５月分）'!Q151="","",'別紙様式2-2（４・５月分）'!Q151)</f>
        <v/>
      </c>
      <c r="O197" s="863"/>
      <c r="P197" s="873"/>
      <c r="Q197" s="840"/>
      <c r="R197" s="874"/>
      <c r="S197" s="869"/>
      <c r="T197" s="843"/>
      <c r="U197" s="844"/>
      <c r="V197" s="870"/>
      <c r="W197" s="846"/>
      <c r="X197" s="881"/>
      <c r="Y197" s="667"/>
      <c r="Z197" s="881"/>
      <c r="AA197" s="667"/>
      <c r="AB197" s="881"/>
      <c r="AC197" s="667"/>
      <c r="AD197" s="881"/>
      <c r="AE197" s="667"/>
      <c r="AF197" s="667"/>
      <c r="AG197" s="848"/>
      <c r="AH197" s="849"/>
      <c r="AI197" s="871"/>
      <c r="AJ197" s="882"/>
      <c r="AK197" s="852"/>
      <c r="AL197" s="853"/>
      <c r="AM197" s="854"/>
      <c r="AN197" s="855"/>
      <c r="AO197" s="855"/>
      <c r="AP197" s="856"/>
      <c r="AQ197" s="855"/>
      <c r="AR197" s="857"/>
      <c r="AS197" s="855"/>
      <c r="AT197" s="681" t="str">
        <f aca="false">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868"/>
      <c r="AV197" s="831"/>
      <c r="AW197" s="877" t="str">
        <f aca="false">IF('別紙様式2-2（４・５月分）'!O151="","",'別紙様式2-2（４・５月分）'!O151)</f>
        <v/>
      </c>
      <c r="AX197" s="833"/>
      <c r="BL197" s="644" t="str">
        <f aca="false">G194</f>
        <v/>
      </c>
    </row>
    <row r="198" customFormat="false" ht="30" hidden="false" customHeight="true" outlineLevel="0" collapsed="false">
      <c r="A198" s="616" t="n">
        <v>47</v>
      </c>
      <c r="B198" s="617" t="str">
        <f aca="false">IF(基本情報入力シート!C100="","",基本情報入力シート!C100)</f>
        <v/>
      </c>
      <c r="C198" s="617"/>
      <c r="D198" s="617"/>
      <c r="E198" s="617"/>
      <c r="F198" s="617"/>
      <c r="G198" s="618" t="str">
        <f aca="false">IF(基本情報入力シート!M100="","",基本情報入力シート!M100)</f>
        <v/>
      </c>
      <c r="H198" s="618" t="str">
        <f aca="false">IF(基本情報入力シート!R100="","",基本情報入力シート!R100)</f>
        <v/>
      </c>
      <c r="I198" s="618" t="str">
        <f aca="false">IF(基本情報入力シート!W100="","",基本情報入力シート!W100)</f>
        <v/>
      </c>
      <c r="J198" s="808" t="str">
        <f aca="false">IF(基本情報入力シート!X100="","",基本情報入力シート!X100)</f>
        <v/>
      </c>
      <c r="K198" s="618" t="str">
        <f aca="false">IF(基本情報入力シート!Y100="","",基本情報入力シート!Y100)</f>
        <v/>
      </c>
      <c r="L198" s="620" t="str">
        <f aca="false">IF(基本情報入力シート!AB100="","",基本情報入力シート!AB100)</f>
        <v/>
      </c>
      <c r="M198" s="621" t="e">
        <f aca="false">IF(基本情報入力シート!AC100="","",基本情報入力シート!AC100)</f>
        <v>#N/A</v>
      </c>
      <c r="N198" s="811" t="str">
        <f aca="false">IF('別紙様式2-2（４・５月分）'!Q152="","",'別紙様式2-2（４・５月分）'!Q152)</f>
        <v/>
      </c>
      <c r="O198" s="863" t="e">
        <f aca="false">IF(SUM('別紙様式2-2（４・５月分）'!R152:R154)=0,"",SUM('別紙様式2-2（４・５月分）'!R152:R154))</f>
        <v>#N/A</v>
      </c>
      <c r="P198" s="813" t="e">
        <f aca="false">IFERROR(VLOOKUP('別紙様式2-2（４・５月分）'!AR152,【参考】数式用!$AT$5:$AU$22,2,FALSE),"")))</f>
        <v>#N/A</v>
      </c>
      <c r="Q198" s="813"/>
      <c r="R198" s="813"/>
      <c r="S198" s="864" t="e">
        <f aca="false">IFERROR(VLOOKUP(K198,【参考】数式用!$A$5:$AB$27,MATCH(P198,【参考】数式用!$B$4:$AB$4,0)+1,0),"")))</f>
        <v>#N/A</v>
      </c>
      <c r="T198" s="815" t="s">
        <v>405</v>
      </c>
      <c r="U198" s="816"/>
      <c r="V198" s="865" t="e">
        <f aca="false">IFERROR(VLOOKUP(K198,【参考】数式用!$A$5:$AB$27,MATCH(U198,【参考】数式用!$B$4:$AB$4,0)+1,0),"")))</f>
        <v>#N/A</v>
      </c>
      <c r="W198" s="818" t="s">
        <v>88</v>
      </c>
      <c r="X198" s="819" t="n">
        <v>6</v>
      </c>
      <c r="Y198" s="626" t="s">
        <v>89</v>
      </c>
      <c r="Z198" s="819" t="n">
        <v>6</v>
      </c>
      <c r="AA198" s="626" t="s">
        <v>372</v>
      </c>
      <c r="AB198" s="819" t="n">
        <v>7</v>
      </c>
      <c r="AC198" s="626" t="s">
        <v>89</v>
      </c>
      <c r="AD198" s="819" t="n">
        <v>3</v>
      </c>
      <c r="AE198" s="626" t="s">
        <v>90</v>
      </c>
      <c r="AF198" s="626" t="s">
        <v>101</v>
      </c>
      <c r="AG198" s="820" t="n">
        <f aca="false">IF(X198&gt;=1,(AB198*12+AD198)-(X198*12+Z198)+1,"")</f>
        <v>10</v>
      </c>
      <c r="AH198" s="821" t="s">
        <v>373</v>
      </c>
      <c r="AI198" s="866" t="str">
        <f aca="false">IFERROR(ROUNDDOWN(ROUND(L198*V198,0)*M198,0)*AG198,"")</f>
        <v/>
      </c>
      <c r="AJ198" s="867" t="str">
        <f aca="false">IFERROR(ROUNDDOWN(ROUND((L198*(V198-AX198)),0)*M198,0)*AG198,"")</f>
        <v/>
      </c>
      <c r="AK198" s="824" t="e">
        <f aca="false">IFERROR(IF(OR(N198="",N199="",N201=""),0,ROUNDDOWN(ROUNDDOWN(ROUND(L198*VLOOKUP(K198,【参考】数式用!$A$5:$AB$27,MATCH("新加算Ⅳ",【参考】数式用!$B$4:$AB$4,0)+1,0),0)*M198,0)*AG198*0.5,0)),"")),0),0),0)))</f>
        <v>#N/A</v>
      </c>
      <c r="AL198" s="825"/>
      <c r="AM198" s="826" t="e">
        <f aca="false">IFERROR(IF(OR(N201="ベア加算",N201=""),0, IF(OR(U198="新加算Ⅰ",U198="新加算Ⅱ",U198="新加算Ⅲ",U198="新加算Ⅳ"),ROUNDDOWN(ROUND(L198*VLOOKUP(K198,【参考】数式用!$A$5:$I$27,MATCH("ベア加算",【参考】数式用!$B$4:$I$4,0)+1,0),0)*M198,0)*AG198,0)),"")),0),0))))</f>
        <v>#N/A</v>
      </c>
      <c r="AN198" s="703"/>
      <c r="AO198" s="827"/>
      <c r="AP198" s="704"/>
      <c r="AQ198" s="704"/>
      <c r="AR198" s="828"/>
      <c r="AS198" s="829"/>
      <c r="AT198" s="639" t="str">
        <f aca="false">IF(AV198="","",IF(V198&lt;O198,"！加算の要件上は問題ありませんが、令和６年４・５月と比較して令和６年６月に加算率が下がる計画になっています。",""))</f>
        <v/>
      </c>
      <c r="AU198" s="868"/>
      <c r="AV198" s="831" t="str">
        <f aca="false">IF(K198&lt;&gt;"","V列に色付け","")</f>
        <v/>
      </c>
      <c r="AW198" s="877" t="str">
        <f aca="false">IF('別紙様式2-2（４・５月分）'!O152="","",'別紙様式2-2（４・５月分）'!O152)</f>
        <v/>
      </c>
      <c r="AX198" s="833" t="e">
        <f aca="false">IF(SUM('別紙様式2-2（４・５月分）'!P152:P154)=0,"",SUM('別紙様式2-2（４・５月分）'!P152:P154))</f>
        <v>#N/A</v>
      </c>
      <c r="AY198" s="834" t="e">
        <f aca="false">IFERROR(VLOOKUP(K198,【参考】数式用!$AJ$2:$AK$24,2,FALSE),"")))</f>
        <v>#N/A</v>
      </c>
      <c r="AZ198" s="835" t="s">
        <v>406</v>
      </c>
      <c r="BA198" s="835" t="s">
        <v>407</v>
      </c>
      <c r="BB198" s="835" t="s">
        <v>408</v>
      </c>
      <c r="BC198" s="835" t="s">
        <v>409</v>
      </c>
      <c r="BD198" s="835" t="e">
        <f aca="false">IF(AND(P198&lt;&gt;"新加算Ⅰ",P198&lt;&gt;"新加算Ⅱ",P198&lt;&gt;"新加算Ⅲ",P198&lt;&gt;"新加算Ⅳ"),P198,IF(Q200&lt;&gt;"",Q200,""))</f>
        <v>#N/A</v>
      </c>
      <c r="BE198" s="835"/>
      <c r="BF198" s="835" t="e">
        <f aca="false">IF(AM198&lt;&gt;0,IF(AN198="○","入力済","未入力"),"")</f>
        <v>#N/A</v>
      </c>
      <c r="BG198" s="835" t="str">
        <f aca="false">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835" t="str">
        <f aca="false">IF(OR(U198="新加算Ⅴ（７）",U198="新加算Ⅴ（９）",U198="新加算Ⅴ（10）",U198="新加算Ⅴ（12）",U198="新加算Ⅴ（13）",U198="新加算Ⅴ（14）"),IF(OR(AP198="○",AP198="令和６年度中に満たす"),"入力済","未入力"),"")</f>
        <v/>
      </c>
      <c r="BI198" s="835" t="str">
        <f aca="false">IF(OR(U198="新加算Ⅰ",U198="新加算Ⅱ",U198="新加算Ⅲ",U198="新加算Ⅴ（１）",U198="新加算Ⅴ（３）",U198="新加算Ⅴ（８）"),IF(OR(AQ198="○",AQ198="令和６年度中に満たす"),"入力済","未入力"),"")</f>
        <v/>
      </c>
      <c r="BJ198" s="836" t="str">
        <f aca="false">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831" t="str">
        <f aca="false">IF(OR(U198="新加算Ⅰ",U198="新加算Ⅴ（１）",U198="新加算Ⅴ（２）",U198="新加算Ⅴ（５）",U198="新加算Ⅴ（７）",U198="新加算Ⅴ（10）"),IF(AS198="","未入力","入力済"),"")</f>
        <v/>
      </c>
      <c r="BL198" s="644" t="str">
        <f aca="false">G198</f>
        <v/>
      </c>
    </row>
    <row r="199" customFormat="false" ht="15" hidden="false" customHeight="true" outlineLevel="0" collapsed="false">
      <c r="A199" s="616"/>
      <c r="B199" s="617"/>
      <c r="C199" s="617"/>
      <c r="D199" s="617"/>
      <c r="E199" s="617"/>
      <c r="F199" s="617"/>
      <c r="G199" s="618"/>
      <c r="H199" s="618"/>
      <c r="I199" s="618"/>
      <c r="J199" s="808"/>
      <c r="K199" s="618"/>
      <c r="L199" s="620"/>
      <c r="M199" s="621"/>
      <c r="N199" s="837" t="str">
        <f aca="false">IF('別紙様式2-2（４・５月分）'!Q153="","",'別紙様式2-2（４・５月分）'!Q153)</f>
        <v/>
      </c>
      <c r="O199" s="863"/>
      <c r="P199" s="813"/>
      <c r="Q199" s="813"/>
      <c r="R199" s="813"/>
      <c r="S199" s="864"/>
      <c r="T199" s="815"/>
      <c r="U199" s="816"/>
      <c r="V199" s="865"/>
      <c r="W199" s="818"/>
      <c r="X199" s="819"/>
      <c r="Y199" s="626"/>
      <c r="Z199" s="819"/>
      <c r="AA199" s="626"/>
      <c r="AB199" s="819"/>
      <c r="AC199" s="626"/>
      <c r="AD199" s="819"/>
      <c r="AE199" s="626"/>
      <c r="AF199" s="626"/>
      <c r="AG199" s="820"/>
      <c r="AH199" s="821"/>
      <c r="AI199" s="866"/>
      <c r="AJ199" s="867"/>
      <c r="AK199" s="824"/>
      <c r="AL199" s="825"/>
      <c r="AM199" s="826"/>
      <c r="AN199" s="703"/>
      <c r="AO199" s="827"/>
      <c r="AP199" s="704"/>
      <c r="AQ199" s="704"/>
      <c r="AR199" s="828"/>
      <c r="AS199" s="829"/>
      <c r="AT199" s="838" t="str">
        <f aca="false">IF(AV198="","",IF(AG198&gt;10,"！令和６年度の新加算の「算定対象月」が10か月を超えています。標準的な「算定対象月」は令和６年６月から令和７年３月です。",IF(OR(AB198&lt;&gt;7,AD198&lt;&gt;3),"！算定期間の終わりが令和７年３月になっていません。区分変更を行う場合は、別紙様式2-4に記入してください。","")))</f>
        <v/>
      </c>
      <c r="AU199" s="868"/>
      <c r="AV199" s="831"/>
      <c r="AW199" s="877" t="str">
        <f aca="false">IF('別紙様式2-2（４・５月分）'!O153="","",'別紙様式2-2（４・５月分）'!O153)</f>
        <v/>
      </c>
      <c r="AX199" s="833"/>
      <c r="AY199" s="834"/>
      <c r="AZ199" s="835"/>
      <c r="BA199" s="835"/>
      <c r="BB199" s="835"/>
      <c r="BC199" s="835"/>
      <c r="BD199" s="835"/>
      <c r="BE199" s="835"/>
      <c r="BF199" s="835"/>
      <c r="BG199" s="835"/>
      <c r="BH199" s="835"/>
      <c r="BI199" s="835"/>
      <c r="BJ199" s="836"/>
      <c r="BK199" s="831"/>
      <c r="BL199" s="644" t="str">
        <f aca="false">G198</f>
        <v/>
      </c>
    </row>
    <row r="200" s="1" customFormat="true" ht="15" hidden="false" customHeight="true" outlineLevel="0" collapsed="false">
      <c r="A200" s="616"/>
      <c r="B200" s="617"/>
      <c r="C200" s="617"/>
      <c r="D200" s="617"/>
      <c r="E200" s="617"/>
      <c r="F200" s="617"/>
      <c r="G200" s="618"/>
      <c r="H200" s="618"/>
      <c r="I200" s="618"/>
      <c r="J200" s="808"/>
      <c r="K200" s="618"/>
      <c r="L200" s="620"/>
      <c r="M200" s="621"/>
      <c r="N200" s="837"/>
      <c r="O200" s="863"/>
      <c r="P200" s="873" t="s">
        <v>92</v>
      </c>
      <c r="Q200" s="840" t="e">
        <f aca="false">IFERROR(VLOOKUP('別紙様式2-2（４・５月分）'!AR152,【参考】数式用!$AT$5:$AV$22,3,FALSE),"")))</f>
        <v>#N/A</v>
      </c>
      <c r="R200" s="874" t="s">
        <v>94</v>
      </c>
      <c r="S200" s="875" t="e">
        <f aca="false">IFERROR(VLOOKUP(K198,【参考】数式用!$A$5:$AB$27,MATCH(Q200,【参考】数式用!$B$4:$AB$4,0)+1,0),"")))</f>
        <v>#N/A</v>
      </c>
      <c r="T200" s="843" t="s">
        <v>410</v>
      </c>
      <c r="U200" s="844"/>
      <c r="V200" s="870" t="e">
        <f aca="false">IFERROR(VLOOKUP(K198,【参考】数式用!$A$5:$AB$27,MATCH(U200,【参考】数式用!$B$4:$AB$4,0)+1,0),"")))</f>
        <v>#N/A</v>
      </c>
      <c r="W200" s="846" t="s">
        <v>88</v>
      </c>
      <c r="X200" s="881" t="n">
        <v>7</v>
      </c>
      <c r="Y200" s="667" t="s">
        <v>89</v>
      </c>
      <c r="Z200" s="881" t="n">
        <v>4</v>
      </c>
      <c r="AA200" s="667" t="s">
        <v>372</v>
      </c>
      <c r="AB200" s="881" t="n">
        <v>8</v>
      </c>
      <c r="AC200" s="667" t="s">
        <v>89</v>
      </c>
      <c r="AD200" s="881" t="n">
        <v>3</v>
      </c>
      <c r="AE200" s="667" t="s">
        <v>90</v>
      </c>
      <c r="AF200" s="667" t="s">
        <v>101</v>
      </c>
      <c r="AG200" s="848" t="n">
        <f aca="false">IF(X200&gt;=1,(AB200*12+AD200)-(X200*12+Z200)+1,"")</f>
        <v>12</v>
      </c>
      <c r="AH200" s="849" t="s">
        <v>373</v>
      </c>
      <c r="AI200" s="871" t="str">
        <f aca="false">IFERROR(ROUNDDOWN(ROUND(L198*V200,0)*M198,0)*AG200,"")</f>
        <v/>
      </c>
      <c r="AJ200" s="882" t="str">
        <f aca="false">IFERROR(ROUNDDOWN(ROUND((L198*(V200-AX198)),0)*M198,0)*AG200,"")</f>
        <v/>
      </c>
      <c r="AK200" s="852" t="e">
        <f aca="false">IFERROR(IF(OR(N198="",N199="",N201=""),0,ROUNDDOWN(ROUNDDOWN(ROUND(L198*VLOOKUP(K198,【参考】数式用!$A$5:$AB$27,MATCH("新加算Ⅳ",【参考】数式用!$B$4:$AB$4,0)+1,0),0)*M198,0)*AG200*0.5,0)),"")),0),0),0)))</f>
        <v>#N/A</v>
      </c>
      <c r="AL200" s="853" t="str">
        <f aca="false">IF(U200&lt;&gt;"","新規に適用","")</f>
        <v/>
      </c>
      <c r="AM200" s="854" t="e">
        <f aca="false">IFERROR(IF(OR(N201="ベア加算",N201=""),0, IF(OR(U198="新加算Ⅰ",U198="新加算Ⅱ",U198="新加算Ⅲ",U198="新加算Ⅳ"),0,ROUNDDOWN(ROUND(L198*VLOOKUP(K198,【参考】数式用!$A$5:$I$27,MATCH("ベア加算",【参考】数式用!$B$4:$I$4,0)+1,0),0)*M198,0)*AG200)),"")),0),0))))</f>
        <v>#N/A</v>
      </c>
      <c r="AN200" s="855" t="e">
        <f aca="false">IF(AM200=0,"",IF(AND(U200&lt;&gt;"",AN198=""),"新規に適用",IF(AND(U200&lt;&gt;"",AN198&lt;&gt;""),"継続で適用","")))</f>
        <v>#N/A</v>
      </c>
      <c r="AO200" s="855" t="str">
        <f aca="false">IF(AND(U200&lt;&gt;"",AO198=""),"新規に適用",IF(AND(U200&lt;&gt;"",AO198&lt;&gt;""),"継続で適用",""))</f>
        <v/>
      </c>
      <c r="AP200" s="856"/>
      <c r="AQ200" s="855" t="str">
        <f aca="false">IF(AND(U200&lt;&gt;"",AQ198=""),"新規に適用",IF(AND(U200&lt;&gt;"",AQ198&lt;&gt;""),"継続で適用",""))</f>
        <v/>
      </c>
      <c r="AR200" s="857" t="str">
        <f aca="false">IF(AND(U200&lt;&gt;"",AO198=""),"新規に適用",IF(AND(U200&lt;&gt;"",OR(U198="新加算Ⅰ",U198="新加算Ⅱ",U198="新加算Ⅴ（１）",U198="新加算Ⅴ（２）",U198="新加算Ⅴ（３）",U198="新加算Ⅴ（４）",U198="新加算Ⅴ（５）",U198="新加算Ⅴ（６）",U198="新加算Ⅴ（７）",U198="新加算Ⅴ（９）",U198="新加算Ⅴ（10）",U198="新加算Ⅴ（12）")),"継続で適用",""))</f>
        <v/>
      </c>
      <c r="AS200" s="855" t="str">
        <f aca="false">IF(AND(U200&lt;&gt;"",AS198=""),"新規に適用",IF(AND(U200&lt;&gt;"",AS198&lt;&gt;""),"継続で適用",""))</f>
        <v/>
      </c>
      <c r="AT200" s="838"/>
      <c r="AU200" s="868"/>
      <c r="AV200" s="831" t="str">
        <f aca="false">IF(K198&lt;&gt;"","V列に色付け","")</f>
        <v/>
      </c>
      <c r="AW200" s="877"/>
      <c r="AX200" s="833"/>
      <c r="BL200" s="644" t="str">
        <f aca="false">G198</f>
        <v/>
      </c>
    </row>
    <row r="201" s="1" customFormat="true" ht="30" hidden="false" customHeight="true" outlineLevel="0" collapsed="false">
      <c r="A201" s="616"/>
      <c r="B201" s="617"/>
      <c r="C201" s="617"/>
      <c r="D201" s="617"/>
      <c r="E201" s="617"/>
      <c r="F201" s="617"/>
      <c r="G201" s="618"/>
      <c r="H201" s="618"/>
      <c r="I201" s="618"/>
      <c r="J201" s="808"/>
      <c r="K201" s="618"/>
      <c r="L201" s="620"/>
      <c r="M201" s="621"/>
      <c r="N201" s="859" t="str">
        <f aca="false">IF('別紙様式2-2（４・５月分）'!Q154="","",'別紙様式2-2（４・５月分）'!Q154)</f>
        <v/>
      </c>
      <c r="O201" s="863"/>
      <c r="P201" s="873"/>
      <c r="Q201" s="840"/>
      <c r="R201" s="874"/>
      <c r="S201" s="875"/>
      <c r="T201" s="843"/>
      <c r="U201" s="844"/>
      <c r="V201" s="870"/>
      <c r="W201" s="846"/>
      <c r="X201" s="881"/>
      <c r="Y201" s="667"/>
      <c r="Z201" s="881"/>
      <c r="AA201" s="667"/>
      <c r="AB201" s="881"/>
      <c r="AC201" s="667"/>
      <c r="AD201" s="881"/>
      <c r="AE201" s="667"/>
      <c r="AF201" s="667"/>
      <c r="AG201" s="848"/>
      <c r="AH201" s="849"/>
      <c r="AI201" s="871"/>
      <c r="AJ201" s="882"/>
      <c r="AK201" s="852"/>
      <c r="AL201" s="853"/>
      <c r="AM201" s="854"/>
      <c r="AN201" s="855"/>
      <c r="AO201" s="855"/>
      <c r="AP201" s="856"/>
      <c r="AQ201" s="855"/>
      <c r="AR201" s="857"/>
      <c r="AS201" s="855"/>
      <c r="AT201" s="681" t="str">
        <f aca="false">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868"/>
      <c r="AV201" s="831"/>
      <c r="AW201" s="877" t="str">
        <f aca="false">IF('別紙様式2-2（４・５月分）'!O154="","",'別紙様式2-2（４・５月分）'!O154)</f>
        <v/>
      </c>
      <c r="AX201" s="833"/>
      <c r="BL201" s="644" t="str">
        <f aca="false">G198</f>
        <v/>
      </c>
    </row>
    <row r="202" customFormat="false" ht="30" hidden="false" customHeight="true" outlineLevel="0" collapsed="false">
      <c r="A202" s="730" t="n">
        <v>48</v>
      </c>
      <c r="B202" s="731" t="str">
        <f aca="false">IF(基本情報入力シート!C101="","",基本情報入力シート!C101)</f>
        <v/>
      </c>
      <c r="C202" s="731"/>
      <c r="D202" s="731"/>
      <c r="E202" s="731"/>
      <c r="F202" s="731"/>
      <c r="G202" s="732" t="str">
        <f aca="false">IF(基本情報入力シート!M101="","",基本情報入力シート!M101)</f>
        <v/>
      </c>
      <c r="H202" s="732" t="str">
        <f aca="false">IF(基本情報入力シート!R101="","",基本情報入力シート!R101)</f>
        <v/>
      </c>
      <c r="I202" s="732" t="str">
        <f aca="false">IF(基本情報入力シート!W101="","",基本情報入力シート!W101)</f>
        <v/>
      </c>
      <c r="J202" s="860" t="str">
        <f aca="false">IF(基本情報入力シート!X101="","",基本情報入力シート!X101)</f>
        <v/>
      </c>
      <c r="K202" s="732" t="str">
        <f aca="false">IF(基本情報入力シート!Y101="","",基本情報入力シート!Y101)</f>
        <v/>
      </c>
      <c r="L202" s="879" t="str">
        <f aca="false">IF(基本情報入力シート!AB101="","",基本情報入力シート!AB101)</f>
        <v/>
      </c>
      <c r="M202" s="880" t="e">
        <f aca="false">IF(基本情報入力シート!AC101="","",基本情報入力シート!AC101)</f>
        <v>#N/A</v>
      </c>
      <c r="N202" s="811" t="str">
        <f aca="false">IF('別紙様式2-2（４・５月分）'!Q155="","",'別紙様式2-2（４・５月分）'!Q155)</f>
        <v/>
      </c>
      <c r="O202" s="863" t="e">
        <f aca="false">IF(SUM('別紙様式2-2（４・５月分）'!R155:R157)=0,"",SUM('別紙様式2-2（４・５月分）'!R155:R157))</f>
        <v>#N/A</v>
      </c>
      <c r="P202" s="813" t="e">
        <f aca="false">IFERROR(VLOOKUP('別紙様式2-2（４・５月分）'!AR155,【参考】数式用!$AT$5:$AU$22,2,FALSE),"")))</f>
        <v>#N/A</v>
      </c>
      <c r="Q202" s="813"/>
      <c r="R202" s="813"/>
      <c r="S202" s="864" t="e">
        <f aca="false">IFERROR(VLOOKUP(K202,【参考】数式用!$A$5:$AB$27,MATCH(P202,【参考】数式用!$B$4:$AB$4,0)+1,0),"")))</f>
        <v>#N/A</v>
      </c>
      <c r="T202" s="815" t="s">
        <v>405</v>
      </c>
      <c r="U202" s="816"/>
      <c r="V202" s="865" t="e">
        <f aca="false">IFERROR(VLOOKUP(K202,【参考】数式用!$A$5:$AB$27,MATCH(U202,【参考】数式用!$B$4:$AB$4,0)+1,0),"")))</f>
        <v>#N/A</v>
      </c>
      <c r="W202" s="818" t="s">
        <v>88</v>
      </c>
      <c r="X202" s="819" t="n">
        <v>6</v>
      </c>
      <c r="Y202" s="626" t="s">
        <v>89</v>
      </c>
      <c r="Z202" s="819" t="n">
        <v>6</v>
      </c>
      <c r="AA202" s="626" t="s">
        <v>372</v>
      </c>
      <c r="AB202" s="819" t="n">
        <v>7</v>
      </c>
      <c r="AC202" s="626" t="s">
        <v>89</v>
      </c>
      <c r="AD202" s="819" t="n">
        <v>3</v>
      </c>
      <c r="AE202" s="626" t="s">
        <v>90</v>
      </c>
      <c r="AF202" s="626" t="s">
        <v>101</v>
      </c>
      <c r="AG202" s="820" t="n">
        <f aca="false">IF(X202&gt;=1,(AB202*12+AD202)-(X202*12+Z202)+1,"")</f>
        <v>10</v>
      </c>
      <c r="AH202" s="821" t="s">
        <v>373</v>
      </c>
      <c r="AI202" s="866" t="str">
        <f aca="false">IFERROR(ROUNDDOWN(ROUND(L202*V202,0)*M202,0)*AG202,"")</f>
        <v/>
      </c>
      <c r="AJ202" s="867" t="str">
        <f aca="false">IFERROR(ROUNDDOWN(ROUND((L202*(V202-AX202)),0)*M202,0)*AG202,"")</f>
        <v/>
      </c>
      <c r="AK202" s="824" t="e">
        <f aca="false">IFERROR(IF(OR(N202="",N203="",N205=""),0,ROUNDDOWN(ROUNDDOWN(ROUND(L202*VLOOKUP(K202,【参考】数式用!$A$5:$AB$27,MATCH("新加算Ⅳ",【参考】数式用!$B$4:$AB$4,0)+1,0),0)*M202,0)*AG202*0.5,0)),"")),0),0),0)))</f>
        <v>#N/A</v>
      </c>
      <c r="AL202" s="825"/>
      <c r="AM202" s="826" t="e">
        <f aca="false">IFERROR(IF(OR(N205="ベア加算",N205=""),0, IF(OR(U202="新加算Ⅰ",U202="新加算Ⅱ",U202="新加算Ⅲ",U202="新加算Ⅳ"),ROUNDDOWN(ROUND(L202*VLOOKUP(K202,【参考】数式用!$A$5:$I$27,MATCH("ベア加算",【参考】数式用!$B$4:$I$4,0)+1,0),0)*M202,0)*AG202,0)),"")),0),0))))</f>
        <v>#N/A</v>
      </c>
      <c r="AN202" s="703"/>
      <c r="AO202" s="827"/>
      <c r="AP202" s="704"/>
      <c r="AQ202" s="704"/>
      <c r="AR202" s="828"/>
      <c r="AS202" s="829"/>
      <c r="AT202" s="639" t="str">
        <f aca="false">IF(AV202="","",IF(V202&lt;O202,"！加算の要件上は問題ありませんが、令和６年４・５月と比較して令和６年６月に加算率が下がる計画になっています。",""))</f>
        <v/>
      </c>
      <c r="AU202" s="868"/>
      <c r="AV202" s="831" t="str">
        <f aca="false">IF(K202&lt;&gt;"","V列に色付け","")</f>
        <v/>
      </c>
      <c r="AW202" s="877" t="str">
        <f aca="false">IF('別紙様式2-2（４・５月分）'!O155="","",'別紙様式2-2（４・５月分）'!O155)</f>
        <v/>
      </c>
      <c r="AX202" s="833" t="e">
        <f aca="false">IF(SUM('別紙様式2-2（４・５月分）'!P155:P157)=0,"",SUM('別紙様式2-2（４・５月分）'!P155:P157))</f>
        <v>#N/A</v>
      </c>
      <c r="AY202" s="834" t="e">
        <f aca="false">IFERROR(VLOOKUP(K202,【参考】数式用!$AJ$2:$AK$24,2,FALSE),"")))</f>
        <v>#N/A</v>
      </c>
      <c r="AZ202" s="835" t="s">
        <v>406</v>
      </c>
      <c r="BA202" s="835" t="s">
        <v>407</v>
      </c>
      <c r="BB202" s="835" t="s">
        <v>408</v>
      </c>
      <c r="BC202" s="835" t="s">
        <v>409</v>
      </c>
      <c r="BD202" s="835" t="e">
        <f aca="false">IF(AND(P202&lt;&gt;"新加算Ⅰ",P202&lt;&gt;"新加算Ⅱ",P202&lt;&gt;"新加算Ⅲ",P202&lt;&gt;"新加算Ⅳ"),P202,IF(Q204&lt;&gt;"",Q204,""))</f>
        <v>#N/A</v>
      </c>
      <c r="BE202" s="835"/>
      <c r="BF202" s="835" t="e">
        <f aca="false">IF(AM202&lt;&gt;0,IF(AN202="○","入力済","未入力"),"")</f>
        <v>#N/A</v>
      </c>
      <c r="BG202" s="835" t="str">
        <f aca="false">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835" t="str">
        <f aca="false">IF(OR(U202="新加算Ⅴ（７）",U202="新加算Ⅴ（９）",U202="新加算Ⅴ（10）",U202="新加算Ⅴ（12）",U202="新加算Ⅴ（13）",U202="新加算Ⅴ（14）"),IF(OR(AP202="○",AP202="令和６年度中に満たす"),"入力済","未入力"),"")</f>
        <v/>
      </c>
      <c r="BI202" s="835" t="str">
        <f aca="false">IF(OR(U202="新加算Ⅰ",U202="新加算Ⅱ",U202="新加算Ⅲ",U202="新加算Ⅴ（１）",U202="新加算Ⅴ（３）",U202="新加算Ⅴ（８）"),IF(OR(AQ202="○",AQ202="令和６年度中に満たす"),"入力済","未入力"),"")</f>
        <v/>
      </c>
      <c r="BJ202" s="836" t="str">
        <f aca="false">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831" t="str">
        <f aca="false">IF(OR(U202="新加算Ⅰ",U202="新加算Ⅴ（１）",U202="新加算Ⅴ（２）",U202="新加算Ⅴ（５）",U202="新加算Ⅴ（７）",U202="新加算Ⅴ（10）"),IF(AS202="","未入力","入力済"),"")</f>
        <v/>
      </c>
      <c r="BL202" s="644" t="str">
        <f aca="false">G202</f>
        <v/>
      </c>
    </row>
    <row r="203" customFormat="false" ht="15" hidden="false" customHeight="true" outlineLevel="0" collapsed="false">
      <c r="A203" s="730"/>
      <c r="B203" s="731"/>
      <c r="C203" s="731"/>
      <c r="D203" s="731"/>
      <c r="E203" s="731"/>
      <c r="F203" s="731"/>
      <c r="G203" s="732"/>
      <c r="H203" s="732"/>
      <c r="I203" s="732"/>
      <c r="J203" s="860"/>
      <c r="K203" s="732"/>
      <c r="L203" s="879"/>
      <c r="M203" s="880"/>
      <c r="N203" s="837" t="str">
        <f aca="false">IF('別紙様式2-2（４・５月分）'!Q156="","",'別紙様式2-2（４・５月分）'!Q156)</f>
        <v/>
      </c>
      <c r="O203" s="863"/>
      <c r="P203" s="813"/>
      <c r="Q203" s="813"/>
      <c r="R203" s="813"/>
      <c r="S203" s="864"/>
      <c r="T203" s="815"/>
      <c r="U203" s="816"/>
      <c r="V203" s="865"/>
      <c r="W203" s="818"/>
      <c r="X203" s="819"/>
      <c r="Y203" s="626"/>
      <c r="Z203" s="819"/>
      <c r="AA203" s="626"/>
      <c r="AB203" s="819"/>
      <c r="AC203" s="626"/>
      <c r="AD203" s="819"/>
      <c r="AE203" s="626"/>
      <c r="AF203" s="626"/>
      <c r="AG203" s="820"/>
      <c r="AH203" s="821"/>
      <c r="AI203" s="866"/>
      <c r="AJ203" s="867"/>
      <c r="AK203" s="824"/>
      <c r="AL203" s="825"/>
      <c r="AM203" s="826"/>
      <c r="AN203" s="703"/>
      <c r="AO203" s="827"/>
      <c r="AP203" s="704"/>
      <c r="AQ203" s="704"/>
      <c r="AR203" s="828"/>
      <c r="AS203" s="829"/>
      <c r="AT203" s="838" t="str">
        <f aca="false">IF(AV202="","",IF(AG202&gt;10,"！令和６年度の新加算の「算定対象月」が10か月を超えています。標準的な「算定対象月」は令和６年６月から令和７年３月です。",IF(OR(AB202&lt;&gt;7,AD202&lt;&gt;3),"！算定期間の終わりが令和７年３月になっていません。区分変更を行う場合は、別紙様式2-4に記入してください。","")))</f>
        <v/>
      </c>
      <c r="AU203" s="868"/>
      <c r="AV203" s="831"/>
      <c r="AW203" s="877" t="str">
        <f aca="false">IF('別紙様式2-2（４・５月分）'!O156="","",'別紙様式2-2（４・５月分）'!O156)</f>
        <v/>
      </c>
      <c r="AX203" s="833"/>
      <c r="AY203" s="834"/>
      <c r="AZ203" s="835"/>
      <c r="BA203" s="835"/>
      <c r="BB203" s="835"/>
      <c r="BC203" s="835"/>
      <c r="BD203" s="835"/>
      <c r="BE203" s="835"/>
      <c r="BF203" s="835"/>
      <c r="BG203" s="835"/>
      <c r="BH203" s="835"/>
      <c r="BI203" s="835"/>
      <c r="BJ203" s="836"/>
      <c r="BK203" s="831"/>
      <c r="BL203" s="644" t="str">
        <f aca="false">G202</f>
        <v/>
      </c>
    </row>
    <row r="204" s="1" customFormat="true" ht="15" hidden="false" customHeight="true" outlineLevel="0" collapsed="false">
      <c r="A204" s="730"/>
      <c r="B204" s="731"/>
      <c r="C204" s="731"/>
      <c r="D204" s="731"/>
      <c r="E204" s="731"/>
      <c r="F204" s="731"/>
      <c r="G204" s="732"/>
      <c r="H204" s="732"/>
      <c r="I204" s="732"/>
      <c r="J204" s="860"/>
      <c r="K204" s="732"/>
      <c r="L204" s="879"/>
      <c r="M204" s="880"/>
      <c r="N204" s="837"/>
      <c r="O204" s="863"/>
      <c r="P204" s="873" t="s">
        <v>92</v>
      </c>
      <c r="Q204" s="840" t="e">
        <f aca="false">IFERROR(VLOOKUP('別紙様式2-2（４・５月分）'!AR155,【参考】数式用!$AT$5:$AV$22,3,FALSE),"")))</f>
        <v>#N/A</v>
      </c>
      <c r="R204" s="874" t="s">
        <v>94</v>
      </c>
      <c r="S204" s="869" t="e">
        <f aca="false">IFERROR(VLOOKUP(K202,【参考】数式用!$A$5:$AB$27,MATCH(Q204,【参考】数式用!$B$4:$AB$4,0)+1,0),"")))</f>
        <v>#N/A</v>
      </c>
      <c r="T204" s="843" t="s">
        <v>410</v>
      </c>
      <c r="U204" s="844"/>
      <c r="V204" s="870" t="e">
        <f aca="false">IFERROR(VLOOKUP(K202,【参考】数式用!$A$5:$AB$27,MATCH(U204,【参考】数式用!$B$4:$AB$4,0)+1,0),"")))</f>
        <v>#N/A</v>
      </c>
      <c r="W204" s="846" t="s">
        <v>88</v>
      </c>
      <c r="X204" s="881" t="n">
        <v>7</v>
      </c>
      <c r="Y204" s="667" t="s">
        <v>89</v>
      </c>
      <c r="Z204" s="881" t="n">
        <v>4</v>
      </c>
      <c r="AA204" s="667" t="s">
        <v>372</v>
      </c>
      <c r="AB204" s="881" t="n">
        <v>8</v>
      </c>
      <c r="AC204" s="667" t="s">
        <v>89</v>
      </c>
      <c r="AD204" s="881" t="n">
        <v>3</v>
      </c>
      <c r="AE204" s="667" t="s">
        <v>90</v>
      </c>
      <c r="AF204" s="667" t="s">
        <v>101</v>
      </c>
      <c r="AG204" s="848" t="n">
        <f aca="false">IF(X204&gt;=1,(AB204*12+AD204)-(X204*12+Z204)+1,"")</f>
        <v>12</v>
      </c>
      <c r="AH204" s="849" t="s">
        <v>373</v>
      </c>
      <c r="AI204" s="871" t="str">
        <f aca="false">IFERROR(ROUNDDOWN(ROUND(L202*V204,0)*M202,0)*AG204,"")</f>
        <v/>
      </c>
      <c r="AJ204" s="882" t="str">
        <f aca="false">IFERROR(ROUNDDOWN(ROUND((L202*(V204-AX202)),0)*M202,0)*AG204,"")</f>
        <v/>
      </c>
      <c r="AK204" s="852" t="e">
        <f aca="false">IFERROR(IF(OR(N202="",N203="",N205=""),0,ROUNDDOWN(ROUNDDOWN(ROUND(L202*VLOOKUP(K202,【参考】数式用!$A$5:$AB$27,MATCH("新加算Ⅳ",【参考】数式用!$B$4:$AB$4,0)+1,0),0)*M202,0)*AG204*0.5,0)),"")),0),0),0)))</f>
        <v>#N/A</v>
      </c>
      <c r="AL204" s="853" t="str">
        <f aca="false">IF(U204&lt;&gt;"","新規に適用","")</f>
        <v/>
      </c>
      <c r="AM204" s="854" t="e">
        <f aca="false">IFERROR(IF(OR(N205="ベア加算",N205=""),0, IF(OR(U202="新加算Ⅰ",U202="新加算Ⅱ",U202="新加算Ⅲ",U202="新加算Ⅳ"),0,ROUNDDOWN(ROUND(L202*VLOOKUP(K202,【参考】数式用!$A$5:$I$27,MATCH("ベア加算",【参考】数式用!$B$4:$I$4,0)+1,0),0)*M202,0)*AG204)),"")),0),0))))</f>
        <v>#N/A</v>
      </c>
      <c r="AN204" s="855" t="e">
        <f aca="false">IF(AM204=0,"",IF(AND(U204&lt;&gt;"",AN202=""),"新規に適用",IF(AND(U204&lt;&gt;"",AN202&lt;&gt;""),"継続で適用","")))</f>
        <v>#N/A</v>
      </c>
      <c r="AO204" s="855" t="str">
        <f aca="false">IF(AND(U204&lt;&gt;"",AO202=""),"新規に適用",IF(AND(U204&lt;&gt;"",AO202&lt;&gt;""),"継続で適用",""))</f>
        <v/>
      </c>
      <c r="AP204" s="856"/>
      <c r="AQ204" s="855" t="str">
        <f aca="false">IF(AND(U204&lt;&gt;"",AQ202=""),"新規に適用",IF(AND(U204&lt;&gt;"",AQ202&lt;&gt;""),"継続で適用",""))</f>
        <v/>
      </c>
      <c r="AR204" s="857" t="str">
        <f aca="false">IF(AND(U204&lt;&gt;"",AO202=""),"新規に適用",IF(AND(U204&lt;&gt;"",OR(U202="新加算Ⅰ",U202="新加算Ⅱ",U202="新加算Ⅴ（１）",U202="新加算Ⅴ（２）",U202="新加算Ⅴ（３）",U202="新加算Ⅴ（４）",U202="新加算Ⅴ（５）",U202="新加算Ⅴ（６）",U202="新加算Ⅴ（７）",U202="新加算Ⅴ（９）",U202="新加算Ⅴ（10）",U202="新加算Ⅴ（12）")),"継続で適用",""))</f>
        <v/>
      </c>
      <c r="AS204" s="855" t="str">
        <f aca="false">IF(AND(U204&lt;&gt;"",AS202=""),"新規に適用",IF(AND(U204&lt;&gt;"",AS202&lt;&gt;""),"継続で適用",""))</f>
        <v/>
      </c>
      <c r="AT204" s="838"/>
      <c r="AU204" s="868"/>
      <c r="AV204" s="831" t="str">
        <f aca="false">IF(K202&lt;&gt;"","V列に色付け","")</f>
        <v/>
      </c>
      <c r="AW204" s="877"/>
      <c r="AX204" s="833"/>
      <c r="BL204" s="644" t="str">
        <f aca="false">G202</f>
        <v/>
      </c>
    </row>
    <row r="205" s="1" customFormat="true" ht="30" hidden="false" customHeight="true" outlineLevel="0" collapsed="false">
      <c r="A205" s="730"/>
      <c r="B205" s="731"/>
      <c r="C205" s="731"/>
      <c r="D205" s="731"/>
      <c r="E205" s="731"/>
      <c r="F205" s="731"/>
      <c r="G205" s="732"/>
      <c r="H205" s="732"/>
      <c r="I205" s="732"/>
      <c r="J205" s="860"/>
      <c r="K205" s="732"/>
      <c r="L205" s="879"/>
      <c r="M205" s="880"/>
      <c r="N205" s="859" t="str">
        <f aca="false">IF('別紙様式2-2（４・５月分）'!Q157="","",'別紙様式2-2（４・５月分）'!Q157)</f>
        <v/>
      </c>
      <c r="O205" s="863"/>
      <c r="P205" s="873"/>
      <c r="Q205" s="840"/>
      <c r="R205" s="874"/>
      <c r="S205" s="869"/>
      <c r="T205" s="843"/>
      <c r="U205" s="844"/>
      <c r="V205" s="870"/>
      <c r="W205" s="846"/>
      <c r="X205" s="881"/>
      <c r="Y205" s="667"/>
      <c r="Z205" s="881"/>
      <c r="AA205" s="667"/>
      <c r="AB205" s="881"/>
      <c r="AC205" s="667"/>
      <c r="AD205" s="881"/>
      <c r="AE205" s="667"/>
      <c r="AF205" s="667"/>
      <c r="AG205" s="848"/>
      <c r="AH205" s="849"/>
      <c r="AI205" s="871"/>
      <c r="AJ205" s="882"/>
      <c r="AK205" s="852"/>
      <c r="AL205" s="853"/>
      <c r="AM205" s="854"/>
      <c r="AN205" s="855"/>
      <c r="AO205" s="855"/>
      <c r="AP205" s="856"/>
      <c r="AQ205" s="855"/>
      <c r="AR205" s="857"/>
      <c r="AS205" s="855"/>
      <c r="AT205" s="681" t="str">
        <f aca="false">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868"/>
      <c r="AV205" s="831"/>
      <c r="AW205" s="877" t="str">
        <f aca="false">IF('別紙様式2-2（４・５月分）'!O157="","",'別紙様式2-2（４・５月分）'!O157)</f>
        <v/>
      </c>
      <c r="AX205" s="833"/>
      <c r="BL205" s="644" t="str">
        <f aca="false">G202</f>
        <v/>
      </c>
    </row>
    <row r="206" customFormat="false" ht="30" hidden="false" customHeight="true" outlineLevel="0" collapsed="false">
      <c r="A206" s="616" t="n">
        <v>49</v>
      </c>
      <c r="B206" s="617" t="str">
        <f aca="false">IF(基本情報入力シート!C102="","",基本情報入力シート!C102)</f>
        <v/>
      </c>
      <c r="C206" s="617"/>
      <c r="D206" s="617"/>
      <c r="E206" s="617"/>
      <c r="F206" s="617"/>
      <c r="G206" s="618" t="str">
        <f aca="false">IF(基本情報入力シート!M102="","",基本情報入力シート!M102)</f>
        <v/>
      </c>
      <c r="H206" s="618" t="str">
        <f aca="false">IF(基本情報入力シート!R102="","",基本情報入力シート!R102)</f>
        <v/>
      </c>
      <c r="I206" s="618" t="str">
        <f aca="false">IF(基本情報入力シート!W102="","",基本情報入力シート!W102)</f>
        <v/>
      </c>
      <c r="J206" s="808" t="str">
        <f aca="false">IF(基本情報入力シート!X102="","",基本情報入力シート!X102)</f>
        <v/>
      </c>
      <c r="K206" s="618" t="str">
        <f aca="false">IF(基本情報入力シート!Y102="","",基本情報入力シート!Y102)</f>
        <v/>
      </c>
      <c r="L206" s="620" t="str">
        <f aca="false">IF(基本情報入力シート!AB102="","",基本情報入力シート!AB102)</f>
        <v/>
      </c>
      <c r="M206" s="621" t="e">
        <f aca="false">IF(基本情報入力シート!AC102="","",基本情報入力シート!AC102)</f>
        <v>#N/A</v>
      </c>
      <c r="N206" s="811" t="str">
        <f aca="false">IF('別紙様式2-2（４・５月分）'!Q158="","",'別紙様式2-2（４・５月分）'!Q158)</f>
        <v/>
      </c>
      <c r="O206" s="863" t="e">
        <f aca="false">IF(SUM('別紙様式2-2（４・５月分）'!R158:R160)=0,"",SUM('別紙様式2-2（４・５月分）'!R158:R160))</f>
        <v>#N/A</v>
      </c>
      <c r="P206" s="813" t="e">
        <f aca="false">IFERROR(VLOOKUP('別紙様式2-2（４・５月分）'!AR158,【参考】数式用!$AT$5:$AU$22,2,FALSE),"")))</f>
        <v>#N/A</v>
      </c>
      <c r="Q206" s="813"/>
      <c r="R206" s="813"/>
      <c r="S206" s="864" t="e">
        <f aca="false">IFERROR(VLOOKUP(K206,【参考】数式用!$A$5:$AB$27,MATCH(P206,【参考】数式用!$B$4:$AB$4,0)+1,0),"")))</f>
        <v>#N/A</v>
      </c>
      <c r="T206" s="815" t="s">
        <v>405</v>
      </c>
      <c r="U206" s="816"/>
      <c r="V206" s="865" t="e">
        <f aca="false">IFERROR(VLOOKUP(K206,【参考】数式用!$A$5:$AB$27,MATCH(U206,【参考】数式用!$B$4:$AB$4,0)+1,0),"")))</f>
        <v>#N/A</v>
      </c>
      <c r="W206" s="818" t="s">
        <v>88</v>
      </c>
      <c r="X206" s="819" t="n">
        <v>6</v>
      </c>
      <c r="Y206" s="626" t="s">
        <v>89</v>
      </c>
      <c r="Z206" s="819" t="n">
        <v>6</v>
      </c>
      <c r="AA206" s="626" t="s">
        <v>372</v>
      </c>
      <c r="AB206" s="819" t="n">
        <v>7</v>
      </c>
      <c r="AC206" s="626" t="s">
        <v>89</v>
      </c>
      <c r="AD206" s="819" t="n">
        <v>3</v>
      </c>
      <c r="AE206" s="626" t="s">
        <v>90</v>
      </c>
      <c r="AF206" s="626" t="s">
        <v>101</v>
      </c>
      <c r="AG206" s="820" t="n">
        <f aca="false">IF(X206&gt;=1,(AB206*12+AD206)-(X206*12+Z206)+1,"")</f>
        <v>10</v>
      </c>
      <c r="AH206" s="821" t="s">
        <v>373</v>
      </c>
      <c r="AI206" s="866" t="str">
        <f aca="false">IFERROR(ROUNDDOWN(ROUND(L206*V206,0)*M206,0)*AG206,"")</f>
        <v/>
      </c>
      <c r="AJ206" s="867" t="str">
        <f aca="false">IFERROR(ROUNDDOWN(ROUND((L206*(V206-AX206)),0)*M206,0)*AG206,"")</f>
        <v/>
      </c>
      <c r="AK206" s="824" t="e">
        <f aca="false">IFERROR(IF(OR(N206="",N207="",N209=""),0,ROUNDDOWN(ROUNDDOWN(ROUND(L206*VLOOKUP(K206,【参考】数式用!$A$5:$AB$27,MATCH("新加算Ⅳ",【参考】数式用!$B$4:$AB$4,0)+1,0),0)*M206,0)*AG206*0.5,0)),"")),0),0),0)))</f>
        <v>#N/A</v>
      </c>
      <c r="AL206" s="825"/>
      <c r="AM206" s="826" t="e">
        <f aca="false">IFERROR(IF(OR(N209="ベア加算",N209=""),0, IF(OR(U206="新加算Ⅰ",U206="新加算Ⅱ",U206="新加算Ⅲ",U206="新加算Ⅳ"),ROUNDDOWN(ROUND(L206*VLOOKUP(K206,【参考】数式用!$A$5:$I$27,MATCH("ベア加算",【参考】数式用!$B$4:$I$4,0)+1,0),0)*M206,0)*AG206,0)),"")),0),0))))</f>
        <v>#N/A</v>
      </c>
      <c r="AN206" s="703"/>
      <c r="AO206" s="827"/>
      <c r="AP206" s="704"/>
      <c r="AQ206" s="704"/>
      <c r="AR206" s="828"/>
      <c r="AS206" s="829"/>
      <c r="AT206" s="639" t="str">
        <f aca="false">IF(AV206="","",IF(V206&lt;O206,"！加算の要件上は問題ありませんが、令和６年４・５月と比較して令和６年６月に加算率が下がる計画になっています。",""))</f>
        <v/>
      </c>
      <c r="AU206" s="868"/>
      <c r="AV206" s="831" t="str">
        <f aca="false">IF(K206&lt;&gt;"","V列に色付け","")</f>
        <v/>
      </c>
      <c r="AW206" s="877" t="str">
        <f aca="false">IF('別紙様式2-2（４・５月分）'!O158="","",'別紙様式2-2（４・５月分）'!O158)</f>
        <v/>
      </c>
      <c r="AX206" s="833" t="e">
        <f aca="false">IF(SUM('別紙様式2-2（４・５月分）'!P158:P160)=0,"",SUM('別紙様式2-2（４・５月分）'!P158:P160))</f>
        <v>#N/A</v>
      </c>
      <c r="AY206" s="834" t="e">
        <f aca="false">IFERROR(VLOOKUP(K206,【参考】数式用!$AJ$2:$AK$24,2,FALSE),"")))</f>
        <v>#N/A</v>
      </c>
      <c r="AZ206" s="835" t="s">
        <v>406</v>
      </c>
      <c r="BA206" s="835" t="s">
        <v>407</v>
      </c>
      <c r="BB206" s="835" t="s">
        <v>408</v>
      </c>
      <c r="BC206" s="835" t="s">
        <v>409</v>
      </c>
      <c r="BD206" s="835" t="e">
        <f aca="false">IF(AND(P206&lt;&gt;"新加算Ⅰ",P206&lt;&gt;"新加算Ⅱ",P206&lt;&gt;"新加算Ⅲ",P206&lt;&gt;"新加算Ⅳ"),P206,IF(Q208&lt;&gt;"",Q208,""))</f>
        <v>#N/A</v>
      </c>
      <c r="BE206" s="835"/>
      <c r="BF206" s="835" t="e">
        <f aca="false">IF(AM206&lt;&gt;0,IF(AN206="○","入力済","未入力"),"")</f>
        <v>#N/A</v>
      </c>
      <c r="BG206" s="835" t="str">
        <f aca="false">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835" t="str">
        <f aca="false">IF(OR(U206="新加算Ⅴ（７）",U206="新加算Ⅴ（９）",U206="新加算Ⅴ（10）",U206="新加算Ⅴ（12）",U206="新加算Ⅴ（13）",U206="新加算Ⅴ（14）"),IF(OR(AP206="○",AP206="令和６年度中に満たす"),"入力済","未入力"),"")</f>
        <v/>
      </c>
      <c r="BI206" s="835" t="str">
        <f aca="false">IF(OR(U206="新加算Ⅰ",U206="新加算Ⅱ",U206="新加算Ⅲ",U206="新加算Ⅴ（１）",U206="新加算Ⅴ（３）",U206="新加算Ⅴ（８）"),IF(OR(AQ206="○",AQ206="令和６年度中に満たす"),"入力済","未入力"),"")</f>
        <v/>
      </c>
      <c r="BJ206" s="836" t="str">
        <f aca="false">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831" t="str">
        <f aca="false">IF(OR(U206="新加算Ⅰ",U206="新加算Ⅴ（１）",U206="新加算Ⅴ（２）",U206="新加算Ⅴ（５）",U206="新加算Ⅴ（７）",U206="新加算Ⅴ（10）"),IF(AS206="","未入力","入力済"),"")</f>
        <v/>
      </c>
      <c r="BL206" s="644" t="str">
        <f aca="false">G206</f>
        <v/>
      </c>
    </row>
    <row r="207" customFormat="false" ht="15" hidden="false" customHeight="true" outlineLevel="0" collapsed="false">
      <c r="A207" s="616"/>
      <c r="B207" s="617"/>
      <c r="C207" s="617"/>
      <c r="D207" s="617"/>
      <c r="E207" s="617"/>
      <c r="F207" s="617"/>
      <c r="G207" s="618"/>
      <c r="H207" s="618"/>
      <c r="I207" s="618"/>
      <c r="J207" s="808"/>
      <c r="K207" s="618"/>
      <c r="L207" s="620"/>
      <c r="M207" s="621"/>
      <c r="N207" s="837" t="str">
        <f aca="false">IF('別紙様式2-2（４・５月分）'!Q159="","",'別紙様式2-2（４・５月分）'!Q159)</f>
        <v/>
      </c>
      <c r="O207" s="863"/>
      <c r="P207" s="813"/>
      <c r="Q207" s="813"/>
      <c r="R207" s="813"/>
      <c r="S207" s="864"/>
      <c r="T207" s="815"/>
      <c r="U207" s="816"/>
      <c r="V207" s="865"/>
      <c r="W207" s="818"/>
      <c r="X207" s="819"/>
      <c r="Y207" s="626"/>
      <c r="Z207" s="819"/>
      <c r="AA207" s="626"/>
      <c r="AB207" s="819"/>
      <c r="AC207" s="626"/>
      <c r="AD207" s="819"/>
      <c r="AE207" s="626"/>
      <c r="AF207" s="626"/>
      <c r="AG207" s="820"/>
      <c r="AH207" s="821"/>
      <c r="AI207" s="866"/>
      <c r="AJ207" s="867"/>
      <c r="AK207" s="824"/>
      <c r="AL207" s="825"/>
      <c r="AM207" s="826"/>
      <c r="AN207" s="703"/>
      <c r="AO207" s="827"/>
      <c r="AP207" s="704"/>
      <c r="AQ207" s="704"/>
      <c r="AR207" s="828"/>
      <c r="AS207" s="829"/>
      <c r="AT207" s="838" t="str">
        <f aca="false">IF(AV206="","",IF(AG206&gt;10,"！令和６年度の新加算の「算定対象月」が10か月を超えています。標準的な「算定対象月」は令和６年６月から令和７年３月です。",IF(OR(AB206&lt;&gt;7,AD206&lt;&gt;3),"！算定期間の終わりが令和７年３月になっていません。区分変更を行う場合は、別紙様式2-4に記入してください。","")))</f>
        <v/>
      </c>
      <c r="AU207" s="868"/>
      <c r="AV207" s="831"/>
      <c r="AW207" s="877" t="str">
        <f aca="false">IF('別紙様式2-2（４・５月分）'!O159="","",'別紙様式2-2（４・５月分）'!O159)</f>
        <v/>
      </c>
      <c r="AX207" s="833"/>
      <c r="AY207" s="834"/>
      <c r="AZ207" s="835"/>
      <c r="BA207" s="835"/>
      <c r="BB207" s="835"/>
      <c r="BC207" s="835"/>
      <c r="BD207" s="835"/>
      <c r="BE207" s="835"/>
      <c r="BF207" s="835"/>
      <c r="BG207" s="835"/>
      <c r="BH207" s="835"/>
      <c r="BI207" s="835"/>
      <c r="BJ207" s="836"/>
      <c r="BK207" s="831"/>
      <c r="BL207" s="644" t="str">
        <f aca="false">G206</f>
        <v/>
      </c>
    </row>
    <row r="208" s="1" customFormat="true" ht="15" hidden="false" customHeight="true" outlineLevel="0" collapsed="false">
      <c r="A208" s="616"/>
      <c r="B208" s="617"/>
      <c r="C208" s="617"/>
      <c r="D208" s="617"/>
      <c r="E208" s="617"/>
      <c r="F208" s="617"/>
      <c r="G208" s="618"/>
      <c r="H208" s="618"/>
      <c r="I208" s="618"/>
      <c r="J208" s="808"/>
      <c r="K208" s="618"/>
      <c r="L208" s="620"/>
      <c r="M208" s="621"/>
      <c r="N208" s="837"/>
      <c r="O208" s="863"/>
      <c r="P208" s="873" t="s">
        <v>92</v>
      </c>
      <c r="Q208" s="840" t="e">
        <f aca="false">IFERROR(VLOOKUP('別紙様式2-2（４・５月分）'!AR158,【参考】数式用!$AT$5:$AV$22,3,FALSE),"")))</f>
        <v>#N/A</v>
      </c>
      <c r="R208" s="874" t="s">
        <v>94</v>
      </c>
      <c r="S208" s="875" t="e">
        <f aca="false">IFERROR(VLOOKUP(K206,【参考】数式用!$A$5:$AB$27,MATCH(Q208,【参考】数式用!$B$4:$AB$4,0)+1,0),"")))</f>
        <v>#N/A</v>
      </c>
      <c r="T208" s="843" t="s">
        <v>410</v>
      </c>
      <c r="U208" s="844"/>
      <c r="V208" s="870" t="e">
        <f aca="false">IFERROR(VLOOKUP(K206,【参考】数式用!$A$5:$AB$27,MATCH(U208,【参考】数式用!$B$4:$AB$4,0)+1,0),"")))</f>
        <v>#N/A</v>
      </c>
      <c r="W208" s="846" t="s">
        <v>88</v>
      </c>
      <c r="X208" s="881" t="n">
        <v>7</v>
      </c>
      <c r="Y208" s="667" t="s">
        <v>89</v>
      </c>
      <c r="Z208" s="881" t="n">
        <v>4</v>
      </c>
      <c r="AA208" s="667" t="s">
        <v>372</v>
      </c>
      <c r="AB208" s="881" t="n">
        <v>8</v>
      </c>
      <c r="AC208" s="667" t="s">
        <v>89</v>
      </c>
      <c r="AD208" s="881" t="n">
        <v>3</v>
      </c>
      <c r="AE208" s="667" t="s">
        <v>90</v>
      </c>
      <c r="AF208" s="667" t="s">
        <v>101</v>
      </c>
      <c r="AG208" s="848" t="n">
        <f aca="false">IF(X208&gt;=1,(AB208*12+AD208)-(X208*12+Z208)+1,"")</f>
        <v>12</v>
      </c>
      <c r="AH208" s="849" t="s">
        <v>373</v>
      </c>
      <c r="AI208" s="871" t="str">
        <f aca="false">IFERROR(ROUNDDOWN(ROUND(L206*V208,0)*M206,0)*AG208,"")</f>
        <v/>
      </c>
      <c r="AJ208" s="882" t="str">
        <f aca="false">IFERROR(ROUNDDOWN(ROUND((L206*(V208-AX206)),0)*M206,0)*AG208,"")</f>
        <v/>
      </c>
      <c r="AK208" s="852" t="e">
        <f aca="false">IFERROR(IF(OR(N206="",N207="",N209=""),0,ROUNDDOWN(ROUNDDOWN(ROUND(L206*VLOOKUP(K206,【参考】数式用!$A$5:$AB$27,MATCH("新加算Ⅳ",【参考】数式用!$B$4:$AB$4,0)+1,0),0)*M206,0)*AG208*0.5,0)),"")),0),0),0)))</f>
        <v>#N/A</v>
      </c>
      <c r="AL208" s="853" t="str">
        <f aca="false">IF(U208&lt;&gt;"","新規に適用","")</f>
        <v/>
      </c>
      <c r="AM208" s="854" t="e">
        <f aca="false">IFERROR(IF(OR(N209="ベア加算",N209=""),0, IF(OR(U206="新加算Ⅰ",U206="新加算Ⅱ",U206="新加算Ⅲ",U206="新加算Ⅳ"),0,ROUNDDOWN(ROUND(L206*VLOOKUP(K206,【参考】数式用!$A$5:$I$27,MATCH("ベア加算",【参考】数式用!$B$4:$I$4,0)+1,0),0)*M206,0)*AG208)),"")),0),0))))</f>
        <v>#N/A</v>
      </c>
      <c r="AN208" s="855" t="e">
        <f aca="false">IF(AM208=0,"",IF(AND(U208&lt;&gt;"",AN206=""),"新規に適用",IF(AND(U208&lt;&gt;"",AN206&lt;&gt;""),"継続で適用","")))</f>
        <v>#N/A</v>
      </c>
      <c r="AO208" s="855" t="str">
        <f aca="false">IF(AND(U208&lt;&gt;"",AO206=""),"新規に適用",IF(AND(U208&lt;&gt;"",AO206&lt;&gt;""),"継続で適用",""))</f>
        <v/>
      </c>
      <c r="AP208" s="856"/>
      <c r="AQ208" s="855" t="str">
        <f aca="false">IF(AND(U208&lt;&gt;"",AQ206=""),"新規に適用",IF(AND(U208&lt;&gt;"",AQ206&lt;&gt;""),"継続で適用",""))</f>
        <v/>
      </c>
      <c r="AR208" s="857" t="str">
        <f aca="false">IF(AND(U208&lt;&gt;"",AO206=""),"新規に適用",IF(AND(U208&lt;&gt;"",OR(U206="新加算Ⅰ",U206="新加算Ⅱ",U206="新加算Ⅴ（１）",U206="新加算Ⅴ（２）",U206="新加算Ⅴ（３）",U206="新加算Ⅴ（４）",U206="新加算Ⅴ（５）",U206="新加算Ⅴ（６）",U206="新加算Ⅴ（７）",U206="新加算Ⅴ（９）",U206="新加算Ⅴ（10）",U206="新加算Ⅴ（12）")),"継続で適用",""))</f>
        <v/>
      </c>
      <c r="AS208" s="855" t="str">
        <f aca="false">IF(AND(U208&lt;&gt;"",AS206=""),"新規に適用",IF(AND(U208&lt;&gt;"",AS206&lt;&gt;""),"継続で適用",""))</f>
        <v/>
      </c>
      <c r="AT208" s="838"/>
      <c r="AU208" s="868"/>
      <c r="AV208" s="831" t="str">
        <f aca="false">IF(K206&lt;&gt;"","V列に色付け","")</f>
        <v/>
      </c>
      <c r="AW208" s="877"/>
      <c r="AX208" s="833"/>
      <c r="BL208" s="644" t="str">
        <f aca="false">G206</f>
        <v/>
      </c>
    </row>
    <row r="209" s="1" customFormat="true" ht="30" hidden="false" customHeight="true" outlineLevel="0" collapsed="false">
      <c r="A209" s="616"/>
      <c r="B209" s="617"/>
      <c r="C209" s="617"/>
      <c r="D209" s="617"/>
      <c r="E209" s="617"/>
      <c r="F209" s="617"/>
      <c r="G209" s="618"/>
      <c r="H209" s="618"/>
      <c r="I209" s="618"/>
      <c r="J209" s="808"/>
      <c r="K209" s="618"/>
      <c r="L209" s="620"/>
      <c r="M209" s="621"/>
      <c r="N209" s="859" t="str">
        <f aca="false">IF('別紙様式2-2（４・５月分）'!Q160="","",'別紙様式2-2（４・５月分）'!Q160)</f>
        <v/>
      </c>
      <c r="O209" s="863"/>
      <c r="P209" s="873"/>
      <c r="Q209" s="840"/>
      <c r="R209" s="874"/>
      <c r="S209" s="875"/>
      <c r="T209" s="843"/>
      <c r="U209" s="844"/>
      <c r="V209" s="870"/>
      <c r="W209" s="846"/>
      <c r="X209" s="881"/>
      <c r="Y209" s="667"/>
      <c r="Z209" s="881"/>
      <c r="AA209" s="667"/>
      <c r="AB209" s="881"/>
      <c r="AC209" s="667"/>
      <c r="AD209" s="881"/>
      <c r="AE209" s="667"/>
      <c r="AF209" s="667"/>
      <c r="AG209" s="848"/>
      <c r="AH209" s="849"/>
      <c r="AI209" s="871"/>
      <c r="AJ209" s="882"/>
      <c r="AK209" s="852"/>
      <c r="AL209" s="853"/>
      <c r="AM209" s="854"/>
      <c r="AN209" s="855"/>
      <c r="AO209" s="855"/>
      <c r="AP209" s="856"/>
      <c r="AQ209" s="855"/>
      <c r="AR209" s="857"/>
      <c r="AS209" s="855"/>
      <c r="AT209" s="681" t="str">
        <f aca="false">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868"/>
      <c r="AV209" s="831"/>
      <c r="AW209" s="877" t="str">
        <f aca="false">IF('別紙様式2-2（４・５月分）'!O160="","",'別紙様式2-2（４・５月分）'!O160)</f>
        <v/>
      </c>
      <c r="AX209" s="833"/>
      <c r="BL209" s="644" t="str">
        <f aca="false">G206</f>
        <v/>
      </c>
    </row>
    <row r="210" customFormat="false" ht="30" hidden="false" customHeight="true" outlineLevel="0" collapsed="false">
      <c r="A210" s="730" t="n">
        <v>50</v>
      </c>
      <c r="B210" s="731" t="str">
        <f aca="false">IF(基本情報入力シート!C103="","",基本情報入力シート!C103)</f>
        <v/>
      </c>
      <c r="C210" s="731"/>
      <c r="D210" s="731"/>
      <c r="E210" s="731"/>
      <c r="F210" s="731"/>
      <c r="G210" s="732" t="str">
        <f aca="false">IF(基本情報入力シート!M103="","",基本情報入力シート!M103)</f>
        <v/>
      </c>
      <c r="H210" s="732" t="str">
        <f aca="false">IF(基本情報入力シート!R103="","",基本情報入力シート!R103)</f>
        <v/>
      </c>
      <c r="I210" s="732" t="str">
        <f aca="false">IF(基本情報入力シート!W103="","",基本情報入力シート!W103)</f>
        <v/>
      </c>
      <c r="J210" s="860" t="str">
        <f aca="false">IF(基本情報入力シート!X103="","",基本情報入力シート!X103)</f>
        <v/>
      </c>
      <c r="K210" s="732" t="str">
        <f aca="false">IF(基本情報入力シート!Y103="","",基本情報入力シート!Y103)</f>
        <v/>
      </c>
      <c r="L210" s="879" t="str">
        <f aca="false">IF(基本情報入力シート!AB103="","",基本情報入力シート!AB103)</f>
        <v/>
      </c>
      <c r="M210" s="880" t="e">
        <f aca="false">IF(基本情報入力シート!AC103="","",基本情報入力シート!AC103)</f>
        <v>#N/A</v>
      </c>
      <c r="N210" s="811" t="str">
        <f aca="false">IF('別紙様式2-2（４・５月分）'!Q161="","",'別紙様式2-2（４・５月分）'!Q161)</f>
        <v/>
      </c>
      <c r="O210" s="863" t="e">
        <f aca="false">IF(SUM('別紙様式2-2（４・５月分）'!R161:R163)=0,"",SUM('別紙様式2-2（４・５月分）'!R161:R163))</f>
        <v>#N/A</v>
      </c>
      <c r="P210" s="813" t="e">
        <f aca="false">IFERROR(VLOOKUP('別紙様式2-2（４・５月分）'!AR161,【参考】数式用!$AT$5:$AU$22,2,FALSE),"")))</f>
        <v>#N/A</v>
      </c>
      <c r="Q210" s="813"/>
      <c r="R210" s="813"/>
      <c r="S210" s="864" t="e">
        <f aca="false">IFERROR(VLOOKUP(K210,【参考】数式用!$A$5:$AB$27,MATCH(P210,【参考】数式用!$B$4:$AB$4,0)+1,0),"")))</f>
        <v>#N/A</v>
      </c>
      <c r="T210" s="815" t="s">
        <v>405</v>
      </c>
      <c r="U210" s="816"/>
      <c r="V210" s="865" t="e">
        <f aca="false">IFERROR(VLOOKUP(K210,【参考】数式用!$A$5:$AB$27,MATCH(U210,【参考】数式用!$B$4:$AB$4,0)+1,0),"")))</f>
        <v>#N/A</v>
      </c>
      <c r="W210" s="818" t="s">
        <v>88</v>
      </c>
      <c r="X210" s="819" t="n">
        <v>6</v>
      </c>
      <c r="Y210" s="626" t="s">
        <v>89</v>
      </c>
      <c r="Z210" s="819" t="n">
        <v>6</v>
      </c>
      <c r="AA210" s="626" t="s">
        <v>372</v>
      </c>
      <c r="AB210" s="819" t="n">
        <v>7</v>
      </c>
      <c r="AC210" s="626" t="s">
        <v>89</v>
      </c>
      <c r="AD210" s="819" t="n">
        <v>3</v>
      </c>
      <c r="AE210" s="626" t="s">
        <v>90</v>
      </c>
      <c r="AF210" s="626" t="s">
        <v>101</v>
      </c>
      <c r="AG210" s="820" t="n">
        <f aca="false">IF(X210&gt;=1,(AB210*12+AD210)-(X210*12+Z210)+1,"")</f>
        <v>10</v>
      </c>
      <c r="AH210" s="821" t="s">
        <v>373</v>
      </c>
      <c r="AI210" s="866" t="str">
        <f aca="false">IFERROR(ROUNDDOWN(ROUND(L210*V210,0)*M210,0)*AG210,"")</f>
        <v/>
      </c>
      <c r="AJ210" s="867" t="str">
        <f aca="false">IFERROR(ROUNDDOWN(ROUND((L210*(V210-AX210)),0)*M210,0)*AG210,"")</f>
        <v/>
      </c>
      <c r="AK210" s="824" t="e">
        <f aca="false">IFERROR(IF(OR(N210="",N211="",N213=""),0,ROUNDDOWN(ROUNDDOWN(ROUND(L210*VLOOKUP(K210,【参考】数式用!$A$5:$AB$27,MATCH("新加算Ⅳ",【参考】数式用!$B$4:$AB$4,0)+1,0),0)*M210,0)*AG210*0.5,0)),"")),0),0),0)))</f>
        <v>#N/A</v>
      </c>
      <c r="AL210" s="825"/>
      <c r="AM210" s="826" t="e">
        <f aca="false">IFERROR(IF(OR(N213="ベア加算",N213=""),0, IF(OR(U210="新加算Ⅰ",U210="新加算Ⅱ",U210="新加算Ⅲ",U210="新加算Ⅳ"),ROUNDDOWN(ROUND(L210*VLOOKUP(K210,【参考】数式用!$A$5:$I$27,MATCH("ベア加算",【参考】数式用!$B$4:$I$4,0)+1,0),0)*M210,0)*AG210,0)),"")),0),0))))</f>
        <v>#N/A</v>
      </c>
      <c r="AN210" s="703"/>
      <c r="AO210" s="827"/>
      <c r="AP210" s="704"/>
      <c r="AQ210" s="704"/>
      <c r="AR210" s="828"/>
      <c r="AS210" s="829"/>
      <c r="AT210" s="639" t="str">
        <f aca="false">IF(AV210="","",IF(V210&lt;O210,"！加算の要件上は問題ありませんが、令和６年４・５月と比較して令和６年６月に加算率が下がる計画になっています。",""))</f>
        <v/>
      </c>
      <c r="AU210" s="868"/>
      <c r="AV210" s="831" t="str">
        <f aca="false">IF(K210&lt;&gt;"","V列に色付け","")</f>
        <v/>
      </c>
      <c r="AW210" s="877" t="str">
        <f aca="false">IF('別紙様式2-2（４・５月分）'!O161="","",'別紙様式2-2（４・５月分）'!O161)</f>
        <v/>
      </c>
      <c r="AX210" s="833" t="e">
        <f aca="false">IF(SUM('別紙様式2-2（４・５月分）'!P161:P163)=0,"",SUM('別紙様式2-2（４・５月分）'!P161:P163))</f>
        <v>#N/A</v>
      </c>
      <c r="AY210" s="834" t="e">
        <f aca="false">IFERROR(VLOOKUP(K210,【参考】数式用!$AJ$2:$AK$24,2,FALSE),"")))</f>
        <v>#N/A</v>
      </c>
      <c r="AZ210" s="835" t="s">
        <v>406</v>
      </c>
      <c r="BA210" s="835" t="s">
        <v>407</v>
      </c>
      <c r="BB210" s="835" t="s">
        <v>408</v>
      </c>
      <c r="BC210" s="835" t="s">
        <v>409</v>
      </c>
      <c r="BD210" s="835" t="e">
        <f aca="false">IF(AND(P210&lt;&gt;"新加算Ⅰ",P210&lt;&gt;"新加算Ⅱ",P210&lt;&gt;"新加算Ⅲ",P210&lt;&gt;"新加算Ⅳ"),P210,IF(Q212&lt;&gt;"",Q212,""))</f>
        <v>#N/A</v>
      </c>
      <c r="BE210" s="835"/>
      <c r="BF210" s="835" t="e">
        <f aca="false">IF(AM210&lt;&gt;0,IF(AN210="○","入力済","未入力"),"")</f>
        <v>#N/A</v>
      </c>
      <c r="BG210" s="835" t="str">
        <f aca="false">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835" t="str">
        <f aca="false">IF(OR(U210="新加算Ⅴ（７）",U210="新加算Ⅴ（９）",U210="新加算Ⅴ（10）",U210="新加算Ⅴ（12）",U210="新加算Ⅴ（13）",U210="新加算Ⅴ（14）"),IF(OR(AP210="○",AP210="令和６年度中に満たす"),"入力済","未入力"),"")</f>
        <v/>
      </c>
      <c r="BI210" s="835" t="str">
        <f aca="false">IF(OR(U210="新加算Ⅰ",U210="新加算Ⅱ",U210="新加算Ⅲ",U210="新加算Ⅴ（１）",U210="新加算Ⅴ（３）",U210="新加算Ⅴ（８）"),IF(OR(AQ210="○",AQ210="令和６年度中に満たす"),"入力済","未入力"),"")</f>
        <v/>
      </c>
      <c r="BJ210" s="836" t="str">
        <f aca="false">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831" t="str">
        <f aca="false">IF(OR(U210="新加算Ⅰ",U210="新加算Ⅴ（１）",U210="新加算Ⅴ（２）",U210="新加算Ⅴ（５）",U210="新加算Ⅴ（７）",U210="新加算Ⅴ（10）"),IF(AS210="","未入力","入力済"),"")</f>
        <v/>
      </c>
      <c r="BL210" s="644" t="str">
        <f aca="false">G210</f>
        <v/>
      </c>
    </row>
    <row r="211" customFormat="false" ht="15" hidden="false" customHeight="true" outlineLevel="0" collapsed="false">
      <c r="A211" s="730"/>
      <c r="B211" s="731"/>
      <c r="C211" s="731"/>
      <c r="D211" s="731"/>
      <c r="E211" s="731"/>
      <c r="F211" s="731"/>
      <c r="G211" s="732"/>
      <c r="H211" s="732"/>
      <c r="I211" s="732"/>
      <c r="J211" s="860"/>
      <c r="K211" s="732"/>
      <c r="L211" s="879"/>
      <c r="M211" s="880"/>
      <c r="N211" s="837" t="str">
        <f aca="false">IF('別紙様式2-2（４・５月分）'!Q162="","",'別紙様式2-2（４・５月分）'!Q162)</f>
        <v/>
      </c>
      <c r="O211" s="863"/>
      <c r="P211" s="813"/>
      <c r="Q211" s="813"/>
      <c r="R211" s="813"/>
      <c r="S211" s="864"/>
      <c r="T211" s="815"/>
      <c r="U211" s="816"/>
      <c r="V211" s="865"/>
      <c r="W211" s="818"/>
      <c r="X211" s="819"/>
      <c r="Y211" s="626"/>
      <c r="Z211" s="819"/>
      <c r="AA211" s="626"/>
      <c r="AB211" s="819"/>
      <c r="AC211" s="626"/>
      <c r="AD211" s="819"/>
      <c r="AE211" s="626"/>
      <c r="AF211" s="626"/>
      <c r="AG211" s="820"/>
      <c r="AH211" s="821"/>
      <c r="AI211" s="866"/>
      <c r="AJ211" s="867"/>
      <c r="AK211" s="824"/>
      <c r="AL211" s="825"/>
      <c r="AM211" s="826"/>
      <c r="AN211" s="703"/>
      <c r="AO211" s="827"/>
      <c r="AP211" s="704"/>
      <c r="AQ211" s="704"/>
      <c r="AR211" s="828"/>
      <c r="AS211" s="829"/>
      <c r="AT211" s="838" t="str">
        <f aca="false">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868"/>
      <c r="AV211" s="831"/>
      <c r="AW211" s="877" t="str">
        <f aca="false">IF('別紙様式2-2（４・５月分）'!O162="","",'別紙様式2-2（４・５月分）'!O162)</f>
        <v/>
      </c>
      <c r="AX211" s="833"/>
      <c r="AY211" s="834"/>
      <c r="AZ211" s="835"/>
      <c r="BA211" s="835"/>
      <c r="BB211" s="835"/>
      <c r="BC211" s="835"/>
      <c r="BD211" s="835"/>
      <c r="BE211" s="835"/>
      <c r="BF211" s="835"/>
      <c r="BG211" s="835"/>
      <c r="BH211" s="835"/>
      <c r="BI211" s="835"/>
      <c r="BJ211" s="836"/>
      <c r="BK211" s="831"/>
      <c r="BL211" s="644" t="str">
        <f aca="false">G210</f>
        <v/>
      </c>
    </row>
    <row r="212" s="1" customFormat="true" ht="15" hidden="false" customHeight="true" outlineLevel="0" collapsed="false">
      <c r="A212" s="730"/>
      <c r="B212" s="731"/>
      <c r="C212" s="731"/>
      <c r="D212" s="731"/>
      <c r="E212" s="731"/>
      <c r="F212" s="731"/>
      <c r="G212" s="732"/>
      <c r="H212" s="732"/>
      <c r="I212" s="732"/>
      <c r="J212" s="860"/>
      <c r="K212" s="732"/>
      <c r="L212" s="879"/>
      <c r="M212" s="880"/>
      <c r="N212" s="837"/>
      <c r="O212" s="863"/>
      <c r="P212" s="873" t="s">
        <v>92</v>
      </c>
      <c r="Q212" s="840" t="e">
        <f aca="false">IFERROR(VLOOKUP('別紙様式2-2（４・５月分）'!AR161,【参考】数式用!$AT$5:$AV$22,3,FALSE),"")))</f>
        <v>#N/A</v>
      </c>
      <c r="R212" s="874" t="s">
        <v>94</v>
      </c>
      <c r="S212" s="869" t="e">
        <f aca="false">IFERROR(VLOOKUP(K210,【参考】数式用!$A$5:$AB$27,MATCH(Q212,【参考】数式用!$B$4:$AB$4,0)+1,0),"")))</f>
        <v>#N/A</v>
      </c>
      <c r="T212" s="843" t="s">
        <v>410</v>
      </c>
      <c r="U212" s="844"/>
      <c r="V212" s="870" t="e">
        <f aca="false">IFERROR(VLOOKUP(K210,【参考】数式用!$A$5:$AB$27,MATCH(U212,【参考】数式用!$B$4:$AB$4,0)+1,0),"")))</f>
        <v>#N/A</v>
      </c>
      <c r="W212" s="846" t="s">
        <v>88</v>
      </c>
      <c r="X212" s="881" t="n">
        <v>7</v>
      </c>
      <c r="Y212" s="667" t="s">
        <v>89</v>
      </c>
      <c r="Z212" s="881" t="n">
        <v>4</v>
      </c>
      <c r="AA212" s="667" t="s">
        <v>372</v>
      </c>
      <c r="AB212" s="881" t="n">
        <v>8</v>
      </c>
      <c r="AC212" s="667" t="s">
        <v>89</v>
      </c>
      <c r="AD212" s="881" t="n">
        <v>3</v>
      </c>
      <c r="AE212" s="667" t="s">
        <v>90</v>
      </c>
      <c r="AF212" s="667" t="s">
        <v>101</v>
      </c>
      <c r="AG212" s="848" t="n">
        <f aca="false">IF(X212&gt;=1,(AB212*12+AD212)-(X212*12+Z212)+1,"")</f>
        <v>12</v>
      </c>
      <c r="AH212" s="849" t="s">
        <v>373</v>
      </c>
      <c r="AI212" s="871" t="str">
        <f aca="false">IFERROR(ROUNDDOWN(ROUND(L210*V212,0)*M210,0)*AG212,"")</f>
        <v/>
      </c>
      <c r="AJ212" s="882" t="str">
        <f aca="false">IFERROR(ROUNDDOWN(ROUND((L210*(V212-AX210)),0)*M210,0)*AG212,"")</f>
        <v/>
      </c>
      <c r="AK212" s="852" t="e">
        <f aca="false">IFERROR(IF(OR(N210="",N211="",N213=""),0,ROUNDDOWN(ROUNDDOWN(ROUND(L210*VLOOKUP(K210,【参考】数式用!$A$5:$AB$27,MATCH("新加算Ⅳ",【参考】数式用!$B$4:$AB$4,0)+1,0),0)*M210,0)*AG212*0.5,0)),"")),0),0),0)))</f>
        <v>#N/A</v>
      </c>
      <c r="AL212" s="853" t="str">
        <f aca="false">IF(U212&lt;&gt;"","新規に適用","")</f>
        <v/>
      </c>
      <c r="AM212" s="854" t="e">
        <f aca="false">IFERROR(IF(OR(N213="ベア加算",N213=""),0, IF(OR(U210="新加算Ⅰ",U210="新加算Ⅱ",U210="新加算Ⅲ",U210="新加算Ⅳ"),0,ROUNDDOWN(ROUND(L210*VLOOKUP(K210,【参考】数式用!$A$5:$I$27,MATCH("ベア加算",【参考】数式用!$B$4:$I$4,0)+1,0),0)*M210,0)*AG212)),"")),0),0))))</f>
        <v>#N/A</v>
      </c>
      <c r="AN212" s="855" t="e">
        <f aca="false">IF(AM212=0,"",IF(AND(U212&lt;&gt;"",AN210=""),"新規に適用",IF(AND(U212&lt;&gt;"",AN210&lt;&gt;""),"継続で適用","")))</f>
        <v>#N/A</v>
      </c>
      <c r="AO212" s="855" t="str">
        <f aca="false">IF(AND(U212&lt;&gt;"",AO210=""),"新規に適用",IF(AND(U212&lt;&gt;"",AO210&lt;&gt;""),"継続で適用",""))</f>
        <v/>
      </c>
      <c r="AP212" s="856"/>
      <c r="AQ212" s="855" t="str">
        <f aca="false">IF(AND(U212&lt;&gt;"",AQ210=""),"新規に適用",IF(AND(U212&lt;&gt;"",AQ210&lt;&gt;""),"継続で適用",""))</f>
        <v/>
      </c>
      <c r="AR212" s="857" t="str">
        <f aca="false">IF(AND(U212&lt;&gt;"",AO210=""),"新規に適用",IF(AND(U212&lt;&gt;"",OR(U210="新加算Ⅰ",U210="新加算Ⅱ",U210="新加算Ⅴ（１）",U210="新加算Ⅴ（２）",U210="新加算Ⅴ（３）",U210="新加算Ⅴ（４）",U210="新加算Ⅴ（５）",U210="新加算Ⅴ（６）",U210="新加算Ⅴ（７）",U210="新加算Ⅴ（９）",U210="新加算Ⅴ（10）",U210="新加算Ⅴ（12）")),"継続で適用",""))</f>
        <v/>
      </c>
      <c r="AS212" s="855" t="str">
        <f aca="false">IF(AND(U212&lt;&gt;"",AS210=""),"新規に適用",IF(AND(U212&lt;&gt;"",AS210&lt;&gt;""),"継続で適用",""))</f>
        <v/>
      </c>
      <c r="AT212" s="838"/>
      <c r="AU212" s="868"/>
      <c r="AV212" s="831" t="str">
        <f aca="false">IF(K210&lt;&gt;"","V列に色付け","")</f>
        <v/>
      </c>
      <c r="AW212" s="877"/>
      <c r="AX212" s="833"/>
      <c r="BL212" s="644" t="str">
        <f aca="false">G210</f>
        <v/>
      </c>
    </row>
    <row r="213" s="1" customFormat="true" ht="30" hidden="false" customHeight="true" outlineLevel="0" collapsed="false">
      <c r="A213" s="730"/>
      <c r="B213" s="731"/>
      <c r="C213" s="731"/>
      <c r="D213" s="731"/>
      <c r="E213" s="731"/>
      <c r="F213" s="731"/>
      <c r="G213" s="732"/>
      <c r="H213" s="732"/>
      <c r="I213" s="732"/>
      <c r="J213" s="860"/>
      <c r="K213" s="732"/>
      <c r="L213" s="879"/>
      <c r="M213" s="880"/>
      <c r="N213" s="859" t="str">
        <f aca="false">IF('別紙様式2-2（４・５月分）'!Q163="","",'別紙様式2-2（４・５月分）'!Q163)</f>
        <v/>
      </c>
      <c r="O213" s="863"/>
      <c r="P213" s="873"/>
      <c r="Q213" s="840"/>
      <c r="R213" s="874"/>
      <c r="S213" s="869"/>
      <c r="T213" s="843"/>
      <c r="U213" s="844"/>
      <c r="V213" s="870"/>
      <c r="W213" s="846"/>
      <c r="X213" s="881"/>
      <c r="Y213" s="667"/>
      <c r="Z213" s="881"/>
      <c r="AA213" s="667"/>
      <c r="AB213" s="881"/>
      <c r="AC213" s="667"/>
      <c r="AD213" s="881"/>
      <c r="AE213" s="667"/>
      <c r="AF213" s="667"/>
      <c r="AG213" s="848"/>
      <c r="AH213" s="849"/>
      <c r="AI213" s="871"/>
      <c r="AJ213" s="882"/>
      <c r="AK213" s="852"/>
      <c r="AL213" s="853"/>
      <c r="AM213" s="854"/>
      <c r="AN213" s="855"/>
      <c r="AO213" s="855"/>
      <c r="AP213" s="856"/>
      <c r="AQ213" s="855"/>
      <c r="AR213" s="857"/>
      <c r="AS213" s="855"/>
      <c r="AT213" s="681" t="str">
        <f aca="false">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868"/>
      <c r="AV213" s="831"/>
      <c r="AW213" s="877" t="str">
        <f aca="false">IF('別紙様式2-2（４・５月分）'!O163="","",'別紙様式2-2（４・５月分）'!O163)</f>
        <v/>
      </c>
      <c r="AX213" s="833"/>
      <c r="BL213" s="644" t="str">
        <f aca="false">G210</f>
        <v/>
      </c>
    </row>
    <row r="214" customFormat="false" ht="30" hidden="false" customHeight="true" outlineLevel="0" collapsed="false">
      <c r="A214" s="616" t="n">
        <v>51</v>
      </c>
      <c r="B214" s="617" t="str">
        <f aca="false">IF(基本情報入力シート!C104="","",基本情報入力シート!C104)</f>
        <v/>
      </c>
      <c r="C214" s="617"/>
      <c r="D214" s="617"/>
      <c r="E214" s="617"/>
      <c r="F214" s="617"/>
      <c r="G214" s="618" t="str">
        <f aca="false">IF(基本情報入力シート!M104="","",基本情報入力シート!M104)</f>
        <v/>
      </c>
      <c r="H214" s="618" t="str">
        <f aca="false">IF(基本情報入力シート!R104="","",基本情報入力シート!R104)</f>
        <v/>
      </c>
      <c r="I214" s="618" t="str">
        <f aca="false">IF(基本情報入力シート!W104="","",基本情報入力シート!W104)</f>
        <v/>
      </c>
      <c r="J214" s="808" t="str">
        <f aca="false">IF(基本情報入力シート!X104="","",基本情報入力シート!X104)</f>
        <v/>
      </c>
      <c r="K214" s="618" t="str">
        <f aca="false">IF(基本情報入力シート!Y104="","",基本情報入力シート!Y104)</f>
        <v/>
      </c>
      <c r="L214" s="620" t="str">
        <f aca="false">IF(基本情報入力シート!AB104="","",基本情報入力シート!AB104)</f>
        <v/>
      </c>
      <c r="M214" s="621" t="e">
        <f aca="false">IF(基本情報入力シート!AC104="","",基本情報入力シート!AC104)</f>
        <v>#N/A</v>
      </c>
      <c r="N214" s="811" t="str">
        <f aca="false">IF('別紙様式2-2（４・５月分）'!Q164="","",'別紙様式2-2（４・５月分）'!Q164)</f>
        <v/>
      </c>
      <c r="O214" s="863" t="e">
        <f aca="false">IF(SUM('別紙様式2-2（４・５月分）'!R164:R166)=0,"",SUM('別紙様式2-2（４・５月分）'!R164:R166))</f>
        <v>#N/A</v>
      </c>
      <c r="P214" s="813" t="e">
        <f aca="false">IFERROR(VLOOKUP('別紙様式2-2（４・５月分）'!AR164,【参考】数式用!$AT$5:$AU$22,2,FALSE),"")))</f>
        <v>#N/A</v>
      </c>
      <c r="Q214" s="813"/>
      <c r="R214" s="813"/>
      <c r="S214" s="864" t="e">
        <f aca="false">IFERROR(VLOOKUP(K214,【参考】数式用!$A$5:$AB$27,MATCH(P214,【参考】数式用!$B$4:$AB$4,0)+1,0),"")))</f>
        <v>#N/A</v>
      </c>
      <c r="T214" s="815" t="s">
        <v>405</v>
      </c>
      <c r="U214" s="816"/>
      <c r="V214" s="865" t="e">
        <f aca="false">IFERROR(VLOOKUP(K214,【参考】数式用!$A$5:$AB$27,MATCH(U214,【参考】数式用!$B$4:$AB$4,0)+1,0),"")))</f>
        <v>#N/A</v>
      </c>
      <c r="W214" s="818" t="s">
        <v>88</v>
      </c>
      <c r="X214" s="819" t="n">
        <v>6</v>
      </c>
      <c r="Y214" s="626" t="s">
        <v>89</v>
      </c>
      <c r="Z214" s="819" t="n">
        <v>6</v>
      </c>
      <c r="AA214" s="626" t="s">
        <v>372</v>
      </c>
      <c r="AB214" s="819" t="n">
        <v>7</v>
      </c>
      <c r="AC214" s="626" t="s">
        <v>89</v>
      </c>
      <c r="AD214" s="819" t="n">
        <v>3</v>
      </c>
      <c r="AE214" s="626" t="s">
        <v>90</v>
      </c>
      <c r="AF214" s="626" t="s">
        <v>101</v>
      </c>
      <c r="AG214" s="820" t="n">
        <f aca="false">IF(X214&gt;=1,(AB214*12+AD214)-(X214*12+Z214)+1,"")</f>
        <v>10</v>
      </c>
      <c r="AH214" s="821" t="s">
        <v>373</v>
      </c>
      <c r="AI214" s="866" t="str">
        <f aca="false">IFERROR(ROUNDDOWN(ROUND(L214*V214,0)*M214,0)*AG214,"")</f>
        <v/>
      </c>
      <c r="AJ214" s="867" t="str">
        <f aca="false">IFERROR(ROUNDDOWN(ROUND((L214*(V214-AX214)),0)*M214,0)*AG214,"")</f>
        <v/>
      </c>
      <c r="AK214" s="824" t="e">
        <f aca="false">IFERROR(IF(OR(N214="",N215="",N217=""),0,ROUNDDOWN(ROUNDDOWN(ROUND(L214*VLOOKUP(K214,【参考】数式用!$A$5:$AB$27,MATCH("新加算Ⅳ",【参考】数式用!$B$4:$AB$4,0)+1,0),0)*M214,0)*AG214*0.5,0)),"")),0),0),0)))</f>
        <v>#N/A</v>
      </c>
      <c r="AL214" s="825"/>
      <c r="AM214" s="826" t="e">
        <f aca="false">IFERROR(IF(OR(N217="ベア加算",N217=""),0, IF(OR(U214="新加算Ⅰ",U214="新加算Ⅱ",U214="新加算Ⅲ",U214="新加算Ⅳ"),ROUNDDOWN(ROUND(L214*VLOOKUP(K214,【参考】数式用!$A$5:$I$27,MATCH("ベア加算",【参考】数式用!$B$4:$I$4,0)+1,0),0)*M214,0)*AG214,0)),"")),0),0))))</f>
        <v>#N/A</v>
      </c>
      <c r="AN214" s="703"/>
      <c r="AO214" s="827"/>
      <c r="AP214" s="704"/>
      <c r="AQ214" s="704"/>
      <c r="AR214" s="828"/>
      <c r="AS214" s="829"/>
      <c r="AT214" s="639" t="str">
        <f aca="false">IF(AV214="","",IF(V214&lt;O214,"！加算の要件上は問題ありませんが、令和６年４・５月と比較して令和６年６月に加算率が下がる計画になっています。",""))</f>
        <v/>
      </c>
      <c r="AU214" s="868"/>
      <c r="AV214" s="831" t="str">
        <f aca="false">IF(K214&lt;&gt;"","V列に色付け","")</f>
        <v/>
      </c>
      <c r="AW214" s="877" t="str">
        <f aca="false">IF('別紙様式2-2（４・５月分）'!O164="","",'別紙様式2-2（４・５月分）'!O164)</f>
        <v/>
      </c>
      <c r="AX214" s="833" t="e">
        <f aca="false">IF(SUM('別紙様式2-2（４・５月分）'!P164:P166)=0,"",SUM('別紙様式2-2（４・５月分）'!P164:P166))</f>
        <v>#N/A</v>
      </c>
      <c r="AY214" s="834" t="e">
        <f aca="false">IFERROR(VLOOKUP(K214,【参考】数式用!$AJ$2:$AK$24,2,FALSE),"")))</f>
        <v>#N/A</v>
      </c>
      <c r="AZ214" s="835" t="s">
        <v>406</v>
      </c>
      <c r="BA214" s="835" t="s">
        <v>407</v>
      </c>
      <c r="BB214" s="835" t="s">
        <v>408</v>
      </c>
      <c r="BC214" s="835" t="s">
        <v>409</v>
      </c>
      <c r="BD214" s="835" t="e">
        <f aca="false">IF(AND(P214&lt;&gt;"新加算Ⅰ",P214&lt;&gt;"新加算Ⅱ",P214&lt;&gt;"新加算Ⅲ",P214&lt;&gt;"新加算Ⅳ"),P214,IF(Q216&lt;&gt;"",Q216,""))</f>
        <v>#N/A</v>
      </c>
      <c r="BE214" s="835"/>
      <c r="BF214" s="835" t="e">
        <f aca="false">IF(AM214&lt;&gt;0,IF(AN214="○","入力済","未入力"),"")</f>
        <v>#N/A</v>
      </c>
      <c r="BG214" s="835" t="str">
        <f aca="false">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835" t="str">
        <f aca="false">IF(OR(U214="新加算Ⅴ（７）",U214="新加算Ⅴ（９）",U214="新加算Ⅴ（10）",U214="新加算Ⅴ（12）",U214="新加算Ⅴ（13）",U214="新加算Ⅴ（14）"),IF(OR(AP214="○",AP214="令和６年度中に満たす"),"入力済","未入力"),"")</f>
        <v/>
      </c>
      <c r="BI214" s="835" t="str">
        <f aca="false">IF(OR(U214="新加算Ⅰ",U214="新加算Ⅱ",U214="新加算Ⅲ",U214="新加算Ⅴ（１）",U214="新加算Ⅴ（３）",U214="新加算Ⅴ（８）"),IF(OR(AQ214="○",AQ214="令和６年度中に満たす"),"入力済","未入力"),"")</f>
        <v/>
      </c>
      <c r="BJ214" s="836" t="str">
        <f aca="false">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831" t="str">
        <f aca="false">IF(OR(U214="新加算Ⅰ",U214="新加算Ⅴ（１）",U214="新加算Ⅴ（２）",U214="新加算Ⅴ（５）",U214="新加算Ⅴ（７）",U214="新加算Ⅴ（10）"),IF(AS214="","未入力","入力済"),"")</f>
        <v/>
      </c>
      <c r="BL214" s="644" t="str">
        <f aca="false">G214</f>
        <v/>
      </c>
    </row>
    <row r="215" customFormat="false" ht="15" hidden="false" customHeight="true" outlineLevel="0" collapsed="false">
      <c r="A215" s="616"/>
      <c r="B215" s="617"/>
      <c r="C215" s="617"/>
      <c r="D215" s="617"/>
      <c r="E215" s="617"/>
      <c r="F215" s="617"/>
      <c r="G215" s="618"/>
      <c r="H215" s="618"/>
      <c r="I215" s="618"/>
      <c r="J215" s="808"/>
      <c r="K215" s="618"/>
      <c r="L215" s="620"/>
      <c r="M215" s="621"/>
      <c r="N215" s="837" t="str">
        <f aca="false">IF('別紙様式2-2（４・５月分）'!Q165="","",'別紙様式2-2（４・５月分）'!Q165)</f>
        <v/>
      </c>
      <c r="O215" s="863"/>
      <c r="P215" s="813"/>
      <c r="Q215" s="813"/>
      <c r="R215" s="813"/>
      <c r="S215" s="864"/>
      <c r="T215" s="815"/>
      <c r="U215" s="816"/>
      <c r="V215" s="865"/>
      <c r="W215" s="818"/>
      <c r="X215" s="819"/>
      <c r="Y215" s="626"/>
      <c r="Z215" s="819"/>
      <c r="AA215" s="626"/>
      <c r="AB215" s="819"/>
      <c r="AC215" s="626"/>
      <c r="AD215" s="819"/>
      <c r="AE215" s="626"/>
      <c r="AF215" s="626"/>
      <c r="AG215" s="820"/>
      <c r="AH215" s="821"/>
      <c r="AI215" s="866"/>
      <c r="AJ215" s="867"/>
      <c r="AK215" s="824"/>
      <c r="AL215" s="825"/>
      <c r="AM215" s="826"/>
      <c r="AN215" s="703"/>
      <c r="AO215" s="827"/>
      <c r="AP215" s="704"/>
      <c r="AQ215" s="704"/>
      <c r="AR215" s="828"/>
      <c r="AS215" s="829"/>
      <c r="AT215" s="838" t="str">
        <f aca="false">IF(AV214="","",IF(AG214&gt;10,"！令和６年度の新加算の「算定対象月」が10か月を超えています。標準的な「算定対象月」は令和６年６月から令和７年３月です。",IF(OR(AB214&lt;&gt;7,AD214&lt;&gt;3),"！算定期間の終わりが令和７年３月になっていません。区分変更を行う場合は、別紙様式2-4に記入してください。","")))</f>
        <v/>
      </c>
      <c r="AU215" s="868"/>
      <c r="AV215" s="831"/>
      <c r="AW215" s="877" t="str">
        <f aca="false">IF('別紙様式2-2（４・５月分）'!O165="","",'別紙様式2-2（４・５月分）'!O165)</f>
        <v/>
      </c>
      <c r="AX215" s="833"/>
      <c r="AY215" s="834"/>
      <c r="AZ215" s="835"/>
      <c r="BA215" s="835"/>
      <c r="BB215" s="835"/>
      <c r="BC215" s="835"/>
      <c r="BD215" s="835"/>
      <c r="BE215" s="835"/>
      <c r="BF215" s="835"/>
      <c r="BG215" s="835"/>
      <c r="BH215" s="835"/>
      <c r="BI215" s="835"/>
      <c r="BJ215" s="836"/>
      <c r="BK215" s="831"/>
      <c r="BL215" s="644" t="str">
        <f aca="false">G214</f>
        <v/>
      </c>
    </row>
    <row r="216" s="1" customFormat="true" ht="15" hidden="false" customHeight="true" outlineLevel="0" collapsed="false">
      <c r="A216" s="616"/>
      <c r="B216" s="617"/>
      <c r="C216" s="617"/>
      <c r="D216" s="617"/>
      <c r="E216" s="617"/>
      <c r="F216" s="617"/>
      <c r="G216" s="618"/>
      <c r="H216" s="618"/>
      <c r="I216" s="618"/>
      <c r="J216" s="808"/>
      <c r="K216" s="618"/>
      <c r="L216" s="620"/>
      <c r="M216" s="621"/>
      <c r="N216" s="837"/>
      <c r="O216" s="863"/>
      <c r="P216" s="873" t="s">
        <v>92</v>
      </c>
      <c r="Q216" s="840" t="e">
        <f aca="false">IFERROR(VLOOKUP('別紙様式2-2（４・５月分）'!AR164,【参考】数式用!$AT$5:$AV$22,3,FALSE),"")))</f>
        <v>#N/A</v>
      </c>
      <c r="R216" s="874" t="s">
        <v>94</v>
      </c>
      <c r="S216" s="875" t="e">
        <f aca="false">IFERROR(VLOOKUP(K214,【参考】数式用!$A$5:$AB$27,MATCH(Q216,【参考】数式用!$B$4:$AB$4,0)+1,0),"")))</f>
        <v>#N/A</v>
      </c>
      <c r="T216" s="843" t="s">
        <v>410</v>
      </c>
      <c r="U216" s="844"/>
      <c r="V216" s="870" t="e">
        <f aca="false">IFERROR(VLOOKUP(K214,【参考】数式用!$A$5:$AB$27,MATCH(U216,【参考】数式用!$B$4:$AB$4,0)+1,0),"")))</f>
        <v>#N/A</v>
      </c>
      <c r="W216" s="846" t="s">
        <v>88</v>
      </c>
      <c r="X216" s="881" t="n">
        <v>7</v>
      </c>
      <c r="Y216" s="667" t="s">
        <v>89</v>
      </c>
      <c r="Z216" s="881" t="n">
        <v>4</v>
      </c>
      <c r="AA216" s="667" t="s">
        <v>372</v>
      </c>
      <c r="AB216" s="881" t="n">
        <v>8</v>
      </c>
      <c r="AC216" s="667" t="s">
        <v>89</v>
      </c>
      <c r="AD216" s="881" t="n">
        <v>3</v>
      </c>
      <c r="AE216" s="667" t="s">
        <v>90</v>
      </c>
      <c r="AF216" s="667" t="s">
        <v>101</v>
      </c>
      <c r="AG216" s="848" t="n">
        <f aca="false">IF(X216&gt;=1,(AB216*12+AD216)-(X216*12+Z216)+1,"")</f>
        <v>12</v>
      </c>
      <c r="AH216" s="849" t="s">
        <v>373</v>
      </c>
      <c r="AI216" s="871" t="str">
        <f aca="false">IFERROR(ROUNDDOWN(ROUND(L214*V216,0)*M214,0)*AG216,"")</f>
        <v/>
      </c>
      <c r="AJ216" s="882" t="str">
        <f aca="false">IFERROR(ROUNDDOWN(ROUND((L214*(V216-AX214)),0)*M214,0)*AG216,"")</f>
        <v/>
      </c>
      <c r="AK216" s="852" t="e">
        <f aca="false">IFERROR(IF(OR(N214="",N215="",N217=""),0,ROUNDDOWN(ROUNDDOWN(ROUND(L214*VLOOKUP(K214,【参考】数式用!$A$5:$AB$27,MATCH("新加算Ⅳ",【参考】数式用!$B$4:$AB$4,0)+1,0),0)*M214,0)*AG216*0.5,0)),"")),0),0),0)))</f>
        <v>#N/A</v>
      </c>
      <c r="AL216" s="853" t="str">
        <f aca="false">IF(U216&lt;&gt;"","新規に適用","")</f>
        <v/>
      </c>
      <c r="AM216" s="854" t="e">
        <f aca="false">IFERROR(IF(OR(N217="ベア加算",N217=""),0, IF(OR(U214="新加算Ⅰ",U214="新加算Ⅱ",U214="新加算Ⅲ",U214="新加算Ⅳ"),0,ROUNDDOWN(ROUND(L214*VLOOKUP(K214,【参考】数式用!$A$5:$I$27,MATCH("ベア加算",【参考】数式用!$B$4:$I$4,0)+1,0),0)*M214,0)*AG216)),"")),0),0))))</f>
        <v>#N/A</v>
      </c>
      <c r="AN216" s="855" t="e">
        <f aca="false">IF(AM216=0,"",IF(AND(U216&lt;&gt;"",AN214=""),"新規に適用",IF(AND(U216&lt;&gt;"",AN214&lt;&gt;""),"継続で適用","")))</f>
        <v>#N/A</v>
      </c>
      <c r="AO216" s="855" t="str">
        <f aca="false">IF(AND(U216&lt;&gt;"",AO214=""),"新規に適用",IF(AND(U216&lt;&gt;"",AO214&lt;&gt;""),"継続で適用",""))</f>
        <v/>
      </c>
      <c r="AP216" s="856"/>
      <c r="AQ216" s="855" t="str">
        <f aca="false">IF(AND(U216&lt;&gt;"",AQ214=""),"新規に適用",IF(AND(U216&lt;&gt;"",AQ214&lt;&gt;""),"継続で適用",""))</f>
        <v/>
      </c>
      <c r="AR216" s="857" t="str">
        <f aca="false">IF(AND(U216&lt;&gt;"",AO214=""),"新規に適用",IF(AND(U216&lt;&gt;"",OR(U214="新加算Ⅰ",U214="新加算Ⅱ",U214="新加算Ⅴ（１）",U214="新加算Ⅴ（２）",U214="新加算Ⅴ（３）",U214="新加算Ⅴ（４）",U214="新加算Ⅴ（５）",U214="新加算Ⅴ（６）",U214="新加算Ⅴ（７）",U214="新加算Ⅴ（９）",U214="新加算Ⅴ（10）",U214="新加算Ⅴ（12）")),"継続で適用",""))</f>
        <v/>
      </c>
      <c r="AS216" s="855" t="str">
        <f aca="false">IF(AND(U216&lt;&gt;"",AS214=""),"新規に適用",IF(AND(U216&lt;&gt;"",AS214&lt;&gt;""),"継続で適用",""))</f>
        <v/>
      </c>
      <c r="AT216" s="838"/>
      <c r="AU216" s="868"/>
      <c r="AV216" s="831" t="str">
        <f aca="false">IF(K214&lt;&gt;"","V列に色付け","")</f>
        <v/>
      </c>
      <c r="AW216" s="877"/>
      <c r="AX216" s="833"/>
      <c r="BL216" s="644" t="str">
        <f aca="false">G214</f>
        <v/>
      </c>
    </row>
    <row r="217" s="1" customFormat="true" ht="30" hidden="false" customHeight="true" outlineLevel="0" collapsed="false">
      <c r="A217" s="616"/>
      <c r="B217" s="617"/>
      <c r="C217" s="617"/>
      <c r="D217" s="617"/>
      <c r="E217" s="617"/>
      <c r="F217" s="617"/>
      <c r="G217" s="618"/>
      <c r="H217" s="618"/>
      <c r="I217" s="618"/>
      <c r="J217" s="808"/>
      <c r="K217" s="618"/>
      <c r="L217" s="620"/>
      <c r="M217" s="621"/>
      <c r="N217" s="859" t="str">
        <f aca="false">IF('別紙様式2-2（４・５月分）'!Q166="","",'別紙様式2-2（４・５月分）'!Q166)</f>
        <v/>
      </c>
      <c r="O217" s="863"/>
      <c r="P217" s="873"/>
      <c r="Q217" s="840"/>
      <c r="R217" s="874"/>
      <c r="S217" s="875"/>
      <c r="T217" s="843"/>
      <c r="U217" s="844"/>
      <c r="V217" s="870"/>
      <c r="W217" s="846"/>
      <c r="X217" s="881"/>
      <c r="Y217" s="667"/>
      <c r="Z217" s="881"/>
      <c r="AA217" s="667"/>
      <c r="AB217" s="881"/>
      <c r="AC217" s="667"/>
      <c r="AD217" s="881"/>
      <c r="AE217" s="667"/>
      <c r="AF217" s="667"/>
      <c r="AG217" s="848"/>
      <c r="AH217" s="849"/>
      <c r="AI217" s="871"/>
      <c r="AJ217" s="882"/>
      <c r="AK217" s="852"/>
      <c r="AL217" s="853"/>
      <c r="AM217" s="854"/>
      <c r="AN217" s="855"/>
      <c r="AO217" s="855"/>
      <c r="AP217" s="856"/>
      <c r="AQ217" s="855"/>
      <c r="AR217" s="857"/>
      <c r="AS217" s="855"/>
      <c r="AT217" s="681" t="str">
        <f aca="false">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868"/>
      <c r="AV217" s="831"/>
      <c r="AW217" s="877" t="str">
        <f aca="false">IF('別紙様式2-2（４・５月分）'!O166="","",'別紙様式2-2（４・５月分）'!O166)</f>
        <v/>
      </c>
      <c r="AX217" s="833"/>
      <c r="BL217" s="644" t="str">
        <f aca="false">G214</f>
        <v/>
      </c>
    </row>
    <row r="218" customFormat="false" ht="30" hidden="false" customHeight="true" outlineLevel="0" collapsed="false">
      <c r="A218" s="730" t="n">
        <v>52</v>
      </c>
      <c r="B218" s="731" t="str">
        <f aca="false">IF(基本情報入力シート!C105="","",基本情報入力シート!C105)</f>
        <v/>
      </c>
      <c r="C218" s="731"/>
      <c r="D218" s="731"/>
      <c r="E218" s="731"/>
      <c r="F218" s="731"/>
      <c r="G218" s="732" t="str">
        <f aca="false">IF(基本情報入力シート!M105="","",基本情報入力シート!M105)</f>
        <v/>
      </c>
      <c r="H218" s="732" t="str">
        <f aca="false">IF(基本情報入力シート!R105="","",基本情報入力シート!R105)</f>
        <v/>
      </c>
      <c r="I218" s="732" t="str">
        <f aca="false">IF(基本情報入力シート!W105="","",基本情報入力シート!W105)</f>
        <v/>
      </c>
      <c r="J218" s="860" t="str">
        <f aca="false">IF(基本情報入力シート!X105="","",基本情報入力シート!X105)</f>
        <v/>
      </c>
      <c r="K218" s="732" t="str">
        <f aca="false">IF(基本情報入力シート!Y105="","",基本情報入力シート!Y105)</f>
        <v/>
      </c>
      <c r="L218" s="879" t="str">
        <f aca="false">IF(基本情報入力シート!AB105="","",基本情報入力シート!AB105)</f>
        <v/>
      </c>
      <c r="M218" s="880" t="e">
        <f aca="false">IF(基本情報入力シート!AC105="","",基本情報入力シート!AC105)</f>
        <v>#N/A</v>
      </c>
      <c r="N218" s="811" t="str">
        <f aca="false">IF('別紙様式2-2（４・５月分）'!Q167="","",'別紙様式2-2（４・５月分）'!Q167)</f>
        <v/>
      </c>
      <c r="O218" s="863" t="e">
        <f aca="false">IF(SUM('別紙様式2-2（４・５月分）'!R167:R169)=0,"",SUM('別紙様式2-2（４・５月分）'!R167:R169))</f>
        <v>#N/A</v>
      </c>
      <c r="P218" s="813" t="e">
        <f aca="false">IFERROR(VLOOKUP('別紙様式2-2（４・５月分）'!AR167,【参考】数式用!$AT$5:$AU$22,2,FALSE),"")))</f>
        <v>#N/A</v>
      </c>
      <c r="Q218" s="813"/>
      <c r="R218" s="813"/>
      <c r="S218" s="864" t="e">
        <f aca="false">IFERROR(VLOOKUP(K218,【参考】数式用!$A$5:$AB$27,MATCH(P218,【参考】数式用!$B$4:$AB$4,0)+1,0),"")))</f>
        <v>#N/A</v>
      </c>
      <c r="T218" s="815" t="s">
        <v>405</v>
      </c>
      <c r="U218" s="816"/>
      <c r="V218" s="865" t="e">
        <f aca="false">IFERROR(VLOOKUP(K218,【参考】数式用!$A$5:$AB$27,MATCH(U218,【参考】数式用!$B$4:$AB$4,0)+1,0),"")))</f>
        <v>#N/A</v>
      </c>
      <c r="W218" s="818" t="s">
        <v>88</v>
      </c>
      <c r="X218" s="819" t="n">
        <v>6</v>
      </c>
      <c r="Y218" s="626" t="s">
        <v>89</v>
      </c>
      <c r="Z218" s="819" t="n">
        <v>6</v>
      </c>
      <c r="AA218" s="626" t="s">
        <v>372</v>
      </c>
      <c r="AB218" s="819" t="n">
        <v>7</v>
      </c>
      <c r="AC218" s="626" t="s">
        <v>89</v>
      </c>
      <c r="AD218" s="819" t="n">
        <v>3</v>
      </c>
      <c r="AE218" s="626" t="s">
        <v>90</v>
      </c>
      <c r="AF218" s="626" t="s">
        <v>101</v>
      </c>
      <c r="AG218" s="820" t="n">
        <f aca="false">IF(X218&gt;=1,(AB218*12+AD218)-(X218*12+Z218)+1,"")</f>
        <v>10</v>
      </c>
      <c r="AH218" s="821" t="s">
        <v>373</v>
      </c>
      <c r="AI218" s="866" t="str">
        <f aca="false">IFERROR(ROUNDDOWN(ROUND(L218*V218,0)*M218,0)*AG218,"")</f>
        <v/>
      </c>
      <c r="AJ218" s="867" t="str">
        <f aca="false">IFERROR(ROUNDDOWN(ROUND((L218*(V218-AX218)),0)*M218,0)*AG218,"")</f>
        <v/>
      </c>
      <c r="AK218" s="824" t="e">
        <f aca="false">IFERROR(IF(OR(N218="",N219="",N221=""),0,ROUNDDOWN(ROUNDDOWN(ROUND(L218*VLOOKUP(K218,【参考】数式用!$A$5:$AB$27,MATCH("新加算Ⅳ",【参考】数式用!$B$4:$AB$4,0)+1,0),0)*M218,0)*AG218*0.5,0)),"")),0),0),0)))</f>
        <v>#N/A</v>
      </c>
      <c r="AL218" s="825"/>
      <c r="AM218" s="826" t="e">
        <f aca="false">IFERROR(IF(OR(N221="ベア加算",N221=""),0, IF(OR(U218="新加算Ⅰ",U218="新加算Ⅱ",U218="新加算Ⅲ",U218="新加算Ⅳ"),ROUNDDOWN(ROUND(L218*VLOOKUP(K218,【参考】数式用!$A$5:$I$27,MATCH("ベア加算",【参考】数式用!$B$4:$I$4,0)+1,0),0)*M218,0)*AG218,0)),"")),0),0))))</f>
        <v>#N/A</v>
      </c>
      <c r="AN218" s="703"/>
      <c r="AO218" s="827"/>
      <c r="AP218" s="704"/>
      <c r="AQ218" s="704"/>
      <c r="AR218" s="828"/>
      <c r="AS218" s="829"/>
      <c r="AT218" s="639" t="str">
        <f aca="false">IF(AV218="","",IF(V218&lt;O218,"！加算の要件上は問題ありませんが、令和６年４・５月と比較して令和６年６月に加算率が下がる計画になっています。",""))</f>
        <v/>
      </c>
      <c r="AU218" s="868"/>
      <c r="AV218" s="831" t="str">
        <f aca="false">IF(K218&lt;&gt;"","V列に色付け","")</f>
        <v/>
      </c>
      <c r="AW218" s="877" t="str">
        <f aca="false">IF('別紙様式2-2（４・５月分）'!O167="","",'別紙様式2-2（４・５月分）'!O167)</f>
        <v/>
      </c>
      <c r="AX218" s="833" t="e">
        <f aca="false">IF(SUM('別紙様式2-2（４・５月分）'!P167:P169)=0,"",SUM('別紙様式2-2（４・５月分）'!P167:P169))</f>
        <v>#N/A</v>
      </c>
      <c r="AY218" s="834" t="e">
        <f aca="false">IFERROR(VLOOKUP(K218,【参考】数式用!$AJ$2:$AK$24,2,FALSE),"")))</f>
        <v>#N/A</v>
      </c>
      <c r="AZ218" s="835" t="s">
        <v>406</v>
      </c>
      <c r="BA218" s="835" t="s">
        <v>407</v>
      </c>
      <c r="BB218" s="835" t="s">
        <v>408</v>
      </c>
      <c r="BC218" s="835" t="s">
        <v>409</v>
      </c>
      <c r="BD218" s="835" t="e">
        <f aca="false">IF(AND(P218&lt;&gt;"新加算Ⅰ",P218&lt;&gt;"新加算Ⅱ",P218&lt;&gt;"新加算Ⅲ",P218&lt;&gt;"新加算Ⅳ"),P218,IF(Q220&lt;&gt;"",Q220,""))</f>
        <v>#N/A</v>
      </c>
      <c r="BE218" s="835"/>
      <c r="BF218" s="835" t="e">
        <f aca="false">IF(AM218&lt;&gt;0,IF(AN218="○","入力済","未入力"),"")</f>
        <v>#N/A</v>
      </c>
      <c r="BG218" s="835" t="str">
        <f aca="false">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835" t="str">
        <f aca="false">IF(OR(U218="新加算Ⅴ（７）",U218="新加算Ⅴ（９）",U218="新加算Ⅴ（10）",U218="新加算Ⅴ（12）",U218="新加算Ⅴ（13）",U218="新加算Ⅴ（14）"),IF(OR(AP218="○",AP218="令和６年度中に満たす"),"入力済","未入力"),"")</f>
        <v/>
      </c>
      <c r="BI218" s="835" t="str">
        <f aca="false">IF(OR(U218="新加算Ⅰ",U218="新加算Ⅱ",U218="新加算Ⅲ",U218="新加算Ⅴ（１）",U218="新加算Ⅴ（３）",U218="新加算Ⅴ（８）"),IF(OR(AQ218="○",AQ218="令和６年度中に満たす"),"入力済","未入力"),"")</f>
        <v/>
      </c>
      <c r="BJ218" s="836" t="str">
        <f aca="false">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831" t="str">
        <f aca="false">IF(OR(U218="新加算Ⅰ",U218="新加算Ⅴ（１）",U218="新加算Ⅴ（２）",U218="新加算Ⅴ（５）",U218="新加算Ⅴ（７）",U218="新加算Ⅴ（10）"),IF(AS218="","未入力","入力済"),"")</f>
        <v/>
      </c>
      <c r="BL218" s="644" t="str">
        <f aca="false">G218</f>
        <v/>
      </c>
    </row>
    <row r="219" customFormat="false" ht="15" hidden="false" customHeight="true" outlineLevel="0" collapsed="false">
      <c r="A219" s="730"/>
      <c r="B219" s="731"/>
      <c r="C219" s="731"/>
      <c r="D219" s="731"/>
      <c r="E219" s="731"/>
      <c r="F219" s="731"/>
      <c r="G219" s="732"/>
      <c r="H219" s="732"/>
      <c r="I219" s="732"/>
      <c r="J219" s="860"/>
      <c r="K219" s="732"/>
      <c r="L219" s="879"/>
      <c r="M219" s="880"/>
      <c r="N219" s="837" t="str">
        <f aca="false">IF('別紙様式2-2（４・５月分）'!Q168="","",'別紙様式2-2（４・５月分）'!Q168)</f>
        <v/>
      </c>
      <c r="O219" s="863"/>
      <c r="P219" s="813"/>
      <c r="Q219" s="813"/>
      <c r="R219" s="813"/>
      <c r="S219" s="864"/>
      <c r="T219" s="815"/>
      <c r="U219" s="816"/>
      <c r="V219" s="865"/>
      <c r="W219" s="818"/>
      <c r="X219" s="819"/>
      <c r="Y219" s="626"/>
      <c r="Z219" s="819"/>
      <c r="AA219" s="626"/>
      <c r="AB219" s="819"/>
      <c r="AC219" s="626"/>
      <c r="AD219" s="819"/>
      <c r="AE219" s="626"/>
      <c r="AF219" s="626"/>
      <c r="AG219" s="820"/>
      <c r="AH219" s="821"/>
      <c r="AI219" s="866"/>
      <c r="AJ219" s="867"/>
      <c r="AK219" s="824"/>
      <c r="AL219" s="825"/>
      <c r="AM219" s="826"/>
      <c r="AN219" s="703"/>
      <c r="AO219" s="827"/>
      <c r="AP219" s="704"/>
      <c r="AQ219" s="704"/>
      <c r="AR219" s="828"/>
      <c r="AS219" s="829"/>
      <c r="AT219" s="838" t="str">
        <f aca="false">IF(AV218="","",IF(AG218&gt;10,"！令和６年度の新加算の「算定対象月」が10か月を超えています。標準的な「算定対象月」は令和６年６月から令和７年３月です。",IF(OR(AB218&lt;&gt;7,AD218&lt;&gt;3),"！算定期間の終わりが令和７年３月になっていません。区分変更を行う場合は、別紙様式2-4に記入してください。","")))</f>
        <v/>
      </c>
      <c r="AU219" s="868"/>
      <c r="AV219" s="831"/>
      <c r="AW219" s="877" t="str">
        <f aca="false">IF('別紙様式2-2（４・５月分）'!O168="","",'別紙様式2-2（４・５月分）'!O168)</f>
        <v/>
      </c>
      <c r="AX219" s="833"/>
      <c r="AY219" s="834"/>
      <c r="AZ219" s="835"/>
      <c r="BA219" s="835"/>
      <c r="BB219" s="835"/>
      <c r="BC219" s="835"/>
      <c r="BD219" s="835"/>
      <c r="BE219" s="835"/>
      <c r="BF219" s="835"/>
      <c r="BG219" s="835"/>
      <c r="BH219" s="835"/>
      <c r="BI219" s="835"/>
      <c r="BJ219" s="836"/>
      <c r="BK219" s="831"/>
      <c r="BL219" s="644" t="str">
        <f aca="false">G218</f>
        <v/>
      </c>
    </row>
    <row r="220" s="1" customFormat="true" ht="15" hidden="false" customHeight="true" outlineLevel="0" collapsed="false">
      <c r="A220" s="730"/>
      <c r="B220" s="731"/>
      <c r="C220" s="731"/>
      <c r="D220" s="731"/>
      <c r="E220" s="731"/>
      <c r="F220" s="731"/>
      <c r="G220" s="732"/>
      <c r="H220" s="732"/>
      <c r="I220" s="732"/>
      <c r="J220" s="860"/>
      <c r="K220" s="732"/>
      <c r="L220" s="879"/>
      <c r="M220" s="880"/>
      <c r="N220" s="837"/>
      <c r="O220" s="863"/>
      <c r="P220" s="873" t="s">
        <v>92</v>
      </c>
      <c r="Q220" s="840" t="e">
        <f aca="false">IFERROR(VLOOKUP('別紙様式2-2（４・５月分）'!AR167,【参考】数式用!$AT$5:$AV$22,3,FALSE),"")))</f>
        <v>#N/A</v>
      </c>
      <c r="R220" s="874" t="s">
        <v>94</v>
      </c>
      <c r="S220" s="869" t="e">
        <f aca="false">IFERROR(VLOOKUP(K218,【参考】数式用!$A$5:$AB$27,MATCH(Q220,【参考】数式用!$B$4:$AB$4,0)+1,0),"")))</f>
        <v>#N/A</v>
      </c>
      <c r="T220" s="843" t="s">
        <v>410</v>
      </c>
      <c r="U220" s="844"/>
      <c r="V220" s="870" t="e">
        <f aca="false">IFERROR(VLOOKUP(K218,【参考】数式用!$A$5:$AB$27,MATCH(U220,【参考】数式用!$B$4:$AB$4,0)+1,0),"")))</f>
        <v>#N/A</v>
      </c>
      <c r="W220" s="846" t="s">
        <v>88</v>
      </c>
      <c r="X220" s="881" t="n">
        <v>7</v>
      </c>
      <c r="Y220" s="667" t="s">
        <v>89</v>
      </c>
      <c r="Z220" s="881" t="n">
        <v>4</v>
      </c>
      <c r="AA220" s="667" t="s">
        <v>372</v>
      </c>
      <c r="AB220" s="881" t="n">
        <v>8</v>
      </c>
      <c r="AC220" s="667" t="s">
        <v>89</v>
      </c>
      <c r="AD220" s="881" t="n">
        <v>3</v>
      </c>
      <c r="AE220" s="667" t="s">
        <v>90</v>
      </c>
      <c r="AF220" s="667" t="s">
        <v>101</v>
      </c>
      <c r="AG220" s="848" t="n">
        <f aca="false">IF(X220&gt;=1,(AB220*12+AD220)-(X220*12+Z220)+1,"")</f>
        <v>12</v>
      </c>
      <c r="AH220" s="849" t="s">
        <v>373</v>
      </c>
      <c r="AI220" s="871" t="str">
        <f aca="false">IFERROR(ROUNDDOWN(ROUND(L218*V220,0)*M218,0)*AG220,"")</f>
        <v/>
      </c>
      <c r="AJ220" s="882" t="str">
        <f aca="false">IFERROR(ROUNDDOWN(ROUND((L218*(V220-AX218)),0)*M218,0)*AG220,"")</f>
        <v/>
      </c>
      <c r="AK220" s="852" t="e">
        <f aca="false">IFERROR(IF(OR(N218="",N219="",N221=""),0,ROUNDDOWN(ROUNDDOWN(ROUND(L218*VLOOKUP(K218,【参考】数式用!$A$5:$AB$27,MATCH("新加算Ⅳ",【参考】数式用!$B$4:$AB$4,0)+1,0),0)*M218,0)*AG220*0.5,0)),"")),0),0),0)))</f>
        <v>#N/A</v>
      </c>
      <c r="AL220" s="853" t="str">
        <f aca="false">IF(U220&lt;&gt;"","新規に適用","")</f>
        <v/>
      </c>
      <c r="AM220" s="854" t="e">
        <f aca="false">IFERROR(IF(OR(N221="ベア加算",N221=""),0, IF(OR(U218="新加算Ⅰ",U218="新加算Ⅱ",U218="新加算Ⅲ",U218="新加算Ⅳ"),0,ROUNDDOWN(ROUND(L218*VLOOKUP(K218,【参考】数式用!$A$5:$I$27,MATCH("ベア加算",【参考】数式用!$B$4:$I$4,0)+1,0),0)*M218,0)*AG220)),"")),0),0))))</f>
        <v>#N/A</v>
      </c>
      <c r="AN220" s="855" t="e">
        <f aca="false">IF(AM220=0,"",IF(AND(U220&lt;&gt;"",AN218=""),"新規に適用",IF(AND(U220&lt;&gt;"",AN218&lt;&gt;""),"継続で適用","")))</f>
        <v>#N/A</v>
      </c>
      <c r="AO220" s="855" t="str">
        <f aca="false">IF(AND(U220&lt;&gt;"",AO218=""),"新規に適用",IF(AND(U220&lt;&gt;"",AO218&lt;&gt;""),"継続で適用",""))</f>
        <v/>
      </c>
      <c r="AP220" s="856"/>
      <c r="AQ220" s="855" t="str">
        <f aca="false">IF(AND(U220&lt;&gt;"",AQ218=""),"新規に適用",IF(AND(U220&lt;&gt;"",AQ218&lt;&gt;""),"継続で適用",""))</f>
        <v/>
      </c>
      <c r="AR220" s="857" t="str">
        <f aca="false">IF(AND(U220&lt;&gt;"",AO218=""),"新規に適用",IF(AND(U220&lt;&gt;"",OR(U218="新加算Ⅰ",U218="新加算Ⅱ",U218="新加算Ⅴ（１）",U218="新加算Ⅴ（２）",U218="新加算Ⅴ（３）",U218="新加算Ⅴ（４）",U218="新加算Ⅴ（５）",U218="新加算Ⅴ（６）",U218="新加算Ⅴ（７）",U218="新加算Ⅴ（９）",U218="新加算Ⅴ（10）",U218="新加算Ⅴ（12）")),"継続で適用",""))</f>
        <v/>
      </c>
      <c r="AS220" s="855" t="str">
        <f aca="false">IF(AND(U220&lt;&gt;"",AS218=""),"新規に適用",IF(AND(U220&lt;&gt;"",AS218&lt;&gt;""),"継続で適用",""))</f>
        <v/>
      </c>
      <c r="AT220" s="838"/>
      <c r="AU220" s="868"/>
      <c r="AV220" s="831" t="str">
        <f aca="false">IF(K218&lt;&gt;"","V列に色付け","")</f>
        <v/>
      </c>
      <c r="AW220" s="877"/>
      <c r="AX220" s="833"/>
      <c r="BL220" s="644" t="str">
        <f aca="false">G218</f>
        <v/>
      </c>
    </row>
    <row r="221" s="1" customFormat="true" ht="30" hidden="false" customHeight="true" outlineLevel="0" collapsed="false">
      <c r="A221" s="730"/>
      <c r="B221" s="731"/>
      <c r="C221" s="731"/>
      <c r="D221" s="731"/>
      <c r="E221" s="731"/>
      <c r="F221" s="731"/>
      <c r="G221" s="732"/>
      <c r="H221" s="732"/>
      <c r="I221" s="732"/>
      <c r="J221" s="860"/>
      <c r="K221" s="732"/>
      <c r="L221" s="879"/>
      <c r="M221" s="880"/>
      <c r="N221" s="859" t="str">
        <f aca="false">IF('別紙様式2-2（４・５月分）'!Q169="","",'別紙様式2-2（４・５月分）'!Q169)</f>
        <v/>
      </c>
      <c r="O221" s="863"/>
      <c r="P221" s="873"/>
      <c r="Q221" s="840"/>
      <c r="R221" s="874"/>
      <c r="S221" s="869"/>
      <c r="T221" s="843"/>
      <c r="U221" s="844"/>
      <c r="V221" s="870"/>
      <c r="W221" s="846"/>
      <c r="X221" s="881"/>
      <c r="Y221" s="667"/>
      <c r="Z221" s="881"/>
      <c r="AA221" s="667"/>
      <c r="AB221" s="881"/>
      <c r="AC221" s="667"/>
      <c r="AD221" s="881"/>
      <c r="AE221" s="667"/>
      <c r="AF221" s="667"/>
      <c r="AG221" s="848"/>
      <c r="AH221" s="849"/>
      <c r="AI221" s="871"/>
      <c r="AJ221" s="882"/>
      <c r="AK221" s="852"/>
      <c r="AL221" s="853"/>
      <c r="AM221" s="854"/>
      <c r="AN221" s="855"/>
      <c r="AO221" s="855"/>
      <c r="AP221" s="856"/>
      <c r="AQ221" s="855"/>
      <c r="AR221" s="857"/>
      <c r="AS221" s="855"/>
      <c r="AT221" s="681" t="str">
        <f aca="false">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868"/>
      <c r="AV221" s="831"/>
      <c r="AW221" s="877" t="str">
        <f aca="false">IF('別紙様式2-2（４・５月分）'!O169="","",'別紙様式2-2（４・５月分）'!O169)</f>
        <v/>
      </c>
      <c r="AX221" s="833"/>
      <c r="BL221" s="644" t="str">
        <f aca="false">G218</f>
        <v/>
      </c>
    </row>
    <row r="222" customFormat="false" ht="30" hidden="false" customHeight="true" outlineLevel="0" collapsed="false">
      <c r="A222" s="616" t="n">
        <v>53</v>
      </c>
      <c r="B222" s="617" t="str">
        <f aca="false">IF(基本情報入力シート!C106="","",基本情報入力シート!C106)</f>
        <v/>
      </c>
      <c r="C222" s="617"/>
      <c r="D222" s="617"/>
      <c r="E222" s="617"/>
      <c r="F222" s="617"/>
      <c r="G222" s="618" t="str">
        <f aca="false">IF(基本情報入力シート!M106="","",基本情報入力シート!M106)</f>
        <v/>
      </c>
      <c r="H222" s="618" t="str">
        <f aca="false">IF(基本情報入力シート!R106="","",基本情報入力シート!R106)</f>
        <v/>
      </c>
      <c r="I222" s="618" t="str">
        <f aca="false">IF(基本情報入力シート!W106="","",基本情報入力シート!W106)</f>
        <v/>
      </c>
      <c r="J222" s="808" t="str">
        <f aca="false">IF(基本情報入力シート!X106="","",基本情報入力シート!X106)</f>
        <v/>
      </c>
      <c r="K222" s="618" t="str">
        <f aca="false">IF(基本情報入力シート!Y106="","",基本情報入力シート!Y106)</f>
        <v/>
      </c>
      <c r="L222" s="620" t="str">
        <f aca="false">IF(基本情報入力シート!AB106="","",基本情報入力シート!AB106)</f>
        <v/>
      </c>
      <c r="M222" s="621" t="e">
        <f aca="false">IF(基本情報入力シート!AC106="","",基本情報入力シート!AC106)</f>
        <v>#N/A</v>
      </c>
      <c r="N222" s="811" t="str">
        <f aca="false">IF('別紙様式2-2（４・５月分）'!Q170="","",'別紙様式2-2（４・５月分）'!Q170)</f>
        <v/>
      </c>
      <c r="O222" s="863" t="e">
        <f aca="false">IF(SUM('別紙様式2-2（４・５月分）'!R170:R172)=0,"",SUM('別紙様式2-2（４・５月分）'!R170:R172))</f>
        <v>#N/A</v>
      </c>
      <c r="P222" s="813" t="e">
        <f aca="false">IFERROR(VLOOKUP('別紙様式2-2（４・５月分）'!AR170,【参考】数式用!$AT$5:$AU$22,2,FALSE),"")))</f>
        <v>#N/A</v>
      </c>
      <c r="Q222" s="813"/>
      <c r="R222" s="813"/>
      <c r="S222" s="864" t="e">
        <f aca="false">IFERROR(VLOOKUP(K222,【参考】数式用!$A$5:$AB$27,MATCH(P222,【参考】数式用!$B$4:$AB$4,0)+1,0),"")))</f>
        <v>#N/A</v>
      </c>
      <c r="T222" s="815" t="s">
        <v>405</v>
      </c>
      <c r="U222" s="816"/>
      <c r="V222" s="865" t="e">
        <f aca="false">IFERROR(VLOOKUP(K222,【参考】数式用!$A$5:$AB$27,MATCH(U222,【参考】数式用!$B$4:$AB$4,0)+1,0),"")))</f>
        <v>#N/A</v>
      </c>
      <c r="W222" s="818" t="s">
        <v>88</v>
      </c>
      <c r="X222" s="819" t="n">
        <v>6</v>
      </c>
      <c r="Y222" s="626" t="s">
        <v>89</v>
      </c>
      <c r="Z222" s="819" t="n">
        <v>6</v>
      </c>
      <c r="AA222" s="626" t="s">
        <v>372</v>
      </c>
      <c r="AB222" s="819" t="n">
        <v>7</v>
      </c>
      <c r="AC222" s="626" t="s">
        <v>89</v>
      </c>
      <c r="AD222" s="819" t="n">
        <v>3</v>
      </c>
      <c r="AE222" s="626" t="s">
        <v>90</v>
      </c>
      <c r="AF222" s="626" t="s">
        <v>101</v>
      </c>
      <c r="AG222" s="820" t="n">
        <f aca="false">IF(X222&gt;=1,(AB222*12+AD222)-(X222*12+Z222)+1,"")</f>
        <v>10</v>
      </c>
      <c r="AH222" s="821" t="s">
        <v>373</v>
      </c>
      <c r="AI222" s="866" t="str">
        <f aca="false">IFERROR(ROUNDDOWN(ROUND(L222*V222,0)*M222,0)*AG222,"")</f>
        <v/>
      </c>
      <c r="AJ222" s="867" t="str">
        <f aca="false">IFERROR(ROUNDDOWN(ROUND((L222*(V222-AX222)),0)*M222,0)*AG222,"")</f>
        <v/>
      </c>
      <c r="AK222" s="824" t="e">
        <f aca="false">IFERROR(IF(OR(N222="",N223="",N225=""),0,ROUNDDOWN(ROUNDDOWN(ROUND(L222*VLOOKUP(K222,【参考】数式用!$A$5:$AB$27,MATCH("新加算Ⅳ",【参考】数式用!$B$4:$AB$4,0)+1,0),0)*M222,0)*AG222*0.5,0)),"")),0),0),0)))</f>
        <v>#N/A</v>
      </c>
      <c r="AL222" s="825"/>
      <c r="AM222" s="826" t="e">
        <f aca="false">IFERROR(IF(OR(N225="ベア加算",N225=""),0, IF(OR(U222="新加算Ⅰ",U222="新加算Ⅱ",U222="新加算Ⅲ",U222="新加算Ⅳ"),ROUNDDOWN(ROUND(L222*VLOOKUP(K222,【参考】数式用!$A$5:$I$27,MATCH("ベア加算",【参考】数式用!$B$4:$I$4,0)+1,0),0)*M222,0)*AG222,0)),"")),0),0))))</f>
        <v>#N/A</v>
      </c>
      <c r="AN222" s="703"/>
      <c r="AO222" s="827"/>
      <c r="AP222" s="704"/>
      <c r="AQ222" s="704"/>
      <c r="AR222" s="828"/>
      <c r="AS222" s="829"/>
      <c r="AT222" s="639" t="str">
        <f aca="false">IF(AV222="","",IF(V222&lt;O222,"！加算の要件上は問題ありませんが、令和６年４・５月と比較して令和６年６月に加算率が下がる計画になっています。",""))</f>
        <v/>
      </c>
      <c r="AU222" s="868"/>
      <c r="AV222" s="831" t="str">
        <f aca="false">IF(K222&lt;&gt;"","V列に色付け","")</f>
        <v/>
      </c>
      <c r="AW222" s="877" t="str">
        <f aca="false">IF('別紙様式2-2（４・５月分）'!O170="","",'別紙様式2-2（４・５月分）'!O170)</f>
        <v/>
      </c>
      <c r="AX222" s="833" t="e">
        <f aca="false">IF(SUM('別紙様式2-2（４・５月分）'!P170:P172)=0,"",SUM('別紙様式2-2（４・５月分）'!P170:P172))</f>
        <v>#N/A</v>
      </c>
      <c r="AY222" s="834" t="e">
        <f aca="false">IFERROR(VLOOKUP(K222,【参考】数式用!$AJ$2:$AK$24,2,FALSE),"")))</f>
        <v>#N/A</v>
      </c>
      <c r="AZ222" s="835" t="s">
        <v>406</v>
      </c>
      <c r="BA222" s="835" t="s">
        <v>407</v>
      </c>
      <c r="BB222" s="835" t="s">
        <v>408</v>
      </c>
      <c r="BC222" s="835" t="s">
        <v>409</v>
      </c>
      <c r="BD222" s="835" t="e">
        <f aca="false">IF(AND(P222&lt;&gt;"新加算Ⅰ",P222&lt;&gt;"新加算Ⅱ",P222&lt;&gt;"新加算Ⅲ",P222&lt;&gt;"新加算Ⅳ"),P222,IF(Q224&lt;&gt;"",Q224,""))</f>
        <v>#N/A</v>
      </c>
      <c r="BE222" s="835"/>
      <c r="BF222" s="835" t="e">
        <f aca="false">IF(AM222&lt;&gt;0,IF(AN222="○","入力済","未入力"),"")</f>
        <v>#N/A</v>
      </c>
      <c r="BG222" s="835" t="str">
        <f aca="false">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835" t="str">
        <f aca="false">IF(OR(U222="新加算Ⅴ（７）",U222="新加算Ⅴ（９）",U222="新加算Ⅴ（10）",U222="新加算Ⅴ（12）",U222="新加算Ⅴ（13）",U222="新加算Ⅴ（14）"),IF(OR(AP222="○",AP222="令和６年度中に満たす"),"入力済","未入力"),"")</f>
        <v/>
      </c>
      <c r="BI222" s="835" t="str">
        <f aca="false">IF(OR(U222="新加算Ⅰ",U222="新加算Ⅱ",U222="新加算Ⅲ",U222="新加算Ⅴ（１）",U222="新加算Ⅴ（３）",U222="新加算Ⅴ（８）"),IF(OR(AQ222="○",AQ222="令和６年度中に満たす"),"入力済","未入力"),"")</f>
        <v/>
      </c>
      <c r="BJ222" s="836" t="str">
        <f aca="false">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831" t="str">
        <f aca="false">IF(OR(U222="新加算Ⅰ",U222="新加算Ⅴ（１）",U222="新加算Ⅴ（２）",U222="新加算Ⅴ（５）",U222="新加算Ⅴ（７）",U222="新加算Ⅴ（10）"),IF(AS222="","未入力","入力済"),"")</f>
        <v/>
      </c>
      <c r="BL222" s="644" t="str">
        <f aca="false">G222</f>
        <v/>
      </c>
    </row>
    <row r="223" customFormat="false" ht="15" hidden="false" customHeight="true" outlineLevel="0" collapsed="false">
      <c r="A223" s="616"/>
      <c r="B223" s="617"/>
      <c r="C223" s="617"/>
      <c r="D223" s="617"/>
      <c r="E223" s="617"/>
      <c r="F223" s="617"/>
      <c r="G223" s="618"/>
      <c r="H223" s="618"/>
      <c r="I223" s="618"/>
      <c r="J223" s="808"/>
      <c r="K223" s="618"/>
      <c r="L223" s="620"/>
      <c r="M223" s="621"/>
      <c r="N223" s="837" t="str">
        <f aca="false">IF('別紙様式2-2（４・５月分）'!Q171="","",'別紙様式2-2（４・５月分）'!Q171)</f>
        <v/>
      </c>
      <c r="O223" s="863"/>
      <c r="P223" s="813"/>
      <c r="Q223" s="813"/>
      <c r="R223" s="813"/>
      <c r="S223" s="864"/>
      <c r="T223" s="815"/>
      <c r="U223" s="816"/>
      <c r="V223" s="865"/>
      <c r="W223" s="818"/>
      <c r="X223" s="819"/>
      <c r="Y223" s="626"/>
      <c r="Z223" s="819"/>
      <c r="AA223" s="626"/>
      <c r="AB223" s="819"/>
      <c r="AC223" s="626"/>
      <c r="AD223" s="819"/>
      <c r="AE223" s="626"/>
      <c r="AF223" s="626"/>
      <c r="AG223" s="820"/>
      <c r="AH223" s="821"/>
      <c r="AI223" s="866"/>
      <c r="AJ223" s="867"/>
      <c r="AK223" s="824"/>
      <c r="AL223" s="825"/>
      <c r="AM223" s="826"/>
      <c r="AN223" s="703"/>
      <c r="AO223" s="827"/>
      <c r="AP223" s="704"/>
      <c r="AQ223" s="704"/>
      <c r="AR223" s="828"/>
      <c r="AS223" s="829"/>
      <c r="AT223" s="838" t="str">
        <f aca="false">IF(AV222="","",IF(AG222&gt;10,"！令和６年度の新加算の「算定対象月」が10か月を超えています。標準的な「算定対象月」は令和６年６月から令和７年３月です。",IF(OR(AB222&lt;&gt;7,AD222&lt;&gt;3),"！算定期間の終わりが令和７年３月になっていません。区分変更を行う場合は、別紙様式2-4に記入してください。","")))</f>
        <v/>
      </c>
      <c r="AU223" s="868"/>
      <c r="AV223" s="831"/>
      <c r="AW223" s="877" t="str">
        <f aca="false">IF('別紙様式2-2（４・５月分）'!O171="","",'別紙様式2-2（４・５月分）'!O171)</f>
        <v/>
      </c>
      <c r="AX223" s="833"/>
      <c r="AY223" s="834"/>
      <c r="AZ223" s="835"/>
      <c r="BA223" s="835"/>
      <c r="BB223" s="835"/>
      <c r="BC223" s="835"/>
      <c r="BD223" s="835"/>
      <c r="BE223" s="835"/>
      <c r="BF223" s="835"/>
      <c r="BG223" s="835"/>
      <c r="BH223" s="835"/>
      <c r="BI223" s="835"/>
      <c r="BJ223" s="836"/>
      <c r="BK223" s="831"/>
      <c r="BL223" s="644" t="str">
        <f aca="false">G222</f>
        <v/>
      </c>
    </row>
    <row r="224" s="1" customFormat="true" ht="15" hidden="false" customHeight="true" outlineLevel="0" collapsed="false">
      <c r="A224" s="616"/>
      <c r="B224" s="617"/>
      <c r="C224" s="617"/>
      <c r="D224" s="617"/>
      <c r="E224" s="617"/>
      <c r="F224" s="617"/>
      <c r="G224" s="618"/>
      <c r="H224" s="618"/>
      <c r="I224" s="618"/>
      <c r="J224" s="808"/>
      <c r="K224" s="618"/>
      <c r="L224" s="620"/>
      <c r="M224" s="621"/>
      <c r="N224" s="837"/>
      <c r="O224" s="863"/>
      <c r="P224" s="873" t="s">
        <v>92</v>
      </c>
      <c r="Q224" s="840" t="e">
        <f aca="false">IFERROR(VLOOKUP('別紙様式2-2（４・５月分）'!AR170,【参考】数式用!$AT$5:$AV$22,3,FALSE),"")))</f>
        <v>#N/A</v>
      </c>
      <c r="R224" s="874" t="s">
        <v>94</v>
      </c>
      <c r="S224" s="875" t="e">
        <f aca="false">IFERROR(VLOOKUP(K222,【参考】数式用!$A$5:$AB$27,MATCH(Q224,【参考】数式用!$B$4:$AB$4,0)+1,0),"")))</f>
        <v>#N/A</v>
      </c>
      <c r="T224" s="843" t="s">
        <v>410</v>
      </c>
      <c r="U224" s="844"/>
      <c r="V224" s="870" t="e">
        <f aca="false">IFERROR(VLOOKUP(K222,【参考】数式用!$A$5:$AB$27,MATCH(U224,【参考】数式用!$B$4:$AB$4,0)+1,0),"")))</f>
        <v>#N/A</v>
      </c>
      <c r="W224" s="846" t="s">
        <v>88</v>
      </c>
      <c r="X224" s="881" t="n">
        <v>7</v>
      </c>
      <c r="Y224" s="667" t="s">
        <v>89</v>
      </c>
      <c r="Z224" s="881" t="n">
        <v>4</v>
      </c>
      <c r="AA224" s="667" t="s">
        <v>372</v>
      </c>
      <c r="AB224" s="881" t="n">
        <v>8</v>
      </c>
      <c r="AC224" s="667" t="s">
        <v>89</v>
      </c>
      <c r="AD224" s="881" t="n">
        <v>3</v>
      </c>
      <c r="AE224" s="667" t="s">
        <v>90</v>
      </c>
      <c r="AF224" s="667" t="s">
        <v>101</v>
      </c>
      <c r="AG224" s="848" t="n">
        <f aca="false">IF(X224&gt;=1,(AB224*12+AD224)-(X224*12+Z224)+1,"")</f>
        <v>12</v>
      </c>
      <c r="AH224" s="849" t="s">
        <v>373</v>
      </c>
      <c r="AI224" s="871" t="str">
        <f aca="false">IFERROR(ROUNDDOWN(ROUND(L222*V224,0)*M222,0)*AG224,"")</f>
        <v/>
      </c>
      <c r="AJ224" s="882" t="str">
        <f aca="false">IFERROR(ROUNDDOWN(ROUND((L222*(V224-AX222)),0)*M222,0)*AG224,"")</f>
        <v/>
      </c>
      <c r="AK224" s="852" t="e">
        <f aca="false">IFERROR(IF(OR(N222="",N223="",N225=""),0,ROUNDDOWN(ROUNDDOWN(ROUND(L222*VLOOKUP(K222,【参考】数式用!$A$5:$AB$27,MATCH("新加算Ⅳ",【参考】数式用!$B$4:$AB$4,0)+1,0),0)*M222,0)*AG224*0.5,0)),"")),0),0),0)))</f>
        <v>#N/A</v>
      </c>
      <c r="AL224" s="853" t="str">
        <f aca="false">IF(U224&lt;&gt;"","新規に適用","")</f>
        <v/>
      </c>
      <c r="AM224" s="854" t="e">
        <f aca="false">IFERROR(IF(OR(N225="ベア加算",N225=""),0, IF(OR(U222="新加算Ⅰ",U222="新加算Ⅱ",U222="新加算Ⅲ",U222="新加算Ⅳ"),0,ROUNDDOWN(ROUND(L222*VLOOKUP(K222,【参考】数式用!$A$5:$I$27,MATCH("ベア加算",【参考】数式用!$B$4:$I$4,0)+1,0),0)*M222,0)*AG224)),"")),0),0))))</f>
        <v>#N/A</v>
      </c>
      <c r="AN224" s="855" t="e">
        <f aca="false">IF(AM224=0,"",IF(AND(U224&lt;&gt;"",AN222=""),"新規に適用",IF(AND(U224&lt;&gt;"",AN222&lt;&gt;""),"継続で適用","")))</f>
        <v>#N/A</v>
      </c>
      <c r="AO224" s="855" t="str">
        <f aca="false">IF(AND(U224&lt;&gt;"",AO222=""),"新規に適用",IF(AND(U224&lt;&gt;"",AO222&lt;&gt;""),"継続で適用",""))</f>
        <v/>
      </c>
      <c r="AP224" s="856"/>
      <c r="AQ224" s="855" t="str">
        <f aca="false">IF(AND(U224&lt;&gt;"",AQ222=""),"新規に適用",IF(AND(U224&lt;&gt;"",AQ222&lt;&gt;""),"継続で適用",""))</f>
        <v/>
      </c>
      <c r="AR224" s="857" t="str">
        <f aca="false">IF(AND(U224&lt;&gt;"",AO222=""),"新規に適用",IF(AND(U224&lt;&gt;"",OR(U222="新加算Ⅰ",U222="新加算Ⅱ",U222="新加算Ⅴ（１）",U222="新加算Ⅴ（２）",U222="新加算Ⅴ（３）",U222="新加算Ⅴ（４）",U222="新加算Ⅴ（５）",U222="新加算Ⅴ（６）",U222="新加算Ⅴ（７）",U222="新加算Ⅴ（９）",U222="新加算Ⅴ（10）",U222="新加算Ⅴ（12）")),"継続で適用",""))</f>
        <v/>
      </c>
      <c r="AS224" s="855" t="str">
        <f aca="false">IF(AND(U224&lt;&gt;"",AS222=""),"新規に適用",IF(AND(U224&lt;&gt;"",AS222&lt;&gt;""),"継続で適用",""))</f>
        <v/>
      </c>
      <c r="AT224" s="838"/>
      <c r="AU224" s="868"/>
      <c r="AV224" s="831" t="str">
        <f aca="false">IF(K222&lt;&gt;"","V列に色付け","")</f>
        <v/>
      </c>
      <c r="AW224" s="877"/>
      <c r="AX224" s="833"/>
      <c r="BL224" s="644" t="str">
        <f aca="false">G222</f>
        <v/>
      </c>
    </row>
    <row r="225" s="1" customFormat="true" ht="30" hidden="false" customHeight="true" outlineLevel="0" collapsed="false">
      <c r="A225" s="616"/>
      <c r="B225" s="617"/>
      <c r="C225" s="617"/>
      <c r="D225" s="617"/>
      <c r="E225" s="617"/>
      <c r="F225" s="617"/>
      <c r="G225" s="618"/>
      <c r="H225" s="618"/>
      <c r="I225" s="618"/>
      <c r="J225" s="808"/>
      <c r="K225" s="618"/>
      <c r="L225" s="620"/>
      <c r="M225" s="621"/>
      <c r="N225" s="859" t="str">
        <f aca="false">IF('別紙様式2-2（４・５月分）'!Q172="","",'別紙様式2-2（４・５月分）'!Q172)</f>
        <v/>
      </c>
      <c r="O225" s="863"/>
      <c r="P225" s="873"/>
      <c r="Q225" s="840"/>
      <c r="R225" s="874"/>
      <c r="S225" s="875"/>
      <c r="T225" s="843"/>
      <c r="U225" s="844"/>
      <c r="V225" s="870"/>
      <c r="W225" s="846"/>
      <c r="X225" s="881"/>
      <c r="Y225" s="667"/>
      <c r="Z225" s="881"/>
      <c r="AA225" s="667"/>
      <c r="AB225" s="881"/>
      <c r="AC225" s="667"/>
      <c r="AD225" s="881"/>
      <c r="AE225" s="667"/>
      <c r="AF225" s="667"/>
      <c r="AG225" s="848"/>
      <c r="AH225" s="849"/>
      <c r="AI225" s="871"/>
      <c r="AJ225" s="882"/>
      <c r="AK225" s="852"/>
      <c r="AL225" s="853"/>
      <c r="AM225" s="854"/>
      <c r="AN225" s="855"/>
      <c r="AO225" s="855"/>
      <c r="AP225" s="856"/>
      <c r="AQ225" s="855"/>
      <c r="AR225" s="857"/>
      <c r="AS225" s="855"/>
      <c r="AT225" s="681" t="str">
        <f aca="false">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868"/>
      <c r="AV225" s="831"/>
      <c r="AW225" s="877" t="str">
        <f aca="false">IF('別紙様式2-2（４・５月分）'!O172="","",'別紙様式2-2（４・５月分）'!O172)</f>
        <v/>
      </c>
      <c r="AX225" s="833"/>
      <c r="BL225" s="644" t="str">
        <f aca="false">G222</f>
        <v/>
      </c>
    </row>
    <row r="226" customFormat="false" ht="30" hidden="false" customHeight="true" outlineLevel="0" collapsed="false">
      <c r="A226" s="730" t="n">
        <v>54</v>
      </c>
      <c r="B226" s="731" t="str">
        <f aca="false">IF(基本情報入力シート!C107="","",基本情報入力シート!C107)</f>
        <v/>
      </c>
      <c r="C226" s="731"/>
      <c r="D226" s="731"/>
      <c r="E226" s="731"/>
      <c r="F226" s="731"/>
      <c r="G226" s="732" t="str">
        <f aca="false">IF(基本情報入力シート!M107="","",基本情報入力シート!M107)</f>
        <v/>
      </c>
      <c r="H226" s="732" t="str">
        <f aca="false">IF(基本情報入力シート!R107="","",基本情報入力シート!R107)</f>
        <v/>
      </c>
      <c r="I226" s="732" t="str">
        <f aca="false">IF(基本情報入力シート!W107="","",基本情報入力シート!W107)</f>
        <v/>
      </c>
      <c r="J226" s="860" t="str">
        <f aca="false">IF(基本情報入力シート!X107="","",基本情報入力シート!X107)</f>
        <v/>
      </c>
      <c r="K226" s="732" t="str">
        <f aca="false">IF(基本情報入力シート!Y107="","",基本情報入力シート!Y107)</f>
        <v/>
      </c>
      <c r="L226" s="879" t="str">
        <f aca="false">IF(基本情報入力シート!AB107="","",基本情報入力シート!AB107)</f>
        <v/>
      </c>
      <c r="M226" s="880" t="e">
        <f aca="false">IF(基本情報入力シート!AC107="","",基本情報入力シート!AC107)</f>
        <v>#N/A</v>
      </c>
      <c r="N226" s="811" t="str">
        <f aca="false">IF('別紙様式2-2（４・５月分）'!Q173="","",'別紙様式2-2（４・５月分）'!Q173)</f>
        <v/>
      </c>
      <c r="O226" s="863" t="e">
        <f aca="false">IF(SUM('別紙様式2-2（４・５月分）'!R173:R175)=0,"",SUM('別紙様式2-2（４・５月分）'!R173:R175))</f>
        <v>#N/A</v>
      </c>
      <c r="P226" s="813" t="e">
        <f aca="false">IFERROR(VLOOKUP('別紙様式2-2（４・５月分）'!AR173,【参考】数式用!$AT$5:$AU$22,2,FALSE),"")))</f>
        <v>#N/A</v>
      </c>
      <c r="Q226" s="813"/>
      <c r="R226" s="813"/>
      <c r="S226" s="864" t="e">
        <f aca="false">IFERROR(VLOOKUP(K226,【参考】数式用!$A$5:$AB$27,MATCH(P226,【参考】数式用!$B$4:$AB$4,0)+1,0),"")))</f>
        <v>#N/A</v>
      </c>
      <c r="T226" s="815" t="s">
        <v>405</v>
      </c>
      <c r="U226" s="816"/>
      <c r="V226" s="865" t="e">
        <f aca="false">IFERROR(VLOOKUP(K226,【参考】数式用!$A$5:$AB$27,MATCH(U226,【参考】数式用!$B$4:$AB$4,0)+1,0),"")))</f>
        <v>#N/A</v>
      </c>
      <c r="W226" s="818" t="s">
        <v>88</v>
      </c>
      <c r="X226" s="819" t="n">
        <v>6</v>
      </c>
      <c r="Y226" s="626" t="s">
        <v>89</v>
      </c>
      <c r="Z226" s="819" t="n">
        <v>6</v>
      </c>
      <c r="AA226" s="626" t="s">
        <v>372</v>
      </c>
      <c r="AB226" s="819" t="n">
        <v>7</v>
      </c>
      <c r="AC226" s="626" t="s">
        <v>89</v>
      </c>
      <c r="AD226" s="819" t="n">
        <v>3</v>
      </c>
      <c r="AE226" s="626" t="s">
        <v>90</v>
      </c>
      <c r="AF226" s="626" t="s">
        <v>101</v>
      </c>
      <c r="AG226" s="820" t="n">
        <f aca="false">IF(X226&gt;=1,(AB226*12+AD226)-(X226*12+Z226)+1,"")</f>
        <v>10</v>
      </c>
      <c r="AH226" s="821" t="s">
        <v>373</v>
      </c>
      <c r="AI226" s="866" t="str">
        <f aca="false">IFERROR(ROUNDDOWN(ROUND(L226*V226,0)*M226,0)*AG226,"")</f>
        <v/>
      </c>
      <c r="AJ226" s="867" t="str">
        <f aca="false">IFERROR(ROUNDDOWN(ROUND((L226*(V226-AX226)),0)*M226,0)*AG226,"")</f>
        <v/>
      </c>
      <c r="AK226" s="824" t="e">
        <f aca="false">IFERROR(IF(OR(N226="",N227="",N229=""),0,ROUNDDOWN(ROUNDDOWN(ROUND(L226*VLOOKUP(K226,【参考】数式用!$A$5:$AB$27,MATCH("新加算Ⅳ",【参考】数式用!$B$4:$AB$4,0)+1,0),0)*M226,0)*AG226*0.5,0)),"")),0),0),0)))</f>
        <v>#N/A</v>
      </c>
      <c r="AL226" s="825"/>
      <c r="AM226" s="826" t="e">
        <f aca="false">IFERROR(IF(OR(N229="ベア加算",N229=""),0, IF(OR(U226="新加算Ⅰ",U226="新加算Ⅱ",U226="新加算Ⅲ",U226="新加算Ⅳ"),ROUNDDOWN(ROUND(L226*VLOOKUP(K226,【参考】数式用!$A$5:$I$27,MATCH("ベア加算",【参考】数式用!$B$4:$I$4,0)+1,0),0)*M226,0)*AG226,0)),"")),0),0))))</f>
        <v>#N/A</v>
      </c>
      <c r="AN226" s="703"/>
      <c r="AO226" s="827"/>
      <c r="AP226" s="704"/>
      <c r="AQ226" s="704"/>
      <c r="AR226" s="828"/>
      <c r="AS226" s="829"/>
      <c r="AT226" s="639" t="str">
        <f aca="false">IF(AV226="","",IF(V226&lt;O226,"！加算の要件上は問題ありませんが、令和６年４・５月と比較して令和６年６月に加算率が下がる計画になっています。",""))</f>
        <v/>
      </c>
      <c r="AU226" s="868"/>
      <c r="AV226" s="831" t="str">
        <f aca="false">IF(K226&lt;&gt;"","V列に色付け","")</f>
        <v/>
      </c>
      <c r="AW226" s="877" t="str">
        <f aca="false">IF('別紙様式2-2（４・５月分）'!O173="","",'別紙様式2-2（４・５月分）'!O173)</f>
        <v/>
      </c>
      <c r="AX226" s="833" t="e">
        <f aca="false">IF(SUM('別紙様式2-2（４・５月分）'!P173:P175)=0,"",SUM('別紙様式2-2（４・５月分）'!P173:P175))</f>
        <v>#N/A</v>
      </c>
      <c r="AY226" s="834" t="e">
        <f aca="false">IFERROR(VLOOKUP(K226,【参考】数式用!$AJ$2:$AK$24,2,FALSE),"")))</f>
        <v>#N/A</v>
      </c>
      <c r="AZ226" s="835" t="s">
        <v>406</v>
      </c>
      <c r="BA226" s="835" t="s">
        <v>407</v>
      </c>
      <c r="BB226" s="835" t="s">
        <v>408</v>
      </c>
      <c r="BC226" s="835" t="s">
        <v>409</v>
      </c>
      <c r="BD226" s="835" t="e">
        <f aca="false">IF(AND(P226&lt;&gt;"新加算Ⅰ",P226&lt;&gt;"新加算Ⅱ",P226&lt;&gt;"新加算Ⅲ",P226&lt;&gt;"新加算Ⅳ"),P226,IF(Q228&lt;&gt;"",Q228,""))</f>
        <v>#N/A</v>
      </c>
      <c r="BE226" s="835"/>
      <c r="BF226" s="835" t="e">
        <f aca="false">IF(AM226&lt;&gt;0,IF(AN226="○","入力済","未入力"),"")</f>
        <v>#N/A</v>
      </c>
      <c r="BG226" s="835" t="str">
        <f aca="false">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835" t="str">
        <f aca="false">IF(OR(U226="新加算Ⅴ（７）",U226="新加算Ⅴ（９）",U226="新加算Ⅴ（10）",U226="新加算Ⅴ（12）",U226="新加算Ⅴ（13）",U226="新加算Ⅴ（14）"),IF(OR(AP226="○",AP226="令和６年度中に満たす"),"入力済","未入力"),"")</f>
        <v/>
      </c>
      <c r="BI226" s="835" t="str">
        <f aca="false">IF(OR(U226="新加算Ⅰ",U226="新加算Ⅱ",U226="新加算Ⅲ",U226="新加算Ⅴ（１）",U226="新加算Ⅴ（３）",U226="新加算Ⅴ（８）"),IF(OR(AQ226="○",AQ226="令和６年度中に満たす"),"入力済","未入力"),"")</f>
        <v/>
      </c>
      <c r="BJ226" s="836" t="str">
        <f aca="false">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831" t="str">
        <f aca="false">IF(OR(U226="新加算Ⅰ",U226="新加算Ⅴ（１）",U226="新加算Ⅴ（２）",U226="新加算Ⅴ（５）",U226="新加算Ⅴ（７）",U226="新加算Ⅴ（10）"),IF(AS226="","未入力","入力済"),"")</f>
        <v/>
      </c>
      <c r="BL226" s="644" t="str">
        <f aca="false">G226</f>
        <v/>
      </c>
    </row>
    <row r="227" customFormat="false" ht="15" hidden="false" customHeight="true" outlineLevel="0" collapsed="false">
      <c r="A227" s="730"/>
      <c r="B227" s="731"/>
      <c r="C227" s="731"/>
      <c r="D227" s="731"/>
      <c r="E227" s="731"/>
      <c r="F227" s="731"/>
      <c r="G227" s="732"/>
      <c r="H227" s="732"/>
      <c r="I227" s="732"/>
      <c r="J227" s="860"/>
      <c r="K227" s="732"/>
      <c r="L227" s="879"/>
      <c r="M227" s="880"/>
      <c r="N227" s="837" t="str">
        <f aca="false">IF('別紙様式2-2（４・５月分）'!Q174="","",'別紙様式2-2（４・５月分）'!Q174)</f>
        <v/>
      </c>
      <c r="O227" s="863"/>
      <c r="P227" s="813"/>
      <c r="Q227" s="813"/>
      <c r="R227" s="813"/>
      <c r="S227" s="864"/>
      <c r="T227" s="815"/>
      <c r="U227" s="816"/>
      <c r="V227" s="865"/>
      <c r="W227" s="818"/>
      <c r="X227" s="819"/>
      <c r="Y227" s="626"/>
      <c r="Z227" s="819"/>
      <c r="AA227" s="626"/>
      <c r="AB227" s="819"/>
      <c r="AC227" s="626"/>
      <c r="AD227" s="819"/>
      <c r="AE227" s="626"/>
      <c r="AF227" s="626"/>
      <c r="AG227" s="820"/>
      <c r="AH227" s="821"/>
      <c r="AI227" s="866"/>
      <c r="AJ227" s="867"/>
      <c r="AK227" s="824"/>
      <c r="AL227" s="825"/>
      <c r="AM227" s="826"/>
      <c r="AN227" s="703"/>
      <c r="AO227" s="827"/>
      <c r="AP227" s="704"/>
      <c r="AQ227" s="704"/>
      <c r="AR227" s="828"/>
      <c r="AS227" s="829"/>
      <c r="AT227" s="838" t="str">
        <f aca="false">IF(AV226="","",IF(AG226&gt;10,"！令和６年度の新加算の「算定対象月」が10か月を超えています。標準的な「算定対象月」は令和６年６月から令和７年３月です。",IF(OR(AB226&lt;&gt;7,AD226&lt;&gt;3),"！算定期間の終わりが令和７年３月になっていません。区分変更を行う場合は、別紙様式2-4に記入してください。","")))</f>
        <v/>
      </c>
      <c r="AU227" s="868"/>
      <c r="AV227" s="831"/>
      <c r="AW227" s="877" t="str">
        <f aca="false">IF('別紙様式2-2（４・５月分）'!O174="","",'別紙様式2-2（４・５月分）'!O174)</f>
        <v/>
      </c>
      <c r="AX227" s="833"/>
      <c r="AY227" s="834"/>
      <c r="AZ227" s="835"/>
      <c r="BA227" s="835"/>
      <c r="BB227" s="835"/>
      <c r="BC227" s="835"/>
      <c r="BD227" s="835"/>
      <c r="BE227" s="835"/>
      <c r="BF227" s="835"/>
      <c r="BG227" s="835"/>
      <c r="BH227" s="835"/>
      <c r="BI227" s="835"/>
      <c r="BJ227" s="836"/>
      <c r="BK227" s="831"/>
      <c r="BL227" s="644" t="str">
        <f aca="false">G226</f>
        <v/>
      </c>
    </row>
    <row r="228" s="1" customFormat="true" ht="15" hidden="false" customHeight="true" outlineLevel="0" collapsed="false">
      <c r="A228" s="730"/>
      <c r="B228" s="731"/>
      <c r="C228" s="731"/>
      <c r="D228" s="731"/>
      <c r="E228" s="731"/>
      <c r="F228" s="731"/>
      <c r="G228" s="732"/>
      <c r="H228" s="732"/>
      <c r="I228" s="732"/>
      <c r="J228" s="860"/>
      <c r="K228" s="732"/>
      <c r="L228" s="879"/>
      <c r="M228" s="880"/>
      <c r="N228" s="837"/>
      <c r="O228" s="863"/>
      <c r="P228" s="873" t="s">
        <v>92</v>
      </c>
      <c r="Q228" s="840" t="e">
        <f aca="false">IFERROR(VLOOKUP('別紙様式2-2（４・５月分）'!AR173,【参考】数式用!$AT$5:$AV$22,3,FALSE),"")))</f>
        <v>#N/A</v>
      </c>
      <c r="R228" s="874" t="s">
        <v>94</v>
      </c>
      <c r="S228" s="869" t="e">
        <f aca="false">IFERROR(VLOOKUP(K226,【参考】数式用!$A$5:$AB$27,MATCH(Q228,【参考】数式用!$B$4:$AB$4,0)+1,0),"")))</f>
        <v>#N/A</v>
      </c>
      <c r="T228" s="843" t="s">
        <v>410</v>
      </c>
      <c r="U228" s="844"/>
      <c r="V228" s="870" t="e">
        <f aca="false">IFERROR(VLOOKUP(K226,【参考】数式用!$A$5:$AB$27,MATCH(U228,【参考】数式用!$B$4:$AB$4,0)+1,0),"")))</f>
        <v>#N/A</v>
      </c>
      <c r="W228" s="846" t="s">
        <v>88</v>
      </c>
      <c r="X228" s="881" t="n">
        <v>7</v>
      </c>
      <c r="Y228" s="667" t="s">
        <v>89</v>
      </c>
      <c r="Z228" s="881" t="n">
        <v>4</v>
      </c>
      <c r="AA228" s="667" t="s">
        <v>372</v>
      </c>
      <c r="AB228" s="881" t="n">
        <v>8</v>
      </c>
      <c r="AC228" s="667" t="s">
        <v>89</v>
      </c>
      <c r="AD228" s="881" t="n">
        <v>3</v>
      </c>
      <c r="AE228" s="667" t="s">
        <v>90</v>
      </c>
      <c r="AF228" s="667" t="s">
        <v>101</v>
      </c>
      <c r="AG228" s="848" t="n">
        <f aca="false">IF(X228&gt;=1,(AB228*12+AD228)-(X228*12+Z228)+1,"")</f>
        <v>12</v>
      </c>
      <c r="AH228" s="849" t="s">
        <v>373</v>
      </c>
      <c r="AI228" s="871" t="str">
        <f aca="false">IFERROR(ROUNDDOWN(ROUND(L226*V228,0)*M226,0)*AG228,"")</f>
        <v/>
      </c>
      <c r="AJ228" s="882" t="str">
        <f aca="false">IFERROR(ROUNDDOWN(ROUND((L226*(V228-AX226)),0)*M226,0)*AG228,"")</f>
        <v/>
      </c>
      <c r="AK228" s="852" t="e">
        <f aca="false">IFERROR(IF(OR(N226="",N227="",N229=""),0,ROUNDDOWN(ROUNDDOWN(ROUND(L226*VLOOKUP(K226,【参考】数式用!$A$5:$AB$27,MATCH("新加算Ⅳ",【参考】数式用!$B$4:$AB$4,0)+1,0),0)*M226,0)*AG228*0.5,0)),"")),0),0),0)))</f>
        <v>#N/A</v>
      </c>
      <c r="AL228" s="853" t="str">
        <f aca="false">IF(U228&lt;&gt;"","新規に適用","")</f>
        <v/>
      </c>
      <c r="AM228" s="854" t="e">
        <f aca="false">IFERROR(IF(OR(N229="ベア加算",N229=""),0, IF(OR(U226="新加算Ⅰ",U226="新加算Ⅱ",U226="新加算Ⅲ",U226="新加算Ⅳ"),0,ROUNDDOWN(ROUND(L226*VLOOKUP(K226,【参考】数式用!$A$5:$I$27,MATCH("ベア加算",【参考】数式用!$B$4:$I$4,0)+1,0),0)*M226,0)*AG228)),"")),0),0))))</f>
        <v>#N/A</v>
      </c>
      <c r="AN228" s="855" t="e">
        <f aca="false">IF(AM228=0,"",IF(AND(U228&lt;&gt;"",AN226=""),"新規に適用",IF(AND(U228&lt;&gt;"",AN226&lt;&gt;""),"継続で適用","")))</f>
        <v>#N/A</v>
      </c>
      <c r="AO228" s="855" t="str">
        <f aca="false">IF(AND(U228&lt;&gt;"",AO226=""),"新規に適用",IF(AND(U228&lt;&gt;"",AO226&lt;&gt;""),"継続で適用",""))</f>
        <v/>
      </c>
      <c r="AP228" s="856"/>
      <c r="AQ228" s="855" t="str">
        <f aca="false">IF(AND(U228&lt;&gt;"",AQ226=""),"新規に適用",IF(AND(U228&lt;&gt;"",AQ226&lt;&gt;""),"継続で適用",""))</f>
        <v/>
      </c>
      <c r="AR228" s="857" t="str">
        <f aca="false">IF(AND(U228&lt;&gt;"",AO226=""),"新規に適用",IF(AND(U228&lt;&gt;"",OR(U226="新加算Ⅰ",U226="新加算Ⅱ",U226="新加算Ⅴ（１）",U226="新加算Ⅴ（２）",U226="新加算Ⅴ（３）",U226="新加算Ⅴ（４）",U226="新加算Ⅴ（５）",U226="新加算Ⅴ（６）",U226="新加算Ⅴ（７）",U226="新加算Ⅴ（９）",U226="新加算Ⅴ（10）",U226="新加算Ⅴ（12）")),"継続で適用",""))</f>
        <v/>
      </c>
      <c r="AS228" s="855" t="str">
        <f aca="false">IF(AND(U228&lt;&gt;"",AS226=""),"新規に適用",IF(AND(U228&lt;&gt;"",AS226&lt;&gt;""),"継続で適用",""))</f>
        <v/>
      </c>
      <c r="AT228" s="838"/>
      <c r="AU228" s="868"/>
      <c r="AV228" s="831" t="str">
        <f aca="false">IF(K226&lt;&gt;"","V列に色付け","")</f>
        <v/>
      </c>
      <c r="AW228" s="877"/>
      <c r="AX228" s="833"/>
      <c r="BL228" s="644" t="str">
        <f aca="false">G226</f>
        <v/>
      </c>
    </row>
    <row r="229" s="1" customFormat="true" ht="30" hidden="false" customHeight="true" outlineLevel="0" collapsed="false">
      <c r="A229" s="730"/>
      <c r="B229" s="731"/>
      <c r="C229" s="731"/>
      <c r="D229" s="731"/>
      <c r="E229" s="731"/>
      <c r="F229" s="731"/>
      <c r="G229" s="732"/>
      <c r="H229" s="732"/>
      <c r="I229" s="732"/>
      <c r="J229" s="860"/>
      <c r="K229" s="732"/>
      <c r="L229" s="879"/>
      <c r="M229" s="880"/>
      <c r="N229" s="859" t="str">
        <f aca="false">IF('別紙様式2-2（４・５月分）'!Q175="","",'別紙様式2-2（４・５月分）'!Q175)</f>
        <v/>
      </c>
      <c r="O229" s="863"/>
      <c r="P229" s="873"/>
      <c r="Q229" s="840"/>
      <c r="R229" s="874"/>
      <c r="S229" s="869"/>
      <c r="T229" s="843"/>
      <c r="U229" s="844"/>
      <c r="V229" s="870"/>
      <c r="W229" s="846"/>
      <c r="X229" s="881"/>
      <c r="Y229" s="667"/>
      <c r="Z229" s="881"/>
      <c r="AA229" s="667"/>
      <c r="AB229" s="881"/>
      <c r="AC229" s="667"/>
      <c r="AD229" s="881"/>
      <c r="AE229" s="667"/>
      <c r="AF229" s="667"/>
      <c r="AG229" s="848"/>
      <c r="AH229" s="849"/>
      <c r="AI229" s="871"/>
      <c r="AJ229" s="882"/>
      <c r="AK229" s="852"/>
      <c r="AL229" s="853"/>
      <c r="AM229" s="854"/>
      <c r="AN229" s="855"/>
      <c r="AO229" s="855"/>
      <c r="AP229" s="856"/>
      <c r="AQ229" s="855"/>
      <c r="AR229" s="857"/>
      <c r="AS229" s="855"/>
      <c r="AT229" s="681" t="str">
        <f aca="false">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868"/>
      <c r="AV229" s="831"/>
      <c r="AW229" s="877" t="str">
        <f aca="false">IF('別紙様式2-2（４・５月分）'!O175="","",'別紙様式2-2（４・５月分）'!O175)</f>
        <v/>
      </c>
      <c r="AX229" s="833"/>
      <c r="BL229" s="644" t="str">
        <f aca="false">G226</f>
        <v/>
      </c>
    </row>
    <row r="230" customFormat="false" ht="30" hidden="false" customHeight="true" outlineLevel="0" collapsed="false">
      <c r="A230" s="616" t="n">
        <v>55</v>
      </c>
      <c r="B230" s="617" t="str">
        <f aca="false">IF(基本情報入力シート!C108="","",基本情報入力シート!C108)</f>
        <v/>
      </c>
      <c r="C230" s="617"/>
      <c r="D230" s="617"/>
      <c r="E230" s="617"/>
      <c r="F230" s="617"/>
      <c r="G230" s="618" t="str">
        <f aca="false">IF(基本情報入力シート!M108="","",基本情報入力シート!M108)</f>
        <v/>
      </c>
      <c r="H230" s="618" t="str">
        <f aca="false">IF(基本情報入力シート!R108="","",基本情報入力シート!R108)</f>
        <v/>
      </c>
      <c r="I230" s="618" t="str">
        <f aca="false">IF(基本情報入力シート!W108="","",基本情報入力シート!W108)</f>
        <v/>
      </c>
      <c r="J230" s="808" t="str">
        <f aca="false">IF(基本情報入力シート!X108="","",基本情報入力シート!X108)</f>
        <v/>
      </c>
      <c r="K230" s="618" t="str">
        <f aca="false">IF(基本情報入力シート!Y108="","",基本情報入力シート!Y108)</f>
        <v/>
      </c>
      <c r="L230" s="620" t="str">
        <f aca="false">IF(基本情報入力シート!AB108="","",基本情報入力シート!AB108)</f>
        <v/>
      </c>
      <c r="M230" s="621" t="e">
        <f aca="false">IF(基本情報入力シート!AC108="","",基本情報入力シート!AC108)</f>
        <v>#N/A</v>
      </c>
      <c r="N230" s="811" t="str">
        <f aca="false">IF('別紙様式2-2（４・５月分）'!Q176="","",'別紙様式2-2（４・５月分）'!Q176)</f>
        <v/>
      </c>
      <c r="O230" s="863" t="e">
        <f aca="false">IF(SUM('別紙様式2-2（４・５月分）'!R176:R178)=0,"",SUM('別紙様式2-2（４・５月分）'!R176:R178))</f>
        <v>#N/A</v>
      </c>
      <c r="P230" s="813" t="e">
        <f aca="false">IFERROR(VLOOKUP('別紙様式2-2（４・５月分）'!AR176,【参考】数式用!$AT$5:$AU$22,2,FALSE),"")))</f>
        <v>#N/A</v>
      </c>
      <c r="Q230" s="813"/>
      <c r="R230" s="813"/>
      <c r="S230" s="864" t="e">
        <f aca="false">IFERROR(VLOOKUP(K230,【参考】数式用!$A$5:$AB$27,MATCH(P230,【参考】数式用!$B$4:$AB$4,0)+1,0),"")))</f>
        <v>#N/A</v>
      </c>
      <c r="T230" s="815" t="s">
        <v>405</v>
      </c>
      <c r="U230" s="816"/>
      <c r="V230" s="865" t="e">
        <f aca="false">IFERROR(VLOOKUP(K230,【参考】数式用!$A$5:$AB$27,MATCH(U230,【参考】数式用!$B$4:$AB$4,0)+1,0),"")))</f>
        <v>#N/A</v>
      </c>
      <c r="W230" s="818" t="s">
        <v>88</v>
      </c>
      <c r="X230" s="819" t="n">
        <v>6</v>
      </c>
      <c r="Y230" s="626" t="s">
        <v>89</v>
      </c>
      <c r="Z230" s="819" t="n">
        <v>6</v>
      </c>
      <c r="AA230" s="626" t="s">
        <v>372</v>
      </c>
      <c r="AB230" s="819" t="n">
        <v>7</v>
      </c>
      <c r="AC230" s="626" t="s">
        <v>89</v>
      </c>
      <c r="AD230" s="819" t="n">
        <v>3</v>
      </c>
      <c r="AE230" s="626" t="s">
        <v>90</v>
      </c>
      <c r="AF230" s="626" t="s">
        <v>101</v>
      </c>
      <c r="AG230" s="820" t="n">
        <f aca="false">IF(X230&gt;=1,(AB230*12+AD230)-(X230*12+Z230)+1,"")</f>
        <v>10</v>
      </c>
      <c r="AH230" s="821" t="s">
        <v>373</v>
      </c>
      <c r="AI230" s="866" t="str">
        <f aca="false">IFERROR(ROUNDDOWN(ROUND(L230*V230,0)*M230,0)*AG230,"")</f>
        <v/>
      </c>
      <c r="AJ230" s="867" t="str">
        <f aca="false">IFERROR(ROUNDDOWN(ROUND((L230*(V230-AX230)),0)*M230,0)*AG230,"")</f>
        <v/>
      </c>
      <c r="AK230" s="824" t="e">
        <f aca="false">IFERROR(IF(OR(N230="",N231="",N233=""),0,ROUNDDOWN(ROUNDDOWN(ROUND(L230*VLOOKUP(K230,【参考】数式用!$A$5:$AB$27,MATCH("新加算Ⅳ",【参考】数式用!$B$4:$AB$4,0)+1,0),0)*M230,0)*AG230*0.5,0)),"")),0),0),0)))</f>
        <v>#N/A</v>
      </c>
      <c r="AL230" s="825"/>
      <c r="AM230" s="826" t="e">
        <f aca="false">IFERROR(IF(OR(N233="ベア加算",N233=""),0, IF(OR(U230="新加算Ⅰ",U230="新加算Ⅱ",U230="新加算Ⅲ",U230="新加算Ⅳ"),ROUNDDOWN(ROUND(L230*VLOOKUP(K230,【参考】数式用!$A$5:$I$27,MATCH("ベア加算",【参考】数式用!$B$4:$I$4,0)+1,0),0)*M230,0)*AG230,0)),"")),0),0))))</f>
        <v>#N/A</v>
      </c>
      <c r="AN230" s="703"/>
      <c r="AO230" s="827"/>
      <c r="AP230" s="704"/>
      <c r="AQ230" s="704"/>
      <c r="AR230" s="828"/>
      <c r="AS230" s="829"/>
      <c r="AT230" s="639" t="str">
        <f aca="false">IF(AV230="","",IF(V230&lt;O230,"！加算の要件上は問題ありませんが、令和６年４・５月と比較して令和６年６月に加算率が下がる計画になっています。",""))</f>
        <v/>
      </c>
      <c r="AU230" s="868"/>
      <c r="AV230" s="831" t="str">
        <f aca="false">IF(K230&lt;&gt;"","V列に色付け","")</f>
        <v/>
      </c>
      <c r="AW230" s="877" t="str">
        <f aca="false">IF('別紙様式2-2（４・５月分）'!O176="","",'別紙様式2-2（４・５月分）'!O176)</f>
        <v/>
      </c>
      <c r="AX230" s="833" t="e">
        <f aca="false">IF(SUM('別紙様式2-2（４・５月分）'!P176:P178)=0,"",SUM('別紙様式2-2（４・５月分）'!P176:P178))</f>
        <v>#N/A</v>
      </c>
      <c r="AY230" s="834" t="e">
        <f aca="false">IFERROR(VLOOKUP(K230,【参考】数式用!$AJ$2:$AK$24,2,FALSE),"")))</f>
        <v>#N/A</v>
      </c>
      <c r="AZ230" s="835" t="s">
        <v>406</v>
      </c>
      <c r="BA230" s="835" t="s">
        <v>407</v>
      </c>
      <c r="BB230" s="835" t="s">
        <v>408</v>
      </c>
      <c r="BC230" s="835" t="s">
        <v>409</v>
      </c>
      <c r="BD230" s="835" t="e">
        <f aca="false">IF(AND(P230&lt;&gt;"新加算Ⅰ",P230&lt;&gt;"新加算Ⅱ",P230&lt;&gt;"新加算Ⅲ",P230&lt;&gt;"新加算Ⅳ"),P230,IF(Q232&lt;&gt;"",Q232,""))</f>
        <v>#N/A</v>
      </c>
      <c r="BE230" s="835"/>
      <c r="BF230" s="835" t="e">
        <f aca="false">IF(AM230&lt;&gt;0,IF(AN230="○","入力済","未入力"),"")</f>
        <v>#N/A</v>
      </c>
      <c r="BG230" s="835" t="str">
        <f aca="false">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835" t="str">
        <f aca="false">IF(OR(U230="新加算Ⅴ（７）",U230="新加算Ⅴ（９）",U230="新加算Ⅴ（10）",U230="新加算Ⅴ（12）",U230="新加算Ⅴ（13）",U230="新加算Ⅴ（14）"),IF(OR(AP230="○",AP230="令和６年度中に満たす"),"入力済","未入力"),"")</f>
        <v/>
      </c>
      <c r="BI230" s="835" t="str">
        <f aca="false">IF(OR(U230="新加算Ⅰ",U230="新加算Ⅱ",U230="新加算Ⅲ",U230="新加算Ⅴ（１）",U230="新加算Ⅴ（３）",U230="新加算Ⅴ（８）"),IF(OR(AQ230="○",AQ230="令和６年度中に満たす"),"入力済","未入力"),"")</f>
        <v/>
      </c>
      <c r="BJ230" s="836" t="str">
        <f aca="false">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831" t="str">
        <f aca="false">IF(OR(U230="新加算Ⅰ",U230="新加算Ⅴ（１）",U230="新加算Ⅴ（２）",U230="新加算Ⅴ（５）",U230="新加算Ⅴ（７）",U230="新加算Ⅴ（10）"),IF(AS230="","未入力","入力済"),"")</f>
        <v/>
      </c>
      <c r="BL230" s="644" t="str">
        <f aca="false">G230</f>
        <v/>
      </c>
    </row>
    <row r="231" customFormat="false" ht="15" hidden="false" customHeight="true" outlineLevel="0" collapsed="false">
      <c r="A231" s="616"/>
      <c r="B231" s="617"/>
      <c r="C231" s="617"/>
      <c r="D231" s="617"/>
      <c r="E231" s="617"/>
      <c r="F231" s="617"/>
      <c r="G231" s="618"/>
      <c r="H231" s="618"/>
      <c r="I231" s="618"/>
      <c r="J231" s="808"/>
      <c r="K231" s="618"/>
      <c r="L231" s="620"/>
      <c r="M231" s="621"/>
      <c r="N231" s="837" t="str">
        <f aca="false">IF('別紙様式2-2（４・５月分）'!Q177="","",'別紙様式2-2（４・５月分）'!Q177)</f>
        <v/>
      </c>
      <c r="O231" s="863"/>
      <c r="P231" s="813"/>
      <c r="Q231" s="813"/>
      <c r="R231" s="813"/>
      <c r="S231" s="864"/>
      <c r="T231" s="815"/>
      <c r="U231" s="816"/>
      <c r="V231" s="865"/>
      <c r="W231" s="818"/>
      <c r="X231" s="819"/>
      <c r="Y231" s="626"/>
      <c r="Z231" s="819"/>
      <c r="AA231" s="626"/>
      <c r="AB231" s="819"/>
      <c r="AC231" s="626"/>
      <c r="AD231" s="819"/>
      <c r="AE231" s="626"/>
      <c r="AF231" s="626"/>
      <c r="AG231" s="820"/>
      <c r="AH231" s="821"/>
      <c r="AI231" s="866"/>
      <c r="AJ231" s="867"/>
      <c r="AK231" s="824"/>
      <c r="AL231" s="825"/>
      <c r="AM231" s="826"/>
      <c r="AN231" s="703"/>
      <c r="AO231" s="827"/>
      <c r="AP231" s="704"/>
      <c r="AQ231" s="704"/>
      <c r="AR231" s="828"/>
      <c r="AS231" s="829"/>
      <c r="AT231" s="838" t="str">
        <f aca="false">IF(AV230="","",IF(AG230&gt;10,"！令和６年度の新加算の「算定対象月」が10か月を超えています。標準的な「算定対象月」は令和６年６月から令和７年３月です。",IF(OR(AB230&lt;&gt;7,AD230&lt;&gt;3),"！算定期間の終わりが令和７年３月になっていません。区分変更を行う場合は、別紙様式2-4に記入してください。","")))</f>
        <v/>
      </c>
      <c r="AU231" s="868"/>
      <c r="AV231" s="831"/>
      <c r="AW231" s="877" t="str">
        <f aca="false">IF('別紙様式2-2（４・５月分）'!O177="","",'別紙様式2-2（４・５月分）'!O177)</f>
        <v/>
      </c>
      <c r="AX231" s="833"/>
      <c r="AY231" s="834"/>
      <c r="AZ231" s="835"/>
      <c r="BA231" s="835"/>
      <c r="BB231" s="835"/>
      <c r="BC231" s="835"/>
      <c r="BD231" s="835"/>
      <c r="BE231" s="835"/>
      <c r="BF231" s="835"/>
      <c r="BG231" s="835"/>
      <c r="BH231" s="835"/>
      <c r="BI231" s="835"/>
      <c r="BJ231" s="836"/>
      <c r="BK231" s="831"/>
      <c r="BL231" s="644" t="str">
        <f aca="false">G230</f>
        <v/>
      </c>
    </row>
    <row r="232" s="1" customFormat="true" ht="15" hidden="false" customHeight="true" outlineLevel="0" collapsed="false">
      <c r="A232" s="616"/>
      <c r="B232" s="617"/>
      <c r="C232" s="617"/>
      <c r="D232" s="617"/>
      <c r="E232" s="617"/>
      <c r="F232" s="617"/>
      <c r="G232" s="618"/>
      <c r="H232" s="618"/>
      <c r="I232" s="618"/>
      <c r="J232" s="808"/>
      <c r="K232" s="618"/>
      <c r="L232" s="620"/>
      <c r="M232" s="621"/>
      <c r="N232" s="837"/>
      <c r="O232" s="863"/>
      <c r="P232" s="873" t="s">
        <v>92</v>
      </c>
      <c r="Q232" s="840" t="e">
        <f aca="false">IFERROR(VLOOKUP('別紙様式2-2（４・５月分）'!AR176,【参考】数式用!$AT$5:$AV$22,3,FALSE),"")))</f>
        <v>#N/A</v>
      </c>
      <c r="R232" s="874" t="s">
        <v>94</v>
      </c>
      <c r="S232" s="875" t="e">
        <f aca="false">IFERROR(VLOOKUP(K230,【参考】数式用!$A$5:$AB$27,MATCH(Q232,【参考】数式用!$B$4:$AB$4,0)+1,0),"")))</f>
        <v>#N/A</v>
      </c>
      <c r="T232" s="843" t="s">
        <v>410</v>
      </c>
      <c r="U232" s="844"/>
      <c r="V232" s="870" t="e">
        <f aca="false">IFERROR(VLOOKUP(K230,【参考】数式用!$A$5:$AB$27,MATCH(U232,【参考】数式用!$B$4:$AB$4,0)+1,0),"")))</f>
        <v>#N/A</v>
      </c>
      <c r="W232" s="846" t="s">
        <v>88</v>
      </c>
      <c r="X232" s="881" t="n">
        <v>7</v>
      </c>
      <c r="Y232" s="667" t="s">
        <v>89</v>
      </c>
      <c r="Z232" s="881" t="n">
        <v>4</v>
      </c>
      <c r="AA232" s="667" t="s">
        <v>372</v>
      </c>
      <c r="AB232" s="881" t="n">
        <v>8</v>
      </c>
      <c r="AC232" s="667" t="s">
        <v>89</v>
      </c>
      <c r="AD232" s="881" t="n">
        <v>3</v>
      </c>
      <c r="AE232" s="667" t="s">
        <v>90</v>
      </c>
      <c r="AF232" s="667" t="s">
        <v>101</v>
      </c>
      <c r="AG232" s="848" t="n">
        <f aca="false">IF(X232&gt;=1,(AB232*12+AD232)-(X232*12+Z232)+1,"")</f>
        <v>12</v>
      </c>
      <c r="AH232" s="849" t="s">
        <v>373</v>
      </c>
      <c r="AI232" s="871" t="str">
        <f aca="false">IFERROR(ROUNDDOWN(ROUND(L230*V232,0)*M230,0)*AG232,"")</f>
        <v/>
      </c>
      <c r="AJ232" s="882" t="str">
        <f aca="false">IFERROR(ROUNDDOWN(ROUND((L230*(V232-AX230)),0)*M230,0)*AG232,"")</f>
        <v/>
      </c>
      <c r="AK232" s="852" t="e">
        <f aca="false">IFERROR(IF(OR(N230="",N231="",N233=""),0,ROUNDDOWN(ROUNDDOWN(ROUND(L230*VLOOKUP(K230,【参考】数式用!$A$5:$AB$27,MATCH("新加算Ⅳ",【参考】数式用!$B$4:$AB$4,0)+1,0),0)*M230,0)*AG232*0.5,0)),"")),0),0),0)))</f>
        <v>#N/A</v>
      </c>
      <c r="AL232" s="853" t="str">
        <f aca="false">IF(U232&lt;&gt;"","新規に適用","")</f>
        <v/>
      </c>
      <c r="AM232" s="854" t="e">
        <f aca="false">IFERROR(IF(OR(N233="ベア加算",N233=""),0, IF(OR(U230="新加算Ⅰ",U230="新加算Ⅱ",U230="新加算Ⅲ",U230="新加算Ⅳ"),0,ROUNDDOWN(ROUND(L230*VLOOKUP(K230,【参考】数式用!$A$5:$I$27,MATCH("ベア加算",【参考】数式用!$B$4:$I$4,0)+1,0),0)*M230,0)*AG232)),"")),0),0))))</f>
        <v>#N/A</v>
      </c>
      <c r="AN232" s="855" t="e">
        <f aca="false">IF(AM232=0,"",IF(AND(U232&lt;&gt;"",AN230=""),"新規に適用",IF(AND(U232&lt;&gt;"",AN230&lt;&gt;""),"継続で適用","")))</f>
        <v>#N/A</v>
      </c>
      <c r="AO232" s="855" t="str">
        <f aca="false">IF(AND(U232&lt;&gt;"",AO230=""),"新規に適用",IF(AND(U232&lt;&gt;"",AO230&lt;&gt;""),"継続で適用",""))</f>
        <v/>
      </c>
      <c r="AP232" s="856"/>
      <c r="AQ232" s="855" t="str">
        <f aca="false">IF(AND(U232&lt;&gt;"",AQ230=""),"新規に適用",IF(AND(U232&lt;&gt;"",AQ230&lt;&gt;""),"継続で適用",""))</f>
        <v/>
      </c>
      <c r="AR232" s="857" t="str">
        <f aca="false">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855" t="str">
        <f aca="false">IF(AND(U232&lt;&gt;"",AS230=""),"新規に適用",IF(AND(U232&lt;&gt;"",AS230&lt;&gt;""),"継続で適用",""))</f>
        <v/>
      </c>
      <c r="AT232" s="838"/>
      <c r="AU232" s="868"/>
      <c r="AV232" s="831" t="str">
        <f aca="false">IF(K230&lt;&gt;"","V列に色付け","")</f>
        <v/>
      </c>
      <c r="AW232" s="877"/>
      <c r="AX232" s="833"/>
      <c r="BL232" s="644" t="str">
        <f aca="false">G230</f>
        <v/>
      </c>
    </row>
    <row r="233" s="1" customFormat="true" ht="30" hidden="false" customHeight="true" outlineLevel="0" collapsed="false">
      <c r="A233" s="616"/>
      <c r="B233" s="617"/>
      <c r="C233" s="617"/>
      <c r="D233" s="617"/>
      <c r="E233" s="617"/>
      <c r="F233" s="617"/>
      <c r="G233" s="618"/>
      <c r="H233" s="618"/>
      <c r="I233" s="618"/>
      <c r="J233" s="808"/>
      <c r="K233" s="618"/>
      <c r="L233" s="620"/>
      <c r="M233" s="621"/>
      <c r="N233" s="859" t="str">
        <f aca="false">IF('別紙様式2-2（４・５月分）'!Q178="","",'別紙様式2-2（４・５月分）'!Q178)</f>
        <v/>
      </c>
      <c r="O233" s="863"/>
      <c r="P233" s="873"/>
      <c r="Q233" s="840"/>
      <c r="R233" s="874"/>
      <c r="S233" s="875"/>
      <c r="T233" s="843"/>
      <c r="U233" s="844"/>
      <c r="V233" s="870"/>
      <c r="W233" s="846"/>
      <c r="X233" s="881"/>
      <c r="Y233" s="667"/>
      <c r="Z233" s="881"/>
      <c r="AA233" s="667"/>
      <c r="AB233" s="881"/>
      <c r="AC233" s="667"/>
      <c r="AD233" s="881"/>
      <c r="AE233" s="667"/>
      <c r="AF233" s="667"/>
      <c r="AG233" s="848"/>
      <c r="AH233" s="849"/>
      <c r="AI233" s="871"/>
      <c r="AJ233" s="882"/>
      <c r="AK233" s="852"/>
      <c r="AL233" s="853"/>
      <c r="AM233" s="854"/>
      <c r="AN233" s="855"/>
      <c r="AO233" s="855"/>
      <c r="AP233" s="856"/>
      <c r="AQ233" s="855"/>
      <c r="AR233" s="857"/>
      <c r="AS233" s="855"/>
      <c r="AT233" s="681" t="str">
        <f aca="false">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868"/>
      <c r="AV233" s="831"/>
      <c r="AW233" s="877" t="str">
        <f aca="false">IF('別紙様式2-2（４・５月分）'!O178="","",'別紙様式2-2（４・５月分）'!O178)</f>
        <v/>
      </c>
      <c r="AX233" s="833"/>
      <c r="BL233" s="644" t="str">
        <f aca="false">G230</f>
        <v/>
      </c>
    </row>
    <row r="234" customFormat="false" ht="30" hidden="false" customHeight="true" outlineLevel="0" collapsed="false">
      <c r="A234" s="730" t="n">
        <v>56</v>
      </c>
      <c r="B234" s="731" t="str">
        <f aca="false">IF(基本情報入力シート!C109="","",基本情報入力シート!C109)</f>
        <v/>
      </c>
      <c r="C234" s="731"/>
      <c r="D234" s="731"/>
      <c r="E234" s="731"/>
      <c r="F234" s="731"/>
      <c r="G234" s="732" t="str">
        <f aca="false">IF(基本情報入力シート!M109="","",基本情報入力シート!M109)</f>
        <v/>
      </c>
      <c r="H234" s="732" t="str">
        <f aca="false">IF(基本情報入力シート!R109="","",基本情報入力シート!R109)</f>
        <v/>
      </c>
      <c r="I234" s="732" t="str">
        <f aca="false">IF(基本情報入力シート!W109="","",基本情報入力シート!W109)</f>
        <v/>
      </c>
      <c r="J234" s="860" t="str">
        <f aca="false">IF(基本情報入力シート!X109="","",基本情報入力シート!X109)</f>
        <v/>
      </c>
      <c r="K234" s="732" t="str">
        <f aca="false">IF(基本情報入力シート!Y109="","",基本情報入力シート!Y109)</f>
        <v/>
      </c>
      <c r="L234" s="879" t="str">
        <f aca="false">IF(基本情報入力シート!AB109="","",基本情報入力シート!AB109)</f>
        <v/>
      </c>
      <c r="M234" s="880" t="e">
        <f aca="false">IF(基本情報入力シート!AC109="","",基本情報入力シート!AC109)</f>
        <v>#N/A</v>
      </c>
      <c r="N234" s="811" t="str">
        <f aca="false">IF('別紙様式2-2（４・５月分）'!Q179="","",'別紙様式2-2（４・５月分）'!Q179)</f>
        <v/>
      </c>
      <c r="O234" s="863" t="e">
        <f aca="false">IF(SUM('別紙様式2-2（４・５月分）'!R179:R181)=0,"",SUM('別紙様式2-2（４・５月分）'!R179:R181))</f>
        <v>#N/A</v>
      </c>
      <c r="P234" s="813" t="e">
        <f aca="false">IFERROR(VLOOKUP('別紙様式2-2（４・５月分）'!AR179,【参考】数式用!$AT$5:$AU$22,2,FALSE),"")))</f>
        <v>#N/A</v>
      </c>
      <c r="Q234" s="813"/>
      <c r="R234" s="813"/>
      <c r="S234" s="864" t="e">
        <f aca="false">IFERROR(VLOOKUP(K234,【参考】数式用!$A$5:$AB$27,MATCH(P234,【参考】数式用!$B$4:$AB$4,0)+1,0),"")))</f>
        <v>#N/A</v>
      </c>
      <c r="T234" s="815" t="s">
        <v>405</v>
      </c>
      <c r="U234" s="816"/>
      <c r="V234" s="865" t="e">
        <f aca="false">IFERROR(VLOOKUP(K234,【参考】数式用!$A$5:$AB$27,MATCH(U234,【参考】数式用!$B$4:$AB$4,0)+1,0),"")))</f>
        <v>#N/A</v>
      </c>
      <c r="W234" s="818" t="s">
        <v>88</v>
      </c>
      <c r="X234" s="819" t="n">
        <v>6</v>
      </c>
      <c r="Y234" s="626" t="s">
        <v>89</v>
      </c>
      <c r="Z234" s="819" t="n">
        <v>6</v>
      </c>
      <c r="AA234" s="626" t="s">
        <v>372</v>
      </c>
      <c r="AB234" s="819" t="n">
        <v>7</v>
      </c>
      <c r="AC234" s="626" t="s">
        <v>89</v>
      </c>
      <c r="AD234" s="819" t="n">
        <v>3</v>
      </c>
      <c r="AE234" s="626" t="s">
        <v>90</v>
      </c>
      <c r="AF234" s="626" t="s">
        <v>101</v>
      </c>
      <c r="AG234" s="820" t="n">
        <f aca="false">IF(X234&gt;=1,(AB234*12+AD234)-(X234*12+Z234)+1,"")</f>
        <v>10</v>
      </c>
      <c r="AH234" s="821" t="s">
        <v>373</v>
      </c>
      <c r="AI234" s="866" t="str">
        <f aca="false">IFERROR(ROUNDDOWN(ROUND(L234*V234,0)*M234,0)*AG234,"")</f>
        <v/>
      </c>
      <c r="AJ234" s="867" t="str">
        <f aca="false">IFERROR(ROUNDDOWN(ROUND((L234*(V234-AX234)),0)*M234,0)*AG234,"")</f>
        <v/>
      </c>
      <c r="AK234" s="824" t="e">
        <f aca="false">IFERROR(IF(OR(N234="",N235="",N237=""),0,ROUNDDOWN(ROUNDDOWN(ROUND(L234*VLOOKUP(K234,【参考】数式用!$A$5:$AB$27,MATCH("新加算Ⅳ",【参考】数式用!$B$4:$AB$4,0)+1,0),0)*M234,0)*AG234*0.5,0)),"")),0),0),0)))</f>
        <v>#N/A</v>
      </c>
      <c r="AL234" s="825"/>
      <c r="AM234" s="826" t="e">
        <f aca="false">IFERROR(IF(OR(N237="ベア加算",N237=""),0, IF(OR(U234="新加算Ⅰ",U234="新加算Ⅱ",U234="新加算Ⅲ",U234="新加算Ⅳ"),ROUNDDOWN(ROUND(L234*VLOOKUP(K234,【参考】数式用!$A$5:$I$27,MATCH("ベア加算",【参考】数式用!$B$4:$I$4,0)+1,0),0)*M234,0)*AG234,0)),"")),0),0))))</f>
        <v>#N/A</v>
      </c>
      <c r="AN234" s="703"/>
      <c r="AO234" s="827"/>
      <c r="AP234" s="704"/>
      <c r="AQ234" s="704"/>
      <c r="AR234" s="828"/>
      <c r="AS234" s="829"/>
      <c r="AT234" s="639" t="str">
        <f aca="false">IF(AV234="","",IF(V234&lt;O234,"！加算の要件上は問題ありませんが、令和６年４・５月と比較して令和６年６月に加算率が下がる計画になっています。",""))</f>
        <v/>
      </c>
      <c r="AU234" s="868"/>
      <c r="AV234" s="831" t="str">
        <f aca="false">IF(K234&lt;&gt;"","V列に色付け","")</f>
        <v/>
      </c>
      <c r="AW234" s="877" t="str">
        <f aca="false">IF('別紙様式2-2（４・５月分）'!O179="","",'別紙様式2-2（４・５月分）'!O179)</f>
        <v/>
      </c>
      <c r="AX234" s="833" t="e">
        <f aca="false">IF(SUM('別紙様式2-2（４・５月分）'!P179:P181)=0,"",SUM('別紙様式2-2（４・５月分）'!P179:P181))</f>
        <v>#N/A</v>
      </c>
      <c r="AY234" s="834" t="e">
        <f aca="false">IFERROR(VLOOKUP(K234,【参考】数式用!$AJ$2:$AK$24,2,FALSE),"")))</f>
        <v>#N/A</v>
      </c>
      <c r="AZ234" s="835" t="s">
        <v>406</v>
      </c>
      <c r="BA234" s="835" t="s">
        <v>407</v>
      </c>
      <c r="BB234" s="835" t="s">
        <v>408</v>
      </c>
      <c r="BC234" s="835" t="s">
        <v>409</v>
      </c>
      <c r="BD234" s="835" t="e">
        <f aca="false">IF(AND(P234&lt;&gt;"新加算Ⅰ",P234&lt;&gt;"新加算Ⅱ",P234&lt;&gt;"新加算Ⅲ",P234&lt;&gt;"新加算Ⅳ"),P234,IF(Q236&lt;&gt;"",Q236,""))</f>
        <v>#N/A</v>
      </c>
      <c r="BE234" s="835"/>
      <c r="BF234" s="835" t="e">
        <f aca="false">IF(AM234&lt;&gt;0,IF(AN234="○","入力済","未入力"),"")</f>
        <v>#N/A</v>
      </c>
      <c r="BG234" s="835" t="str">
        <f aca="false">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835" t="str">
        <f aca="false">IF(OR(U234="新加算Ⅴ（７）",U234="新加算Ⅴ（９）",U234="新加算Ⅴ（10）",U234="新加算Ⅴ（12）",U234="新加算Ⅴ（13）",U234="新加算Ⅴ（14）"),IF(OR(AP234="○",AP234="令和６年度中に満たす"),"入力済","未入力"),"")</f>
        <v/>
      </c>
      <c r="BI234" s="835" t="str">
        <f aca="false">IF(OR(U234="新加算Ⅰ",U234="新加算Ⅱ",U234="新加算Ⅲ",U234="新加算Ⅴ（１）",U234="新加算Ⅴ（３）",U234="新加算Ⅴ（８）"),IF(OR(AQ234="○",AQ234="令和６年度中に満たす"),"入力済","未入力"),"")</f>
        <v/>
      </c>
      <c r="BJ234" s="836" t="str">
        <f aca="false">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831" t="str">
        <f aca="false">IF(OR(U234="新加算Ⅰ",U234="新加算Ⅴ（１）",U234="新加算Ⅴ（２）",U234="新加算Ⅴ（５）",U234="新加算Ⅴ（７）",U234="新加算Ⅴ（10）"),IF(AS234="","未入力","入力済"),"")</f>
        <v/>
      </c>
      <c r="BL234" s="644" t="str">
        <f aca="false">G234</f>
        <v/>
      </c>
    </row>
    <row r="235" customFormat="false" ht="15" hidden="false" customHeight="true" outlineLevel="0" collapsed="false">
      <c r="A235" s="730"/>
      <c r="B235" s="731"/>
      <c r="C235" s="731"/>
      <c r="D235" s="731"/>
      <c r="E235" s="731"/>
      <c r="F235" s="731"/>
      <c r="G235" s="732"/>
      <c r="H235" s="732"/>
      <c r="I235" s="732"/>
      <c r="J235" s="860"/>
      <c r="K235" s="732"/>
      <c r="L235" s="879"/>
      <c r="M235" s="880"/>
      <c r="N235" s="837" t="str">
        <f aca="false">IF('別紙様式2-2（４・５月分）'!Q180="","",'別紙様式2-2（４・５月分）'!Q180)</f>
        <v/>
      </c>
      <c r="O235" s="863"/>
      <c r="P235" s="813"/>
      <c r="Q235" s="813"/>
      <c r="R235" s="813"/>
      <c r="S235" s="864"/>
      <c r="T235" s="815"/>
      <c r="U235" s="816"/>
      <c r="V235" s="865"/>
      <c r="W235" s="818"/>
      <c r="X235" s="819"/>
      <c r="Y235" s="626"/>
      <c r="Z235" s="819"/>
      <c r="AA235" s="626"/>
      <c r="AB235" s="819"/>
      <c r="AC235" s="626"/>
      <c r="AD235" s="819"/>
      <c r="AE235" s="626"/>
      <c r="AF235" s="626"/>
      <c r="AG235" s="820"/>
      <c r="AH235" s="821"/>
      <c r="AI235" s="866"/>
      <c r="AJ235" s="867"/>
      <c r="AK235" s="824"/>
      <c r="AL235" s="825"/>
      <c r="AM235" s="826"/>
      <c r="AN235" s="703"/>
      <c r="AO235" s="827"/>
      <c r="AP235" s="704"/>
      <c r="AQ235" s="704"/>
      <c r="AR235" s="828"/>
      <c r="AS235" s="829"/>
      <c r="AT235" s="838" t="str">
        <f aca="false">IF(AV234="","",IF(AG234&gt;10,"！令和６年度の新加算の「算定対象月」が10か月を超えています。標準的な「算定対象月」は令和６年６月から令和７年３月です。",IF(OR(AB234&lt;&gt;7,AD234&lt;&gt;3),"！算定期間の終わりが令和７年３月になっていません。区分変更を行う場合は、別紙様式2-4に記入してください。","")))</f>
        <v/>
      </c>
      <c r="AU235" s="868"/>
      <c r="AV235" s="831"/>
      <c r="AW235" s="877" t="str">
        <f aca="false">IF('別紙様式2-2（４・５月分）'!O180="","",'別紙様式2-2（４・５月分）'!O180)</f>
        <v/>
      </c>
      <c r="AX235" s="833"/>
      <c r="AY235" s="834"/>
      <c r="AZ235" s="835"/>
      <c r="BA235" s="835"/>
      <c r="BB235" s="835"/>
      <c r="BC235" s="835"/>
      <c r="BD235" s="835"/>
      <c r="BE235" s="835"/>
      <c r="BF235" s="835"/>
      <c r="BG235" s="835"/>
      <c r="BH235" s="835"/>
      <c r="BI235" s="835"/>
      <c r="BJ235" s="836"/>
      <c r="BK235" s="831"/>
      <c r="BL235" s="644" t="str">
        <f aca="false">G234</f>
        <v/>
      </c>
    </row>
    <row r="236" s="1" customFormat="true" ht="15" hidden="false" customHeight="true" outlineLevel="0" collapsed="false">
      <c r="A236" s="730"/>
      <c r="B236" s="731"/>
      <c r="C236" s="731"/>
      <c r="D236" s="731"/>
      <c r="E236" s="731"/>
      <c r="F236" s="731"/>
      <c r="G236" s="732"/>
      <c r="H236" s="732"/>
      <c r="I236" s="732"/>
      <c r="J236" s="860"/>
      <c r="K236" s="732"/>
      <c r="L236" s="879"/>
      <c r="M236" s="880"/>
      <c r="N236" s="837"/>
      <c r="O236" s="863"/>
      <c r="P236" s="873" t="s">
        <v>92</v>
      </c>
      <c r="Q236" s="840" t="e">
        <f aca="false">IFERROR(VLOOKUP('別紙様式2-2（４・５月分）'!AR179,【参考】数式用!$AT$5:$AV$22,3,FALSE),"")))</f>
        <v>#N/A</v>
      </c>
      <c r="R236" s="874" t="s">
        <v>94</v>
      </c>
      <c r="S236" s="869" t="e">
        <f aca="false">IFERROR(VLOOKUP(K234,【参考】数式用!$A$5:$AB$27,MATCH(Q236,【参考】数式用!$B$4:$AB$4,0)+1,0),"")))</f>
        <v>#N/A</v>
      </c>
      <c r="T236" s="843" t="s">
        <v>410</v>
      </c>
      <c r="U236" s="844"/>
      <c r="V236" s="870" t="e">
        <f aca="false">IFERROR(VLOOKUP(K234,【参考】数式用!$A$5:$AB$27,MATCH(U236,【参考】数式用!$B$4:$AB$4,0)+1,0),"")))</f>
        <v>#N/A</v>
      </c>
      <c r="W236" s="846" t="s">
        <v>88</v>
      </c>
      <c r="X236" s="881" t="n">
        <v>7</v>
      </c>
      <c r="Y236" s="667" t="s">
        <v>89</v>
      </c>
      <c r="Z236" s="881" t="n">
        <v>4</v>
      </c>
      <c r="AA236" s="667" t="s">
        <v>372</v>
      </c>
      <c r="AB236" s="881" t="n">
        <v>8</v>
      </c>
      <c r="AC236" s="667" t="s">
        <v>89</v>
      </c>
      <c r="AD236" s="881" t="n">
        <v>3</v>
      </c>
      <c r="AE236" s="667" t="s">
        <v>90</v>
      </c>
      <c r="AF236" s="667" t="s">
        <v>101</v>
      </c>
      <c r="AG236" s="848" t="n">
        <f aca="false">IF(X236&gt;=1,(AB236*12+AD236)-(X236*12+Z236)+1,"")</f>
        <v>12</v>
      </c>
      <c r="AH236" s="849" t="s">
        <v>373</v>
      </c>
      <c r="AI236" s="871" t="str">
        <f aca="false">IFERROR(ROUNDDOWN(ROUND(L234*V236,0)*M234,0)*AG236,"")</f>
        <v/>
      </c>
      <c r="AJ236" s="882" t="str">
        <f aca="false">IFERROR(ROUNDDOWN(ROUND((L234*(V236-AX234)),0)*M234,0)*AG236,"")</f>
        <v/>
      </c>
      <c r="AK236" s="852" t="e">
        <f aca="false">IFERROR(IF(OR(N234="",N235="",N237=""),0,ROUNDDOWN(ROUNDDOWN(ROUND(L234*VLOOKUP(K234,【参考】数式用!$A$5:$AB$27,MATCH("新加算Ⅳ",【参考】数式用!$B$4:$AB$4,0)+1,0),0)*M234,0)*AG236*0.5,0)),"")),0),0),0)))</f>
        <v>#N/A</v>
      </c>
      <c r="AL236" s="853" t="str">
        <f aca="false">IF(U236&lt;&gt;"","新規に適用","")</f>
        <v/>
      </c>
      <c r="AM236" s="854" t="e">
        <f aca="false">IFERROR(IF(OR(N237="ベア加算",N237=""),0, IF(OR(U234="新加算Ⅰ",U234="新加算Ⅱ",U234="新加算Ⅲ",U234="新加算Ⅳ"),0,ROUNDDOWN(ROUND(L234*VLOOKUP(K234,【参考】数式用!$A$5:$I$27,MATCH("ベア加算",【参考】数式用!$B$4:$I$4,0)+1,0),0)*M234,0)*AG236)),"")),0),0))))</f>
        <v>#N/A</v>
      </c>
      <c r="AN236" s="855" t="e">
        <f aca="false">IF(AM236=0,"",IF(AND(U236&lt;&gt;"",AN234=""),"新規に適用",IF(AND(U236&lt;&gt;"",AN234&lt;&gt;""),"継続で適用","")))</f>
        <v>#N/A</v>
      </c>
      <c r="AO236" s="855" t="str">
        <f aca="false">IF(AND(U236&lt;&gt;"",AO234=""),"新規に適用",IF(AND(U236&lt;&gt;"",AO234&lt;&gt;""),"継続で適用",""))</f>
        <v/>
      </c>
      <c r="AP236" s="856"/>
      <c r="AQ236" s="855" t="str">
        <f aca="false">IF(AND(U236&lt;&gt;"",AQ234=""),"新規に適用",IF(AND(U236&lt;&gt;"",AQ234&lt;&gt;""),"継続で適用",""))</f>
        <v/>
      </c>
      <c r="AR236" s="857" t="str">
        <f aca="false">IF(AND(U236&lt;&gt;"",AO234=""),"新規に適用",IF(AND(U236&lt;&gt;"",OR(U234="新加算Ⅰ",U234="新加算Ⅱ",U234="新加算Ⅴ（１）",U234="新加算Ⅴ（２）",U234="新加算Ⅴ（３）",U234="新加算Ⅴ（４）",U234="新加算Ⅴ（５）",U234="新加算Ⅴ（６）",U234="新加算Ⅴ（７）",U234="新加算Ⅴ（９）",U234="新加算Ⅴ（10）",U234="新加算Ⅴ（12）")),"継続で適用",""))</f>
        <v/>
      </c>
      <c r="AS236" s="855" t="str">
        <f aca="false">IF(AND(U236&lt;&gt;"",AS234=""),"新規に適用",IF(AND(U236&lt;&gt;"",AS234&lt;&gt;""),"継続で適用",""))</f>
        <v/>
      </c>
      <c r="AT236" s="838"/>
      <c r="AU236" s="868"/>
      <c r="AV236" s="831" t="str">
        <f aca="false">IF(K234&lt;&gt;"","V列に色付け","")</f>
        <v/>
      </c>
      <c r="AW236" s="877"/>
      <c r="AX236" s="833"/>
      <c r="BL236" s="644" t="str">
        <f aca="false">G234</f>
        <v/>
      </c>
    </row>
    <row r="237" s="1" customFormat="true" ht="30" hidden="false" customHeight="true" outlineLevel="0" collapsed="false">
      <c r="A237" s="730"/>
      <c r="B237" s="731"/>
      <c r="C237" s="731"/>
      <c r="D237" s="731"/>
      <c r="E237" s="731"/>
      <c r="F237" s="731"/>
      <c r="G237" s="732"/>
      <c r="H237" s="732"/>
      <c r="I237" s="732"/>
      <c r="J237" s="860"/>
      <c r="K237" s="732"/>
      <c r="L237" s="879"/>
      <c r="M237" s="880"/>
      <c r="N237" s="859" t="str">
        <f aca="false">IF('別紙様式2-2（４・５月分）'!Q181="","",'別紙様式2-2（４・５月分）'!Q181)</f>
        <v/>
      </c>
      <c r="O237" s="863"/>
      <c r="P237" s="873"/>
      <c r="Q237" s="840"/>
      <c r="R237" s="874"/>
      <c r="S237" s="869"/>
      <c r="T237" s="843"/>
      <c r="U237" s="844"/>
      <c r="V237" s="870"/>
      <c r="W237" s="846"/>
      <c r="X237" s="881"/>
      <c r="Y237" s="667"/>
      <c r="Z237" s="881"/>
      <c r="AA237" s="667"/>
      <c r="AB237" s="881"/>
      <c r="AC237" s="667"/>
      <c r="AD237" s="881"/>
      <c r="AE237" s="667"/>
      <c r="AF237" s="667"/>
      <c r="AG237" s="848"/>
      <c r="AH237" s="849"/>
      <c r="AI237" s="871"/>
      <c r="AJ237" s="882"/>
      <c r="AK237" s="852"/>
      <c r="AL237" s="853"/>
      <c r="AM237" s="854"/>
      <c r="AN237" s="855"/>
      <c r="AO237" s="855"/>
      <c r="AP237" s="856"/>
      <c r="AQ237" s="855"/>
      <c r="AR237" s="857"/>
      <c r="AS237" s="855"/>
      <c r="AT237" s="681" t="str">
        <f aca="false">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868"/>
      <c r="AV237" s="831"/>
      <c r="AW237" s="877" t="str">
        <f aca="false">IF('別紙様式2-2（４・５月分）'!O181="","",'別紙様式2-2（４・５月分）'!O181)</f>
        <v/>
      </c>
      <c r="AX237" s="833"/>
      <c r="BL237" s="644" t="str">
        <f aca="false">G234</f>
        <v/>
      </c>
    </row>
    <row r="238" customFormat="false" ht="30" hidden="false" customHeight="true" outlineLevel="0" collapsed="false">
      <c r="A238" s="616" t="n">
        <v>57</v>
      </c>
      <c r="B238" s="731" t="str">
        <f aca="false">IF(基本情報入力シート!C110="","",基本情報入力シート!C110)</f>
        <v/>
      </c>
      <c r="C238" s="731"/>
      <c r="D238" s="731"/>
      <c r="E238" s="731"/>
      <c r="F238" s="731"/>
      <c r="G238" s="732" t="str">
        <f aca="false">IF(基本情報入力シート!M110="","",基本情報入力シート!M110)</f>
        <v/>
      </c>
      <c r="H238" s="732" t="str">
        <f aca="false">IF(基本情報入力シート!R110="","",基本情報入力シート!R110)</f>
        <v/>
      </c>
      <c r="I238" s="732" t="str">
        <f aca="false">IF(基本情報入力シート!W110="","",基本情報入力シート!W110)</f>
        <v/>
      </c>
      <c r="J238" s="860" t="str">
        <f aca="false">IF(基本情報入力シート!X110="","",基本情報入力シート!X110)</f>
        <v/>
      </c>
      <c r="K238" s="732" t="str">
        <f aca="false">IF(基本情報入力シート!Y110="","",基本情報入力シート!Y110)</f>
        <v/>
      </c>
      <c r="L238" s="879" t="str">
        <f aca="false">IF(基本情報入力シート!AB110="","",基本情報入力シート!AB110)</f>
        <v/>
      </c>
      <c r="M238" s="880" t="e">
        <f aca="false">IF(基本情報入力シート!AC110="","",基本情報入力シート!AC110)</f>
        <v>#N/A</v>
      </c>
      <c r="N238" s="811" t="str">
        <f aca="false">IF('別紙様式2-2（４・５月分）'!Q182="","",'別紙様式2-2（４・５月分）'!Q182)</f>
        <v/>
      </c>
      <c r="O238" s="863" t="e">
        <f aca="false">IF(SUM('別紙様式2-2（４・５月分）'!R182:R184)=0,"",SUM('別紙様式2-2（４・５月分）'!R182:R184))</f>
        <v>#N/A</v>
      </c>
      <c r="P238" s="813" t="e">
        <f aca="false">IFERROR(VLOOKUP('別紙様式2-2（４・５月分）'!AR182,【参考】数式用!$AT$5:$AU$22,2,FALSE),"")))</f>
        <v>#N/A</v>
      </c>
      <c r="Q238" s="813"/>
      <c r="R238" s="813"/>
      <c r="S238" s="864" t="e">
        <f aca="false">IFERROR(VLOOKUP(K238,【参考】数式用!$A$5:$AB$27,MATCH(P238,【参考】数式用!$B$4:$AB$4,0)+1,0),"")))</f>
        <v>#N/A</v>
      </c>
      <c r="T238" s="815" t="s">
        <v>405</v>
      </c>
      <c r="U238" s="816"/>
      <c r="V238" s="865" t="e">
        <f aca="false">IFERROR(VLOOKUP(K238,【参考】数式用!$A$5:$AB$27,MATCH(U238,【参考】数式用!$B$4:$AB$4,0)+1,0),"")))</f>
        <v>#N/A</v>
      </c>
      <c r="W238" s="818" t="s">
        <v>88</v>
      </c>
      <c r="X238" s="819" t="n">
        <v>6</v>
      </c>
      <c r="Y238" s="626" t="s">
        <v>89</v>
      </c>
      <c r="Z238" s="819" t="n">
        <v>6</v>
      </c>
      <c r="AA238" s="626" t="s">
        <v>372</v>
      </c>
      <c r="AB238" s="819" t="n">
        <v>7</v>
      </c>
      <c r="AC238" s="626" t="s">
        <v>89</v>
      </c>
      <c r="AD238" s="819" t="n">
        <v>3</v>
      </c>
      <c r="AE238" s="626" t="s">
        <v>90</v>
      </c>
      <c r="AF238" s="626" t="s">
        <v>101</v>
      </c>
      <c r="AG238" s="820" t="n">
        <f aca="false">IF(X238&gt;=1,(AB238*12+AD238)-(X238*12+Z238)+1,"")</f>
        <v>10</v>
      </c>
      <c r="AH238" s="821" t="s">
        <v>373</v>
      </c>
      <c r="AI238" s="866" t="str">
        <f aca="false">IFERROR(ROUNDDOWN(ROUND(L238*V238,0)*M238,0)*AG238,"")</f>
        <v/>
      </c>
      <c r="AJ238" s="867" t="str">
        <f aca="false">IFERROR(ROUNDDOWN(ROUND((L238*(V238-AX238)),0)*M238,0)*AG238,"")</f>
        <v/>
      </c>
      <c r="AK238" s="824" t="e">
        <f aca="false">IFERROR(IF(OR(N238="",N239="",N241=""),0,ROUNDDOWN(ROUNDDOWN(ROUND(L238*VLOOKUP(K238,【参考】数式用!$A$5:$AB$27,MATCH("新加算Ⅳ",【参考】数式用!$B$4:$AB$4,0)+1,0),0)*M238,0)*AG238*0.5,0)),"")),0),0),0)))</f>
        <v>#N/A</v>
      </c>
      <c r="AL238" s="825"/>
      <c r="AM238" s="826" t="e">
        <f aca="false">IFERROR(IF(OR(N241="ベア加算",N241=""),0, IF(OR(U238="新加算Ⅰ",U238="新加算Ⅱ",U238="新加算Ⅲ",U238="新加算Ⅳ"),ROUNDDOWN(ROUND(L238*VLOOKUP(K238,【参考】数式用!$A$5:$I$27,MATCH("ベア加算",【参考】数式用!$B$4:$I$4,0)+1,0),0)*M238,0)*AG238,0)),"")),0),0))))</f>
        <v>#N/A</v>
      </c>
      <c r="AN238" s="703"/>
      <c r="AO238" s="827"/>
      <c r="AP238" s="704"/>
      <c r="AQ238" s="704"/>
      <c r="AR238" s="828"/>
      <c r="AS238" s="829"/>
      <c r="AT238" s="639" t="str">
        <f aca="false">IF(AV238="","",IF(V238&lt;O238,"！加算の要件上は問題ありませんが、令和６年４・５月と比較して令和６年６月に加算率が下がる計画になっています。",""))</f>
        <v/>
      </c>
      <c r="AU238" s="868"/>
      <c r="AV238" s="831" t="str">
        <f aca="false">IF(K238&lt;&gt;"","V列に色付け","")</f>
        <v/>
      </c>
      <c r="AW238" s="877" t="str">
        <f aca="false">IF('別紙様式2-2（４・５月分）'!O182="","",'別紙様式2-2（４・５月分）'!O182)</f>
        <v/>
      </c>
      <c r="AX238" s="833" t="e">
        <f aca="false">IF(SUM('別紙様式2-2（４・５月分）'!P182:P184)=0,"",SUM('別紙様式2-2（４・５月分）'!P182:P184))</f>
        <v>#N/A</v>
      </c>
      <c r="AY238" s="834" t="e">
        <f aca="false">IFERROR(VLOOKUP(K238,【参考】数式用!$AJ$2:$AK$24,2,FALSE),"")))</f>
        <v>#N/A</v>
      </c>
      <c r="AZ238" s="835" t="s">
        <v>406</v>
      </c>
      <c r="BA238" s="835" t="s">
        <v>407</v>
      </c>
      <c r="BB238" s="835" t="s">
        <v>408</v>
      </c>
      <c r="BC238" s="835" t="s">
        <v>409</v>
      </c>
      <c r="BD238" s="835" t="e">
        <f aca="false">IF(AND(P238&lt;&gt;"新加算Ⅰ",P238&lt;&gt;"新加算Ⅱ",P238&lt;&gt;"新加算Ⅲ",P238&lt;&gt;"新加算Ⅳ"),P238,IF(Q240&lt;&gt;"",Q240,""))</f>
        <v>#N/A</v>
      </c>
      <c r="BE238" s="835"/>
      <c r="BF238" s="835" t="e">
        <f aca="false">IF(AM238&lt;&gt;0,IF(AN238="○","入力済","未入力"),"")</f>
        <v>#N/A</v>
      </c>
      <c r="BG238" s="835" t="str">
        <f aca="false">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835" t="str">
        <f aca="false">IF(OR(U238="新加算Ⅴ（７）",U238="新加算Ⅴ（９）",U238="新加算Ⅴ（10）",U238="新加算Ⅴ（12）",U238="新加算Ⅴ（13）",U238="新加算Ⅴ（14）"),IF(OR(AP238="○",AP238="令和６年度中に満たす"),"入力済","未入力"),"")</f>
        <v/>
      </c>
      <c r="BI238" s="835" t="str">
        <f aca="false">IF(OR(U238="新加算Ⅰ",U238="新加算Ⅱ",U238="新加算Ⅲ",U238="新加算Ⅴ（１）",U238="新加算Ⅴ（３）",U238="新加算Ⅴ（８）"),IF(OR(AQ238="○",AQ238="令和６年度中に満たす"),"入力済","未入力"),"")</f>
        <v/>
      </c>
      <c r="BJ238" s="836" t="str">
        <f aca="false">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831" t="str">
        <f aca="false">IF(OR(U238="新加算Ⅰ",U238="新加算Ⅴ（１）",U238="新加算Ⅴ（２）",U238="新加算Ⅴ（５）",U238="新加算Ⅴ（７）",U238="新加算Ⅴ（10）"),IF(AS238="","未入力","入力済"),"")</f>
        <v/>
      </c>
      <c r="BL238" s="644" t="str">
        <f aca="false">G238</f>
        <v/>
      </c>
    </row>
    <row r="239" customFormat="false" ht="15" hidden="false" customHeight="true" outlineLevel="0" collapsed="false">
      <c r="A239" s="616"/>
      <c r="B239" s="731"/>
      <c r="C239" s="731"/>
      <c r="D239" s="731"/>
      <c r="E239" s="731"/>
      <c r="F239" s="731"/>
      <c r="G239" s="732"/>
      <c r="H239" s="732"/>
      <c r="I239" s="732"/>
      <c r="J239" s="860"/>
      <c r="K239" s="732"/>
      <c r="L239" s="879"/>
      <c r="M239" s="880"/>
      <c r="N239" s="837" t="str">
        <f aca="false">IF('別紙様式2-2（４・５月分）'!Q183="","",'別紙様式2-2（４・５月分）'!Q183)</f>
        <v/>
      </c>
      <c r="O239" s="863"/>
      <c r="P239" s="813"/>
      <c r="Q239" s="813"/>
      <c r="R239" s="813"/>
      <c r="S239" s="864"/>
      <c r="T239" s="815"/>
      <c r="U239" s="816"/>
      <c r="V239" s="865"/>
      <c r="W239" s="818"/>
      <c r="X239" s="819"/>
      <c r="Y239" s="626"/>
      <c r="Z239" s="819"/>
      <c r="AA239" s="626"/>
      <c r="AB239" s="819"/>
      <c r="AC239" s="626"/>
      <c r="AD239" s="819"/>
      <c r="AE239" s="626"/>
      <c r="AF239" s="626"/>
      <c r="AG239" s="820"/>
      <c r="AH239" s="821"/>
      <c r="AI239" s="866"/>
      <c r="AJ239" s="867"/>
      <c r="AK239" s="824"/>
      <c r="AL239" s="825"/>
      <c r="AM239" s="826"/>
      <c r="AN239" s="703"/>
      <c r="AO239" s="827"/>
      <c r="AP239" s="704"/>
      <c r="AQ239" s="704"/>
      <c r="AR239" s="828"/>
      <c r="AS239" s="829"/>
      <c r="AT239" s="838" t="str">
        <f aca="false">IF(AV238="","",IF(AG238&gt;10,"！令和６年度の新加算の「算定対象月」が10か月を超えています。標準的な「算定対象月」は令和６年６月から令和７年３月です。",IF(OR(AB238&lt;&gt;7,AD238&lt;&gt;3),"！算定期間の終わりが令和７年３月になっていません。区分変更を行う場合は、別紙様式2-4に記入してください。","")))</f>
        <v/>
      </c>
      <c r="AU239" s="868"/>
      <c r="AV239" s="831"/>
      <c r="AW239" s="877" t="str">
        <f aca="false">IF('別紙様式2-2（４・５月分）'!O183="","",'別紙様式2-2（４・５月分）'!O183)</f>
        <v/>
      </c>
      <c r="AX239" s="833"/>
      <c r="AY239" s="834"/>
      <c r="AZ239" s="835"/>
      <c r="BA239" s="835"/>
      <c r="BB239" s="835"/>
      <c r="BC239" s="835"/>
      <c r="BD239" s="835"/>
      <c r="BE239" s="835"/>
      <c r="BF239" s="835"/>
      <c r="BG239" s="835"/>
      <c r="BH239" s="835"/>
      <c r="BI239" s="835"/>
      <c r="BJ239" s="836"/>
      <c r="BK239" s="831"/>
      <c r="BL239" s="644" t="str">
        <f aca="false">G238</f>
        <v/>
      </c>
    </row>
    <row r="240" s="1" customFormat="true" ht="15" hidden="false" customHeight="true" outlineLevel="0" collapsed="false">
      <c r="A240" s="616"/>
      <c r="B240" s="731"/>
      <c r="C240" s="731"/>
      <c r="D240" s="731"/>
      <c r="E240" s="731"/>
      <c r="F240" s="731"/>
      <c r="G240" s="732"/>
      <c r="H240" s="732"/>
      <c r="I240" s="732"/>
      <c r="J240" s="860"/>
      <c r="K240" s="732"/>
      <c r="L240" s="879"/>
      <c r="M240" s="880"/>
      <c r="N240" s="837"/>
      <c r="O240" s="863"/>
      <c r="P240" s="873" t="s">
        <v>92</v>
      </c>
      <c r="Q240" s="840" t="e">
        <f aca="false">IFERROR(VLOOKUP('別紙様式2-2（４・５月分）'!AR182,【参考】数式用!$AT$5:$AV$22,3,FALSE),"")))</f>
        <v>#N/A</v>
      </c>
      <c r="R240" s="874" t="s">
        <v>94</v>
      </c>
      <c r="S240" s="869" t="e">
        <f aca="false">IFERROR(VLOOKUP(K238,【参考】数式用!$A$5:$AB$27,MATCH(Q240,【参考】数式用!$B$4:$AB$4,0)+1,0),"")))</f>
        <v>#N/A</v>
      </c>
      <c r="T240" s="843" t="s">
        <v>410</v>
      </c>
      <c r="U240" s="844"/>
      <c r="V240" s="870" t="e">
        <f aca="false">IFERROR(VLOOKUP(K238,【参考】数式用!$A$5:$AB$27,MATCH(U240,【参考】数式用!$B$4:$AB$4,0)+1,0),"")))</f>
        <v>#N/A</v>
      </c>
      <c r="W240" s="846" t="s">
        <v>88</v>
      </c>
      <c r="X240" s="881" t="n">
        <v>7</v>
      </c>
      <c r="Y240" s="667" t="s">
        <v>89</v>
      </c>
      <c r="Z240" s="881" t="n">
        <v>4</v>
      </c>
      <c r="AA240" s="667" t="s">
        <v>372</v>
      </c>
      <c r="AB240" s="881" t="n">
        <v>8</v>
      </c>
      <c r="AC240" s="667" t="s">
        <v>89</v>
      </c>
      <c r="AD240" s="881" t="n">
        <v>3</v>
      </c>
      <c r="AE240" s="667" t="s">
        <v>90</v>
      </c>
      <c r="AF240" s="667" t="s">
        <v>101</v>
      </c>
      <c r="AG240" s="848" t="n">
        <f aca="false">IF(X240&gt;=1,(AB240*12+AD240)-(X240*12+Z240)+1,"")</f>
        <v>12</v>
      </c>
      <c r="AH240" s="849" t="s">
        <v>373</v>
      </c>
      <c r="AI240" s="871" t="str">
        <f aca="false">IFERROR(ROUNDDOWN(ROUND(L238*V240,0)*M238,0)*AG240,"")</f>
        <v/>
      </c>
      <c r="AJ240" s="882" t="str">
        <f aca="false">IFERROR(ROUNDDOWN(ROUND((L238*(V240-AX238)),0)*M238,0)*AG240,"")</f>
        <v/>
      </c>
      <c r="AK240" s="852" t="e">
        <f aca="false">IFERROR(IF(OR(N238="",N239="",N241=""),0,ROUNDDOWN(ROUNDDOWN(ROUND(L238*VLOOKUP(K238,【参考】数式用!$A$5:$AB$27,MATCH("新加算Ⅳ",【参考】数式用!$B$4:$AB$4,0)+1,0),0)*M238,0)*AG240*0.5,0)),"")),0),0),0)))</f>
        <v>#N/A</v>
      </c>
      <c r="AL240" s="853" t="str">
        <f aca="false">IF(U240&lt;&gt;"","新規に適用","")</f>
        <v/>
      </c>
      <c r="AM240" s="854" t="e">
        <f aca="false">IFERROR(IF(OR(N241="ベア加算",N241=""),0, IF(OR(U238="新加算Ⅰ",U238="新加算Ⅱ",U238="新加算Ⅲ",U238="新加算Ⅳ"),0,ROUNDDOWN(ROUND(L238*VLOOKUP(K238,【参考】数式用!$A$5:$I$27,MATCH("ベア加算",【参考】数式用!$B$4:$I$4,0)+1,0),0)*M238,0)*AG240)),"")),0),0))))</f>
        <v>#N/A</v>
      </c>
      <c r="AN240" s="855" t="e">
        <f aca="false">IF(AM240=0,"",IF(AND(U240&lt;&gt;"",AN238=""),"新規に適用",IF(AND(U240&lt;&gt;"",AN238&lt;&gt;""),"継続で適用","")))</f>
        <v>#N/A</v>
      </c>
      <c r="AO240" s="855" t="str">
        <f aca="false">IF(AND(U240&lt;&gt;"",AO238=""),"新規に適用",IF(AND(U240&lt;&gt;"",AO238&lt;&gt;""),"継続で適用",""))</f>
        <v/>
      </c>
      <c r="AP240" s="856"/>
      <c r="AQ240" s="855" t="str">
        <f aca="false">IF(AND(U240&lt;&gt;"",AQ238=""),"新規に適用",IF(AND(U240&lt;&gt;"",AQ238&lt;&gt;""),"継続で適用",""))</f>
        <v/>
      </c>
      <c r="AR240" s="857" t="str">
        <f aca="false">IF(AND(U240&lt;&gt;"",AO238=""),"新規に適用",IF(AND(U240&lt;&gt;"",OR(U238="新加算Ⅰ",U238="新加算Ⅱ",U238="新加算Ⅴ（１）",U238="新加算Ⅴ（２）",U238="新加算Ⅴ（３）",U238="新加算Ⅴ（４）",U238="新加算Ⅴ（５）",U238="新加算Ⅴ（６）",U238="新加算Ⅴ（７）",U238="新加算Ⅴ（９）",U238="新加算Ⅴ（10）",U238="新加算Ⅴ（12）")),"継続で適用",""))</f>
        <v/>
      </c>
      <c r="AS240" s="855" t="str">
        <f aca="false">IF(AND(U240&lt;&gt;"",AS238=""),"新規に適用",IF(AND(U240&lt;&gt;"",AS238&lt;&gt;""),"継続で適用",""))</f>
        <v/>
      </c>
      <c r="AT240" s="838"/>
      <c r="AU240" s="868"/>
      <c r="AV240" s="831" t="str">
        <f aca="false">IF(K238&lt;&gt;"","V列に色付け","")</f>
        <v/>
      </c>
      <c r="AW240" s="877"/>
      <c r="AX240" s="833"/>
      <c r="BL240" s="644" t="str">
        <f aca="false">G238</f>
        <v/>
      </c>
    </row>
    <row r="241" s="1" customFormat="true" ht="30" hidden="false" customHeight="true" outlineLevel="0" collapsed="false">
      <c r="A241" s="616"/>
      <c r="B241" s="731"/>
      <c r="C241" s="731"/>
      <c r="D241" s="731"/>
      <c r="E241" s="731"/>
      <c r="F241" s="731"/>
      <c r="G241" s="732"/>
      <c r="H241" s="732"/>
      <c r="I241" s="732"/>
      <c r="J241" s="860"/>
      <c r="K241" s="732"/>
      <c r="L241" s="879"/>
      <c r="M241" s="880"/>
      <c r="N241" s="859" t="str">
        <f aca="false">IF('別紙様式2-2（４・５月分）'!Q184="","",'別紙様式2-2（４・５月分）'!Q184)</f>
        <v/>
      </c>
      <c r="O241" s="863"/>
      <c r="P241" s="873"/>
      <c r="Q241" s="840"/>
      <c r="R241" s="874"/>
      <c r="S241" s="869"/>
      <c r="T241" s="843"/>
      <c r="U241" s="844"/>
      <c r="V241" s="870"/>
      <c r="W241" s="846"/>
      <c r="X241" s="881"/>
      <c r="Y241" s="667"/>
      <c r="Z241" s="881"/>
      <c r="AA241" s="667"/>
      <c r="AB241" s="881"/>
      <c r="AC241" s="667"/>
      <c r="AD241" s="881"/>
      <c r="AE241" s="667"/>
      <c r="AF241" s="667"/>
      <c r="AG241" s="848"/>
      <c r="AH241" s="849"/>
      <c r="AI241" s="871"/>
      <c r="AJ241" s="882"/>
      <c r="AK241" s="852"/>
      <c r="AL241" s="853"/>
      <c r="AM241" s="854"/>
      <c r="AN241" s="855"/>
      <c r="AO241" s="855"/>
      <c r="AP241" s="856"/>
      <c r="AQ241" s="855"/>
      <c r="AR241" s="857"/>
      <c r="AS241" s="855"/>
      <c r="AT241" s="681" t="str">
        <f aca="false">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868"/>
      <c r="AV241" s="831"/>
      <c r="AW241" s="877" t="str">
        <f aca="false">IF('別紙様式2-2（４・５月分）'!O184="","",'別紙様式2-2（４・５月分）'!O184)</f>
        <v/>
      </c>
      <c r="AX241" s="833"/>
      <c r="BL241" s="644" t="str">
        <f aca="false">G238</f>
        <v/>
      </c>
    </row>
    <row r="242" customFormat="false" ht="30" hidden="false" customHeight="true" outlineLevel="0" collapsed="false">
      <c r="A242" s="730" t="n">
        <v>58</v>
      </c>
      <c r="B242" s="617" t="str">
        <f aca="false">IF(基本情報入力シート!C111="","",基本情報入力シート!C111)</f>
        <v/>
      </c>
      <c r="C242" s="617"/>
      <c r="D242" s="617"/>
      <c r="E242" s="617"/>
      <c r="F242" s="617"/>
      <c r="G242" s="618" t="str">
        <f aca="false">IF(基本情報入力シート!M111="","",基本情報入力シート!M111)</f>
        <v/>
      </c>
      <c r="H242" s="618" t="str">
        <f aca="false">IF(基本情報入力シート!R111="","",基本情報入力シート!R111)</f>
        <v/>
      </c>
      <c r="I242" s="618" t="str">
        <f aca="false">IF(基本情報入力シート!W111="","",基本情報入力シート!W111)</f>
        <v/>
      </c>
      <c r="J242" s="808" t="str">
        <f aca="false">IF(基本情報入力シート!X111="","",基本情報入力シート!X111)</f>
        <v/>
      </c>
      <c r="K242" s="618" t="str">
        <f aca="false">IF(基本情報入力シート!Y111="","",基本情報入力シート!Y111)</f>
        <v/>
      </c>
      <c r="L242" s="620" t="str">
        <f aca="false">IF(基本情報入力シート!AB111="","",基本情報入力シート!AB111)</f>
        <v/>
      </c>
      <c r="M242" s="621" t="e">
        <f aca="false">IF(基本情報入力シート!AC111="","",基本情報入力シート!AC111)</f>
        <v>#N/A</v>
      </c>
      <c r="N242" s="811" t="str">
        <f aca="false">IF('別紙様式2-2（４・５月分）'!Q185="","",'別紙様式2-2（４・５月分）'!Q185)</f>
        <v/>
      </c>
      <c r="O242" s="863" t="e">
        <f aca="false">IF(SUM('別紙様式2-2（４・５月分）'!R185:R187)=0,"",SUM('別紙様式2-2（４・５月分）'!R185:R187))</f>
        <v>#N/A</v>
      </c>
      <c r="P242" s="813" t="e">
        <f aca="false">IFERROR(VLOOKUP('別紙様式2-2（４・５月分）'!AR185,【参考】数式用!$AT$5:$AU$22,2,FALSE),"")))</f>
        <v>#N/A</v>
      </c>
      <c r="Q242" s="813"/>
      <c r="R242" s="813"/>
      <c r="S242" s="864" t="e">
        <f aca="false">IFERROR(VLOOKUP(K242,【参考】数式用!$A$5:$AB$27,MATCH(P242,【参考】数式用!$B$4:$AB$4,0)+1,0),"")))</f>
        <v>#N/A</v>
      </c>
      <c r="T242" s="815" t="s">
        <v>405</v>
      </c>
      <c r="U242" s="816"/>
      <c r="V242" s="865" t="e">
        <f aca="false">IFERROR(VLOOKUP(K242,【参考】数式用!$A$5:$AB$27,MATCH(U242,【参考】数式用!$B$4:$AB$4,0)+1,0),"")))</f>
        <v>#N/A</v>
      </c>
      <c r="W242" s="818" t="s">
        <v>88</v>
      </c>
      <c r="X242" s="819" t="n">
        <v>6</v>
      </c>
      <c r="Y242" s="626" t="s">
        <v>89</v>
      </c>
      <c r="Z242" s="819" t="n">
        <v>6</v>
      </c>
      <c r="AA242" s="626" t="s">
        <v>372</v>
      </c>
      <c r="AB242" s="819" t="n">
        <v>7</v>
      </c>
      <c r="AC242" s="626" t="s">
        <v>89</v>
      </c>
      <c r="AD242" s="819" t="n">
        <v>3</v>
      </c>
      <c r="AE242" s="626" t="s">
        <v>90</v>
      </c>
      <c r="AF242" s="626" t="s">
        <v>101</v>
      </c>
      <c r="AG242" s="820" t="n">
        <f aca="false">IF(X242&gt;=1,(AB242*12+AD242)-(X242*12+Z242)+1,"")</f>
        <v>10</v>
      </c>
      <c r="AH242" s="821" t="s">
        <v>373</v>
      </c>
      <c r="AI242" s="866" t="str">
        <f aca="false">IFERROR(ROUNDDOWN(ROUND(L242*V242,0)*M242,0)*AG242,"")</f>
        <v/>
      </c>
      <c r="AJ242" s="867" t="str">
        <f aca="false">IFERROR(ROUNDDOWN(ROUND((L242*(V242-AX242)),0)*M242,0)*AG242,"")</f>
        <v/>
      </c>
      <c r="AK242" s="824" t="e">
        <f aca="false">IFERROR(IF(OR(N242="",N243="",N245=""),0,ROUNDDOWN(ROUNDDOWN(ROUND(L242*VLOOKUP(K242,【参考】数式用!$A$5:$AB$27,MATCH("新加算Ⅳ",【参考】数式用!$B$4:$AB$4,0)+1,0),0)*M242,0)*AG242*0.5,0)),"")),0),0),0)))</f>
        <v>#N/A</v>
      </c>
      <c r="AL242" s="825"/>
      <c r="AM242" s="826" t="e">
        <f aca="false">IFERROR(IF(OR(N245="ベア加算",N245=""),0, IF(OR(U242="新加算Ⅰ",U242="新加算Ⅱ",U242="新加算Ⅲ",U242="新加算Ⅳ"),ROUNDDOWN(ROUND(L242*VLOOKUP(K242,【参考】数式用!$A$5:$I$27,MATCH("ベア加算",【参考】数式用!$B$4:$I$4,0)+1,0),0)*M242,0)*AG242,0)),"")),0),0))))</f>
        <v>#N/A</v>
      </c>
      <c r="AN242" s="703"/>
      <c r="AO242" s="827"/>
      <c r="AP242" s="704"/>
      <c r="AQ242" s="704"/>
      <c r="AR242" s="828"/>
      <c r="AS242" s="829"/>
      <c r="AT242" s="639" t="str">
        <f aca="false">IF(AV242="","",IF(V242&lt;O242,"！加算の要件上は問題ありませんが、令和６年４・５月と比較して令和６年６月に加算率が下がる計画になっています。",""))</f>
        <v/>
      </c>
      <c r="AU242" s="868"/>
      <c r="AV242" s="831" t="str">
        <f aca="false">IF(K242&lt;&gt;"","V列に色付け","")</f>
        <v/>
      </c>
      <c r="AW242" s="877" t="str">
        <f aca="false">IF('別紙様式2-2（４・５月分）'!O185="","",'別紙様式2-2（４・５月分）'!O185)</f>
        <v/>
      </c>
      <c r="AX242" s="833" t="e">
        <f aca="false">IF(SUM('別紙様式2-2（４・５月分）'!P185:P187)=0,"",SUM('別紙様式2-2（４・５月分）'!P185:P187))</f>
        <v>#N/A</v>
      </c>
      <c r="AY242" s="834" t="e">
        <f aca="false">IFERROR(VLOOKUP(K242,【参考】数式用!$AJ$2:$AK$24,2,FALSE),"")))</f>
        <v>#N/A</v>
      </c>
      <c r="AZ242" s="835" t="s">
        <v>406</v>
      </c>
      <c r="BA242" s="835" t="s">
        <v>407</v>
      </c>
      <c r="BB242" s="835" t="s">
        <v>408</v>
      </c>
      <c r="BC242" s="835" t="s">
        <v>409</v>
      </c>
      <c r="BD242" s="835" t="e">
        <f aca="false">IF(AND(P242&lt;&gt;"新加算Ⅰ",P242&lt;&gt;"新加算Ⅱ",P242&lt;&gt;"新加算Ⅲ",P242&lt;&gt;"新加算Ⅳ"),P242,IF(Q244&lt;&gt;"",Q244,""))</f>
        <v>#N/A</v>
      </c>
      <c r="BE242" s="835"/>
      <c r="BF242" s="835" t="e">
        <f aca="false">IF(AM242&lt;&gt;0,IF(AN242="○","入力済","未入力"),"")</f>
        <v>#N/A</v>
      </c>
      <c r="BG242" s="835" t="str">
        <f aca="false">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835" t="str">
        <f aca="false">IF(OR(U242="新加算Ⅴ（７）",U242="新加算Ⅴ（９）",U242="新加算Ⅴ（10）",U242="新加算Ⅴ（12）",U242="新加算Ⅴ（13）",U242="新加算Ⅴ（14）"),IF(OR(AP242="○",AP242="令和６年度中に満たす"),"入力済","未入力"),"")</f>
        <v/>
      </c>
      <c r="BI242" s="835" t="str">
        <f aca="false">IF(OR(U242="新加算Ⅰ",U242="新加算Ⅱ",U242="新加算Ⅲ",U242="新加算Ⅴ（１）",U242="新加算Ⅴ（３）",U242="新加算Ⅴ（８）"),IF(OR(AQ242="○",AQ242="令和６年度中に満たす"),"入力済","未入力"),"")</f>
        <v/>
      </c>
      <c r="BJ242" s="836" t="str">
        <f aca="false">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831" t="str">
        <f aca="false">IF(OR(U242="新加算Ⅰ",U242="新加算Ⅴ（１）",U242="新加算Ⅴ（２）",U242="新加算Ⅴ（５）",U242="新加算Ⅴ（７）",U242="新加算Ⅴ（10）"),IF(AS242="","未入力","入力済"),"")</f>
        <v/>
      </c>
      <c r="BL242" s="644" t="str">
        <f aca="false">G242</f>
        <v/>
      </c>
    </row>
    <row r="243" customFormat="false" ht="15" hidden="false" customHeight="true" outlineLevel="0" collapsed="false">
      <c r="A243" s="730"/>
      <c r="B243" s="617"/>
      <c r="C243" s="617"/>
      <c r="D243" s="617"/>
      <c r="E243" s="617"/>
      <c r="F243" s="617"/>
      <c r="G243" s="618"/>
      <c r="H243" s="618"/>
      <c r="I243" s="618"/>
      <c r="J243" s="808"/>
      <c r="K243" s="618"/>
      <c r="L243" s="620"/>
      <c r="M243" s="621"/>
      <c r="N243" s="837" t="str">
        <f aca="false">IF('別紙様式2-2（４・５月分）'!Q186="","",'別紙様式2-2（４・５月分）'!Q186)</f>
        <v/>
      </c>
      <c r="O243" s="863"/>
      <c r="P243" s="813"/>
      <c r="Q243" s="813"/>
      <c r="R243" s="813"/>
      <c r="S243" s="864"/>
      <c r="T243" s="815"/>
      <c r="U243" s="816"/>
      <c r="V243" s="865"/>
      <c r="W243" s="818"/>
      <c r="X243" s="819"/>
      <c r="Y243" s="626"/>
      <c r="Z243" s="819"/>
      <c r="AA243" s="626"/>
      <c r="AB243" s="819"/>
      <c r="AC243" s="626"/>
      <c r="AD243" s="819"/>
      <c r="AE243" s="626"/>
      <c r="AF243" s="626"/>
      <c r="AG243" s="820"/>
      <c r="AH243" s="821"/>
      <c r="AI243" s="866"/>
      <c r="AJ243" s="867"/>
      <c r="AK243" s="824"/>
      <c r="AL243" s="825"/>
      <c r="AM243" s="826"/>
      <c r="AN243" s="703"/>
      <c r="AO243" s="827"/>
      <c r="AP243" s="704"/>
      <c r="AQ243" s="704"/>
      <c r="AR243" s="828"/>
      <c r="AS243" s="829"/>
      <c r="AT243" s="838" t="str">
        <f aca="false">IF(AV242="","",IF(AG242&gt;10,"！令和６年度の新加算の「算定対象月」が10か月を超えています。標準的な「算定対象月」は令和６年６月から令和７年３月です。",IF(OR(AB242&lt;&gt;7,AD242&lt;&gt;3),"！算定期間の終わりが令和７年３月になっていません。区分変更を行う場合は、別紙様式2-4に記入してください。","")))</f>
        <v/>
      </c>
      <c r="AU243" s="868"/>
      <c r="AV243" s="831"/>
      <c r="AW243" s="877" t="str">
        <f aca="false">IF('別紙様式2-2（４・５月分）'!O186="","",'別紙様式2-2（４・５月分）'!O186)</f>
        <v/>
      </c>
      <c r="AX243" s="833"/>
      <c r="AY243" s="834"/>
      <c r="AZ243" s="835"/>
      <c r="BA243" s="835"/>
      <c r="BB243" s="835"/>
      <c r="BC243" s="835"/>
      <c r="BD243" s="835"/>
      <c r="BE243" s="835"/>
      <c r="BF243" s="835"/>
      <c r="BG243" s="835"/>
      <c r="BH243" s="835"/>
      <c r="BI243" s="835"/>
      <c r="BJ243" s="836"/>
      <c r="BK243" s="831"/>
      <c r="BL243" s="644" t="str">
        <f aca="false">G242</f>
        <v/>
      </c>
    </row>
    <row r="244" s="1" customFormat="true" ht="15" hidden="false" customHeight="true" outlineLevel="0" collapsed="false">
      <c r="A244" s="730"/>
      <c r="B244" s="617"/>
      <c r="C244" s="617"/>
      <c r="D244" s="617"/>
      <c r="E244" s="617"/>
      <c r="F244" s="617"/>
      <c r="G244" s="618"/>
      <c r="H244" s="618"/>
      <c r="I244" s="618"/>
      <c r="J244" s="808"/>
      <c r="K244" s="618"/>
      <c r="L244" s="620"/>
      <c r="M244" s="621"/>
      <c r="N244" s="837"/>
      <c r="O244" s="863"/>
      <c r="P244" s="873" t="s">
        <v>92</v>
      </c>
      <c r="Q244" s="840" t="e">
        <f aca="false">IFERROR(VLOOKUP('別紙様式2-2（４・５月分）'!AR185,【参考】数式用!$AT$5:$AV$22,3,FALSE),"")))</f>
        <v>#N/A</v>
      </c>
      <c r="R244" s="874" t="s">
        <v>94</v>
      </c>
      <c r="S244" s="875" t="e">
        <f aca="false">IFERROR(VLOOKUP(K242,【参考】数式用!$A$5:$AB$27,MATCH(Q244,【参考】数式用!$B$4:$AB$4,0)+1,0),"")))</f>
        <v>#N/A</v>
      </c>
      <c r="T244" s="843" t="s">
        <v>410</v>
      </c>
      <c r="U244" s="844"/>
      <c r="V244" s="870" t="e">
        <f aca="false">IFERROR(VLOOKUP(K242,【参考】数式用!$A$5:$AB$27,MATCH(U244,【参考】数式用!$B$4:$AB$4,0)+1,0),"")))</f>
        <v>#N/A</v>
      </c>
      <c r="W244" s="846" t="s">
        <v>88</v>
      </c>
      <c r="X244" s="881" t="n">
        <v>7</v>
      </c>
      <c r="Y244" s="667" t="s">
        <v>89</v>
      </c>
      <c r="Z244" s="881" t="n">
        <v>4</v>
      </c>
      <c r="AA244" s="667" t="s">
        <v>372</v>
      </c>
      <c r="AB244" s="881" t="n">
        <v>8</v>
      </c>
      <c r="AC244" s="667" t="s">
        <v>89</v>
      </c>
      <c r="AD244" s="881" t="n">
        <v>3</v>
      </c>
      <c r="AE244" s="667" t="s">
        <v>90</v>
      </c>
      <c r="AF244" s="667" t="s">
        <v>101</v>
      </c>
      <c r="AG244" s="848" t="n">
        <f aca="false">IF(X244&gt;=1,(AB244*12+AD244)-(X244*12+Z244)+1,"")</f>
        <v>12</v>
      </c>
      <c r="AH244" s="849" t="s">
        <v>373</v>
      </c>
      <c r="AI244" s="871" t="str">
        <f aca="false">IFERROR(ROUNDDOWN(ROUND(L242*V244,0)*M242,0)*AG244,"")</f>
        <v/>
      </c>
      <c r="AJ244" s="882" t="str">
        <f aca="false">IFERROR(ROUNDDOWN(ROUND((L242*(V244-AX242)),0)*M242,0)*AG244,"")</f>
        <v/>
      </c>
      <c r="AK244" s="852" t="e">
        <f aca="false">IFERROR(IF(OR(N242="",N243="",N245=""),0,ROUNDDOWN(ROUNDDOWN(ROUND(L242*VLOOKUP(K242,【参考】数式用!$A$5:$AB$27,MATCH("新加算Ⅳ",【参考】数式用!$B$4:$AB$4,0)+1,0),0)*M242,0)*AG244*0.5,0)),"")),0),0),0)))</f>
        <v>#N/A</v>
      </c>
      <c r="AL244" s="853" t="str">
        <f aca="false">IF(U244&lt;&gt;"","新規に適用","")</f>
        <v/>
      </c>
      <c r="AM244" s="854" t="e">
        <f aca="false">IFERROR(IF(OR(N245="ベア加算",N245=""),0, IF(OR(U242="新加算Ⅰ",U242="新加算Ⅱ",U242="新加算Ⅲ",U242="新加算Ⅳ"),0,ROUNDDOWN(ROUND(L242*VLOOKUP(K242,【参考】数式用!$A$5:$I$27,MATCH("ベア加算",【参考】数式用!$B$4:$I$4,0)+1,0),0)*M242,0)*AG244)),"")),0),0))))</f>
        <v>#N/A</v>
      </c>
      <c r="AN244" s="855" t="e">
        <f aca="false">IF(AM244=0,"",IF(AND(U244&lt;&gt;"",AN242=""),"新規に適用",IF(AND(U244&lt;&gt;"",AN242&lt;&gt;""),"継続で適用","")))</f>
        <v>#N/A</v>
      </c>
      <c r="AO244" s="855" t="str">
        <f aca="false">IF(AND(U244&lt;&gt;"",AO242=""),"新規に適用",IF(AND(U244&lt;&gt;"",AO242&lt;&gt;""),"継続で適用",""))</f>
        <v/>
      </c>
      <c r="AP244" s="856"/>
      <c r="AQ244" s="855" t="str">
        <f aca="false">IF(AND(U244&lt;&gt;"",AQ242=""),"新規に適用",IF(AND(U244&lt;&gt;"",AQ242&lt;&gt;""),"継続で適用",""))</f>
        <v/>
      </c>
      <c r="AR244" s="857" t="str">
        <f aca="false">IF(AND(U244&lt;&gt;"",AO242=""),"新規に適用",IF(AND(U244&lt;&gt;"",OR(U242="新加算Ⅰ",U242="新加算Ⅱ",U242="新加算Ⅴ（１）",U242="新加算Ⅴ（２）",U242="新加算Ⅴ（３）",U242="新加算Ⅴ（４）",U242="新加算Ⅴ（５）",U242="新加算Ⅴ（６）",U242="新加算Ⅴ（７）",U242="新加算Ⅴ（９）",U242="新加算Ⅴ（10）",U242="新加算Ⅴ（12）")),"継続で適用",""))</f>
        <v/>
      </c>
      <c r="AS244" s="855" t="str">
        <f aca="false">IF(AND(U244&lt;&gt;"",AS242=""),"新規に適用",IF(AND(U244&lt;&gt;"",AS242&lt;&gt;""),"継続で適用",""))</f>
        <v/>
      </c>
      <c r="AT244" s="838"/>
      <c r="AU244" s="868"/>
      <c r="AV244" s="831" t="str">
        <f aca="false">IF(K242&lt;&gt;"","V列に色付け","")</f>
        <v/>
      </c>
      <c r="AW244" s="877"/>
      <c r="AX244" s="833"/>
      <c r="BL244" s="644" t="str">
        <f aca="false">G242</f>
        <v/>
      </c>
    </row>
    <row r="245" s="1" customFormat="true" ht="30" hidden="false" customHeight="true" outlineLevel="0" collapsed="false">
      <c r="A245" s="730"/>
      <c r="B245" s="617"/>
      <c r="C245" s="617"/>
      <c r="D245" s="617"/>
      <c r="E245" s="617"/>
      <c r="F245" s="617"/>
      <c r="G245" s="618"/>
      <c r="H245" s="618"/>
      <c r="I245" s="618"/>
      <c r="J245" s="808"/>
      <c r="K245" s="618"/>
      <c r="L245" s="620"/>
      <c r="M245" s="621"/>
      <c r="N245" s="859" t="str">
        <f aca="false">IF('別紙様式2-2（４・５月分）'!Q187="","",'別紙様式2-2（４・５月分）'!Q187)</f>
        <v/>
      </c>
      <c r="O245" s="863"/>
      <c r="P245" s="873"/>
      <c r="Q245" s="840"/>
      <c r="R245" s="874"/>
      <c r="S245" s="875"/>
      <c r="T245" s="843"/>
      <c r="U245" s="844"/>
      <c r="V245" s="870"/>
      <c r="W245" s="846"/>
      <c r="X245" s="881"/>
      <c r="Y245" s="667"/>
      <c r="Z245" s="881"/>
      <c r="AA245" s="667"/>
      <c r="AB245" s="881"/>
      <c r="AC245" s="667"/>
      <c r="AD245" s="881"/>
      <c r="AE245" s="667"/>
      <c r="AF245" s="667"/>
      <c r="AG245" s="848"/>
      <c r="AH245" s="849"/>
      <c r="AI245" s="871"/>
      <c r="AJ245" s="882"/>
      <c r="AK245" s="852"/>
      <c r="AL245" s="853"/>
      <c r="AM245" s="854"/>
      <c r="AN245" s="855"/>
      <c r="AO245" s="855"/>
      <c r="AP245" s="856"/>
      <c r="AQ245" s="855"/>
      <c r="AR245" s="857"/>
      <c r="AS245" s="855"/>
      <c r="AT245" s="681" t="str">
        <f aca="false">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868"/>
      <c r="AV245" s="831"/>
      <c r="AW245" s="877" t="str">
        <f aca="false">IF('別紙様式2-2（４・５月分）'!O187="","",'別紙様式2-2（４・５月分）'!O187)</f>
        <v/>
      </c>
      <c r="AX245" s="833"/>
      <c r="BL245" s="644" t="str">
        <f aca="false">G242</f>
        <v/>
      </c>
    </row>
    <row r="246" customFormat="false" ht="30" hidden="false" customHeight="true" outlineLevel="0" collapsed="false">
      <c r="A246" s="616" t="n">
        <v>59</v>
      </c>
      <c r="B246" s="731" t="str">
        <f aca="false">IF(基本情報入力シート!C112="","",基本情報入力シート!C112)</f>
        <v/>
      </c>
      <c r="C246" s="731"/>
      <c r="D246" s="731"/>
      <c r="E246" s="731"/>
      <c r="F246" s="731"/>
      <c r="G246" s="732" t="str">
        <f aca="false">IF(基本情報入力シート!M112="","",基本情報入力シート!M112)</f>
        <v/>
      </c>
      <c r="H246" s="732" t="str">
        <f aca="false">IF(基本情報入力シート!R112="","",基本情報入力シート!R112)</f>
        <v/>
      </c>
      <c r="I246" s="732" t="str">
        <f aca="false">IF(基本情報入力シート!W112="","",基本情報入力シート!W112)</f>
        <v/>
      </c>
      <c r="J246" s="860" t="str">
        <f aca="false">IF(基本情報入力シート!X112="","",基本情報入力シート!X112)</f>
        <v/>
      </c>
      <c r="K246" s="732" t="str">
        <f aca="false">IF(基本情報入力シート!Y112="","",基本情報入力シート!Y112)</f>
        <v/>
      </c>
      <c r="L246" s="879" t="str">
        <f aca="false">IF(基本情報入力シート!AB112="","",基本情報入力シート!AB112)</f>
        <v/>
      </c>
      <c r="M246" s="880" t="e">
        <f aca="false">IF(基本情報入力シート!AC112="","",基本情報入力シート!AC112)</f>
        <v>#N/A</v>
      </c>
      <c r="N246" s="811" t="str">
        <f aca="false">IF('別紙様式2-2（４・５月分）'!Q188="","",'別紙様式2-2（４・５月分）'!Q188)</f>
        <v/>
      </c>
      <c r="O246" s="863" t="e">
        <f aca="false">IF(SUM('別紙様式2-2（４・５月分）'!R188:R190)=0,"",SUM('別紙様式2-2（４・５月分）'!R188:R190))</f>
        <v>#N/A</v>
      </c>
      <c r="P246" s="813" t="e">
        <f aca="false">IFERROR(VLOOKUP('別紙様式2-2（４・５月分）'!AR188,【参考】数式用!$AT$5:$AU$22,2,FALSE),"")))</f>
        <v>#N/A</v>
      </c>
      <c r="Q246" s="813"/>
      <c r="R246" s="813"/>
      <c r="S246" s="864" t="e">
        <f aca="false">IFERROR(VLOOKUP(K246,【参考】数式用!$A$5:$AB$27,MATCH(P246,【参考】数式用!$B$4:$AB$4,0)+1,0),"")))</f>
        <v>#N/A</v>
      </c>
      <c r="T246" s="815" t="s">
        <v>405</v>
      </c>
      <c r="U246" s="816"/>
      <c r="V246" s="865" t="e">
        <f aca="false">IFERROR(VLOOKUP(K246,【参考】数式用!$A$5:$AB$27,MATCH(U246,【参考】数式用!$B$4:$AB$4,0)+1,0),"")))</f>
        <v>#N/A</v>
      </c>
      <c r="W246" s="818" t="s">
        <v>88</v>
      </c>
      <c r="X246" s="819" t="n">
        <v>6</v>
      </c>
      <c r="Y246" s="626" t="s">
        <v>89</v>
      </c>
      <c r="Z246" s="819" t="n">
        <v>6</v>
      </c>
      <c r="AA246" s="626" t="s">
        <v>372</v>
      </c>
      <c r="AB246" s="819" t="n">
        <v>7</v>
      </c>
      <c r="AC246" s="626" t="s">
        <v>89</v>
      </c>
      <c r="AD246" s="819" t="n">
        <v>3</v>
      </c>
      <c r="AE246" s="626" t="s">
        <v>90</v>
      </c>
      <c r="AF246" s="626" t="s">
        <v>101</v>
      </c>
      <c r="AG246" s="820" t="n">
        <f aca="false">IF(X246&gt;=1,(AB246*12+AD246)-(X246*12+Z246)+1,"")</f>
        <v>10</v>
      </c>
      <c r="AH246" s="821" t="s">
        <v>373</v>
      </c>
      <c r="AI246" s="866" t="str">
        <f aca="false">IFERROR(ROUNDDOWN(ROUND(L246*V246,0)*M246,0)*AG246,"")</f>
        <v/>
      </c>
      <c r="AJ246" s="867" t="str">
        <f aca="false">IFERROR(ROUNDDOWN(ROUND((L246*(V246-AX246)),0)*M246,0)*AG246,"")</f>
        <v/>
      </c>
      <c r="AK246" s="824" t="e">
        <f aca="false">IFERROR(IF(OR(N246="",N247="",N249=""),0,ROUNDDOWN(ROUNDDOWN(ROUND(L246*VLOOKUP(K246,【参考】数式用!$A$5:$AB$27,MATCH("新加算Ⅳ",【参考】数式用!$B$4:$AB$4,0)+1,0),0)*M246,0)*AG246*0.5,0)),"")),0),0),0)))</f>
        <v>#N/A</v>
      </c>
      <c r="AL246" s="825"/>
      <c r="AM246" s="826" t="e">
        <f aca="false">IFERROR(IF(OR(N249="ベア加算",N249=""),0, IF(OR(U246="新加算Ⅰ",U246="新加算Ⅱ",U246="新加算Ⅲ",U246="新加算Ⅳ"),ROUNDDOWN(ROUND(L246*VLOOKUP(K246,【参考】数式用!$A$5:$I$27,MATCH("ベア加算",【参考】数式用!$B$4:$I$4,0)+1,0),0)*M246,0)*AG246,0)),"")),0),0))))</f>
        <v>#N/A</v>
      </c>
      <c r="AN246" s="703"/>
      <c r="AO246" s="827"/>
      <c r="AP246" s="704"/>
      <c r="AQ246" s="704"/>
      <c r="AR246" s="828"/>
      <c r="AS246" s="829"/>
      <c r="AT246" s="639" t="str">
        <f aca="false">IF(AV246="","",IF(V246&lt;O246,"！加算の要件上は問題ありませんが、令和６年４・５月と比較して令和６年６月に加算率が下がる計画になっています。",""))</f>
        <v/>
      </c>
      <c r="AU246" s="868"/>
      <c r="AV246" s="831" t="str">
        <f aca="false">IF(K246&lt;&gt;"","V列に色付け","")</f>
        <v/>
      </c>
      <c r="AW246" s="877" t="str">
        <f aca="false">IF('別紙様式2-2（４・５月分）'!O188="","",'別紙様式2-2（４・５月分）'!O188)</f>
        <v/>
      </c>
      <c r="AX246" s="833" t="e">
        <f aca="false">IF(SUM('別紙様式2-2（４・５月分）'!P188:P190)=0,"",SUM('別紙様式2-2（４・５月分）'!P188:P190))</f>
        <v>#N/A</v>
      </c>
      <c r="AY246" s="834" t="e">
        <f aca="false">IFERROR(VLOOKUP(K246,【参考】数式用!$AJ$2:$AK$24,2,FALSE),"")))</f>
        <v>#N/A</v>
      </c>
      <c r="AZ246" s="835" t="s">
        <v>406</v>
      </c>
      <c r="BA246" s="835" t="s">
        <v>407</v>
      </c>
      <c r="BB246" s="835" t="s">
        <v>408</v>
      </c>
      <c r="BC246" s="835" t="s">
        <v>409</v>
      </c>
      <c r="BD246" s="835" t="e">
        <f aca="false">IF(AND(P246&lt;&gt;"新加算Ⅰ",P246&lt;&gt;"新加算Ⅱ",P246&lt;&gt;"新加算Ⅲ",P246&lt;&gt;"新加算Ⅳ"),P246,IF(Q248&lt;&gt;"",Q248,""))</f>
        <v>#N/A</v>
      </c>
      <c r="BE246" s="835"/>
      <c r="BF246" s="835" t="e">
        <f aca="false">IF(AM246&lt;&gt;0,IF(AN246="○","入力済","未入力"),"")</f>
        <v>#N/A</v>
      </c>
      <c r="BG246" s="835" t="str">
        <f aca="false">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835" t="str">
        <f aca="false">IF(OR(U246="新加算Ⅴ（７）",U246="新加算Ⅴ（９）",U246="新加算Ⅴ（10）",U246="新加算Ⅴ（12）",U246="新加算Ⅴ（13）",U246="新加算Ⅴ（14）"),IF(OR(AP246="○",AP246="令和６年度中に満たす"),"入力済","未入力"),"")</f>
        <v/>
      </c>
      <c r="BI246" s="835" t="str">
        <f aca="false">IF(OR(U246="新加算Ⅰ",U246="新加算Ⅱ",U246="新加算Ⅲ",U246="新加算Ⅴ（１）",U246="新加算Ⅴ（３）",U246="新加算Ⅴ（８）"),IF(OR(AQ246="○",AQ246="令和６年度中に満たす"),"入力済","未入力"),"")</f>
        <v/>
      </c>
      <c r="BJ246" s="836" t="str">
        <f aca="false">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831" t="str">
        <f aca="false">IF(OR(U246="新加算Ⅰ",U246="新加算Ⅴ（１）",U246="新加算Ⅴ（２）",U246="新加算Ⅴ（５）",U246="新加算Ⅴ（７）",U246="新加算Ⅴ（10）"),IF(AS246="","未入力","入力済"),"")</f>
        <v/>
      </c>
      <c r="BL246" s="644" t="str">
        <f aca="false">G246</f>
        <v/>
      </c>
    </row>
    <row r="247" customFormat="false" ht="15" hidden="false" customHeight="true" outlineLevel="0" collapsed="false">
      <c r="A247" s="616"/>
      <c r="B247" s="731"/>
      <c r="C247" s="731"/>
      <c r="D247" s="731"/>
      <c r="E247" s="731"/>
      <c r="F247" s="731"/>
      <c r="G247" s="732"/>
      <c r="H247" s="732"/>
      <c r="I247" s="732"/>
      <c r="J247" s="860"/>
      <c r="K247" s="732"/>
      <c r="L247" s="879"/>
      <c r="M247" s="880"/>
      <c r="N247" s="837" t="str">
        <f aca="false">IF('別紙様式2-2（４・５月分）'!Q189="","",'別紙様式2-2（４・５月分）'!Q189)</f>
        <v/>
      </c>
      <c r="O247" s="863"/>
      <c r="P247" s="813"/>
      <c r="Q247" s="813"/>
      <c r="R247" s="813"/>
      <c r="S247" s="864"/>
      <c r="T247" s="815"/>
      <c r="U247" s="816"/>
      <c r="V247" s="865"/>
      <c r="W247" s="818"/>
      <c r="X247" s="819"/>
      <c r="Y247" s="626"/>
      <c r="Z247" s="819"/>
      <c r="AA247" s="626"/>
      <c r="AB247" s="819"/>
      <c r="AC247" s="626"/>
      <c r="AD247" s="819"/>
      <c r="AE247" s="626"/>
      <c r="AF247" s="626"/>
      <c r="AG247" s="820"/>
      <c r="AH247" s="821"/>
      <c r="AI247" s="866"/>
      <c r="AJ247" s="867"/>
      <c r="AK247" s="824"/>
      <c r="AL247" s="825"/>
      <c r="AM247" s="826"/>
      <c r="AN247" s="703"/>
      <c r="AO247" s="827"/>
      <c r="AP247" s="704"/>
      <c r="AQ247" s="704"/>
      <c r="AR247" s="828"/>
      <c r="AS247" s="829"/>
      <c r="AT247" s="838" t="str">
        <f aca="false">IF(AV246="","",IF(AG246&gt;10,"！令和６年度の新加算の「算定対象月」が10か月を超えています。標準的な「算定対象月」は令和６年６月から令和７年３月です。",IF(OR(AB246&lt;&gt;7,AD246&lt;&gt;3),"！算定期間の終わりが令和７年３月になっていません。区分変更を行う場合は、別紙様式2-4に記入してください。","")))</f>
        <v/>
      </c>
      <c r="AU247" s="868"/>
      <c r="AV247" s="831"/>
      <c r="AW247" s="877" t="str">
        <f aca="false">IF('別紙様式2-2（４・５月分）'!O189="","",'別紙様式2-2（４・５月分）'!O189)</f>
        <v/>
      </c>
      <c r="AX247" s="833"/>
      <c r="AY247" s="834"/>
      <c r="AZ247" s="835"/>
      <c r="BA247" s="835"/>
      <c r="BB247" s="835"/>
      <c r="BC247" s="835"/>
      <c r="BD247" s="835"/>
      <c r="BE247" s="835"/>
      <c r="BF247" s="835"/>
      <c r="BG247" s="835"/>
      <c r="BH247" s="835"/>
      <c r="BI247" s="835"/>
      <c r="BJ247" s="836"/>
      <c r="BK247" s="831"/>
      <c r="BL247" s="644" t="str">
        <f aca="false">G246</f>
        <v/>
      </c>
    </row>
    <row r="248" s="1" customFormat="true" ht="15" hidden="false" customHeight="true" outlineLevel="0" collapsed="false">
      <c r="A248" s="616"/>
      <c r="B248" s="731"/>
      <c r="C248" s="731"/>
      <c r="D248" s="731"/>
      <c r="E248" s="731"/>
      <c r="F248" s="731"/>
      <c r="G248" s="732"/>
      <c r="H248" s="732"/>
      <c r="I248" s="732"/>
      <c r="J248" s="860"/>
      <c r="K248" s="732"/>
      <c r="L248" s="879"/>
      <c r="M248" s="880"/>
      <c r="N248" s="837"/>
      <c r="O248" s="863"/>
      <c r="P248" s="873" t="s">
        <v>92</v>
      </c>
      <c r="Q248" s="840" t="e">
        <f aca="false">IFERROR(VLOOKUP('別紙様式2-2（４・５月分）'!AR188,【参考】数式用!$AT$5:$AV$22,3,FALSE),"")))</f>
        <v>#N/A</v>
      </c>
      <c r="R248" s="874" t="s">
        <v>94</v>
      </c>
      <c r="S248" s="869" t="e">
        <f aca="false">IFERROR(VLOOKUP(K246,【参考】数式用!$A$5:$AB$27,MATCH(Q248,【参考】数式用!$B$4:$AB$4,0)+1,0),"")))</f>
        <v>#N/A</v>
      </c>
      <c r="T248" s="843" t="s">
        <v>410</v>
      </c>
      <c r="U248" s="844"/>
      <c r="V248" s="870" t="e">
        <f aca="false">IFERROR(VLOOKUP(K246,【参考】数式用!$A$5:$AB$27,MATCH(U248,【参考】数式用!$B$4:$AB$4,0)+1,0),"")))</f>
        <v>#N/A</v>
      </c>
      <c r="W248" s="846" t="s">
        <v>88</v>
      </c>
      <c r="X248" s="881" t="n">
        <v>7</v>
      </c>
      <c r="Y248" s="667" t="s">
        <v>89</v>
      </c>
      <c r="Z248" s="881" t="n">
        <v>4</v>
      </c>
      <c r="AA248" s="667" t="s">
        <v>372</v>
      </c>
      <c r="AB248" s="881" t="n">
        <v>8</v>
      </c>
      <c r="AC248" s="667" t="s">
        <v>89</v>
      </c>
      <c r="AD248" s="881" t="n">
        <v>3</v>
      </c>
      <c r="AE248" s="667" t="s">
        <v>90</v>
      </c>
      <c r="AF248" s="667" t="s">
        <v>101</v>
      </c>
      <c r="AG248" s="848" t="n">
        <f aca="false">IF(X248&gt;=1,(AB248*12+AD248)-(X248*12+Z248)+1,"")</f>
        <v>12</v>
      </c>
      <c r="AH248" s="849" t="s">
        <v>373</v>
      </c>
      <c r="AI248" s="871" t="str">
        <f aca="false">IFERROR(ROUNDDOWN(ROUND(L246*V248,0)*M246,0)*AG248,"")</f>
        <v/>
      </c>
      <c r="AJ248" s="882" t="str">
        <f aca="false">IFERROR(ROUNDDOWN(ROUND((L246*(V248-AX246)),0)*M246,0)*AG248,"")</f>
        <v/>
      </c>
      <c r="AK248" s="852" t="e">
        <f aca="false">IFERROR(IF(OR(N246="",N247="",N249=""),0,ROUNDDOWN(ROUNDDOWN(ROUND(L246*VLOOKUP(K246,【参考】数式用!$A$5:$AB$27,MATCH("新加算Ⅳ",【参考】数式用!$B$4:$AB$4,0)+1,0),0)*M246,0)*AG248*0.5,0)),"")),0),0),0)))</f>
        <v>#N/A</v>
      </c>
      <c r="AL248" s="853" t="str">
        <f aca="false">IF(U248&lt;&gt;"","新規に適用","")</f>
        <v/>
      </c>
      <c r="AM248" s="854" t="e">
        <f aca="false">IFERROR(IF(OR(N249="ベア加算",N249=""),0, IF(OR(U246="新加算Ⅰ",U246="新加算Ⅱ",U246="新加算Ⅲ",U246="新加算Ⅳ"),0,ROUNDDOWN(ROUND(L246*VLOOKUP(K246,【参考】数式用!$A$5:$I$27,MATCH("ベア加算",【参考】数式用!$B$4:$I$4,0)+1,0),0)*M246,0)*AG248)),"")),0),0))))</f>
        <v>#N/A</v>
      </c>
      <c r="AN248" s="855" t="e">
        <f aca="false">IF(AM248=0,"",IF(AND(U248&lt;&gt;"",AN246=""),"新規に適用",IF(AND(U248&lt;&gt;"",AN246&lt;&gt;""),"継続で適用","")))</f>
        <v>#N/A</v>
      </c>
      <c r="AO248" s="855" t="str">
        <f aca="false">IF(AND(U248&lt;&gt;"",AO246=""),"新規に適用",IF(AND(U248&lt;&gt;"",AO246&lt;&gt;""),"継続で適用",""))</f>
        <v/>
      </c>
      <c r="AP248" s="856"/>
      <c r="AQ248" s="855" t="str">
        <f aca="false">IF(AND(U248&lt;&gt;"",AQ246=""),"新規に適用",IF(AND(U248&lt;&gt;"",AQ246&lt;&gt;""),"継続で適用",""))</f>
        <v/>
      </c>
      <c r="AR248" s="857" t="str">
        <f aca="false">IF(AND(U248&lt;&gt;"",AO246=""),"新規に適用",IF(AND(U248&lt;&gt;"",OR(U246="新加算Ⅰ",U246="新加算Ⅱ",U246="新加算Ⅴ（１）",U246="新加算Ⅴ（２）",U246="新加算Ⅴ（３）",U246="新加算Ⅴ（４）",U246="新加算Ⅴ（５）",U246="新加算Ⅴ（６）",U246="新加算Ⅴ（７）",U246="新加算Ⅴ（９）",U246="新加算Ⅴ（10）",U246="新加算Ⅴ（12）")),"継続で適用",""))</f>
        <v/>
      </c>
      <c r="AS248" s="855" t="str">
        <f aca="false">IF(AND(U248&lt;&gt;"",AS246=""),"新規に適用",IF(AND(U248&lt;&gt;"",AS246&lt;&gt;""),"継続で適用",""))</f>
        <v/>
      </c>
      <c r="AT248" s="838"/>
      <c r="AU248" s="868"/>
      <c r="AV248" s="831" t="str">
        <f aca="false">IF(K246&lt;&gt;"","V列に色付け","")</f>
        <v/>
      </c>
      <c r="AW248" s="877"/>
      <c r="AX248" s="833"/>
      <c r="BL248" s="644" t="str">
        <f aca="false">G246</f>
        <v/>
      </c>
    </row>
    <row r="249" s="1" customFormat="true" ht="30" hidden="false" customHeight="true" outlineLevel="0" collapsed="false">
      <c r="A249" s="616"/>
      <c r="B249" s="731"/>
      <c r="C249" s="731"/>
      <c r="D249" s="731"/>
      <c r="E249" s="731"/>
      <c r="F249" s="731"/>
      <c r="G249" s="732"/>
      <c r="H249" s="732"/>
      <c r="I249" s="732"/>
      <c r="J249" s="860"/>
      <c r="K249" s="732"/>
      <c r="L249" s="879"/>
      <c r="M249" s="880"/>
      <c r="N249" s="859" t="str">
        <f aca="false">IF('別紙様式2-2（４・５月分）'!Q190="","",'別紙様式2-2（４・５月分）'!Q190)</f>
        <v/>
      </c>
      <c r="O249" s="863"/>
      <c r="P249" s="873"/>
      <c r="Q249" s="840"/>
      <c r="R249" s="874"/>
      <c r="S249" s="869"/>
      <c r="T249" s="843"/>
      <c r="U249" s="844"/>
      <c r="V249" s="870"/>
      <c r="W249" s="846"/>
      <c r="X249" s="881"/>
      <c r="Y249" s="667"/>
      <c r="Z249" s="881"/>
      <c r="AA249" s="667"/>
      <c r="AB249" s="881"/>
      <c r="AC249" s="667"/>
      <c r="AD249" s="881"/>
      <c r="AE249" s="667"/>
      <c r="AF249" s="667"/>
      <c r="AG249" s="848"/>
      <c r="AH249" s="849"/>
      <c r="AI249" s="871"/>
      <c r="AJ249" s="882"/>
      <c r="AK249" s="852"/>
      <c r="AL249" s="853"/>
      <c r="AM249" s="854"/>
      <c r="AN249" s="855"/>
      <c r="AO249" s="855"/>
      <c r="AP249" s="856"/>
      <c r="AQ249" s="855"/>
      <c r="AR249" s="857"/>
      <c r="AS249" s="855"/>
      <c r="AT249" s="681" t="str">
        <f aca="false">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868"/>
      <c r="AV249" s="831"/>
      <c r="AW249" s="877" t="str">
        <f aca="false">IF('別紙様式2-2（４・５月分）'!O190="","",'別紙様式2-2（４・５月分）'!O190)</f>
        <v/>
      </c>
      <c r="AX249" s="833"/>
      <c r="BL249" s="644" t="str">
        <f aca="false">G246</f>
        <v/>
      </c>
    </row>
    <row r="250" customFormat="false" ht="30" hidden="false" customHeight="true" outlineLevel="0" collapsed="false">
      <c r="A250" s="730" t="n">
        <v>60</v>
      </c>
      <c r="B250" s="617" t="str">
        <f aca="false">IF(基本情報入力シート!C113="","",基本情報入力シート!C113)</f>
        <v/>
      </c>
      <c r="C250" s="617"/>
      <c r="D250" s="617"/>
      <c r="E250" s="617"/>
      <c r="F250" s="617"/>
      <c r="G250" s="618" t="str">
        <f aca="false">IF(基本情報入力シート!M113="","",基本情報入力シート!M113)</f>
        <v/>
      </c>
      <c r="H250" s="618" t="str">
        <f aca="false">IF(基本情報入力シート!R113="","",基本情報入力シート!R113)</f>
        <v/>
      </c>
      <c r="I250" s="618" t="str">
        <f aca="false">IF(基本情報入力シート!W113="","",基本情報入力シート!W113)</f>
        <v/>
      </c>
      <c r="J250" s="808" t="str">
        <f aca="false">IF(基本情報入力シート!X113="","",基本情報入力シート!X113)</f>
        <v/>
      </c>
      <c r="K250" s="618" t="str">
        <f aca="false">IF(基本情報入力シート!Y113="","",基本情報入力シート!Y113)</f>
        <v/>
      </c>
      <c r="L250" s="620" t="str">
        <f aca="false">IF(基本情報入力シート!AB113="","",基本情報入力シート!AB113)</f>
        <v/>
      </c>
      <c r="M250" s="621" t="e">
        <f aca="false">IF(基本情報入力シート!AC113="","",基本情報入力シート!AC113)</f>
        <v>#N/A</v>
      </c>
      <c r="N250" s="811" t="str">
        <f aca="false">IF('別紙様式2-2（４・５月分）'!Q191="","",'別紙様式2-2（４・５月分）'!Q191)</f>
        <v/>
      </c>
      <c r="O250" s="863" t="e">
        <f aca="false">IF(SUM('別紙様式2-2（４・５月分）'!R191:R193)=0,"",SUM('別紙様式2-2（４・５月分）'!R191:R193))</f>
        <v>#N/A</v>
      </c>
      <c r="P250" s="813" t="e">
        <f aca="false">IFERROR(VLOOKUP('別紙様式2-2（４・５月分）'!AR191,【参考】数式用!$AT$5:$AU$22,2,FALSE),"")))</f>
        <v>#N/A</v>
      </c>
      <c r="Q250" s="813"/>
      <c r="R250" s="813"/>
      <c r="S250" s="864" t="e">
        <f aca="false">IFERROR(VLOOKUP(K250,【参考】数式用!$A$5:$AB$27,MATCH(P250,【参考】数式用!$B$4:$AB$4,0)+1,0),"")))</f>
        <v>#N/A</v>
      </c>
      <c r="T250" s="815" t="s">
        <v>405</v>
      </c>
      <c r="U250" s="816"/>
      <c r="V250" s="865" t="e">
        <f aca="false">IFERROR(VLOOKUP(K250,【参考】数式用!$A$5:$AB$27,MATCH(U250,【参考】数式用!$B$4:$AB$4,0)+1,0),"")))</f>
        <v>#N/A</v>
      </c>
      <c r="W250" s="818" t="s">
        <v>88</v>
      </c>
      <c r="X250" s="819" t="n">
        <v>6</v>
      </c>
      <c r="Y250" s="626" t="s">
        <v>89</v>
      </c>
      <c r="Z250" s="819" t="n">
        <v>6</v>
      </c>
      <c r="AA250" s="626" t="s">
        <v>372</v>
      </c>
      <c r="AB250" s="819" t="n">
        <v>7</v>
      </c>
      <c r="AC250" s="626" t="s">
        <v>89</v>
      </c>
      <c r="AD250" s="819" t="n">
        <v>3</v>
      </c>
      <c r="AE250" s="626" t="s">
        <v>90</v>
      </c>
      <c r="AF250" s="626" t="s">
        <v>101</v>
      </c>
      <c r="AG250" s="820" t="n">
        <f aca="false">IF(X250&gt;=1,(AB250*12+AD250)-(X250*12+Z250)+1,"")</f>
        <v>10</v>
      </c>
      <c r="AH250" s="821" t="s">
        <v>373</v>
      </c>
      <c r="AI250" s="866" t="str">
        <f aca="false">IFERROR(ROUNDDOWN(ROUND(L250*V250,0)*M250,0)*AG250,"")</f>
        <v/>
      </c>
      <c r="AJ250" s="867" t="str">
        <f aca="false">IFERROR(ROUNDDOWN(ROUND((L250*(V250-AX250)),0)*M250,0)*AG250,"")</f>
        <v/>
      </c>
      <c r="AK250" s="824" t="e">
        <f aca="false">IFERROR(IF(OR(N250="",N251="",N253=""),0,ROUNDDOWN(ROUNDDOWN(ROUND(L250*VLOOKUP(K250,【参考】数式用!$A$5:$AB$27,MATCH("新加算Ⅳ",【参考】数式用!$B$4:$AB$4,0)+1,0),0)*M250,0)*AG250*0.5,0)),"")),0),0),0)))</f>
        <v>#N/A</v>
      </c>
      <c r="AL250" s="825"/>
      <c r="AM250" s="826" t="e">
        <f aca="false">IFERROR(IF(OR(N253="ベア加算",N253=""),0, IF(OR(U250="新加算Ⅰ",U250="新加算Ⅱ",U250="新加算Ⅲ",U250="新加算Ⅳ"),ROUNDDOWN(ROUND(L250*VLOOKUP(K250,【参考】数式用!$A$5:$I$27,MATCH("ベア加算",【参考】数式用!$B$4:$I$4,0)+1,0),0)*M250,0)*AG250,0)),"")),0),0))))</f>
        <v>#N/A</v>
      </c>
      <c r="AN250" s="703"/>
      <c r="AO250" s="827"/>
      <c r="AP250" s="704"/>
      <c r="AQ250" s="704"/>
      <c r="AR250" s="828"/>
      <c r="AS250" s="829"/>
      <c r="AT250" s="639" t="str">
        <f aca="false">IF(AV250="","",IF(V250&lt;O250,"！加算の要件上は問題ありませんが、令和６年４・５月と比較して令和６年６月に加算率が下がる計画になっています。",""))</f>
        <v/>
      </c>
      <c r="AU250" s="868"/>
      <c r="AV250" s="831" t="str">
        <f aca="false">IF(K250&lt;&gt;"","V列に色付け","")</f>
        <v/>
      </c>
      <c r="AW250" s="877" t="str">
        <f aca="false">IF('別紙様式2-2（４・５月分）'!O191="","",'別紙様式2-2（４・５月分）'!O191)</f>
        <v/>
      </c>
      <c r="AX250" s="833" t="e">
        <f aca="false">IF(SUM('別紙様式2-2（４・５月分）'!P191:P193)=0,"",SUM('別紙様式2-2（４・５月分）'!P191:P193))</f>
        <v>#N/A</v>
      </c>
      <c r="AY250" s="834" t="e">
        <f aca="false">IFERROR(VLOOKUP(K250,【参考】数式用!$AJ$2:$AK$24,2,FALSE),"")))</f>
        <v>#N/A</v>
      </c>
      <c r="AZ250" s="835" t="s">
        <v>406</v>
      </c>
      <c r="BA250" s="835" t="s">
        <v>407</v>
      </c>
      <c r="BB250" s="835" t="s">
        <v>408</v>
      </c>
      <c r="BC250" s="835" t="s">
        <v>409</v>
      </c>
      <c r="BD250" s="835" t="e">
        <f aca="false">IF(AND(P250&lt;&gt;"新加算Ⅰ",P250&lt;&gt;"新加算Ⅱ",P250&lt;&gt;"新加算Ⅲ",P250&lt;&gt;"新加算Ⅳ"),P250,IF(Q252&lt;&gt;"",Q252,""))</f>
        <v>#N/A</v>
      </c>
      <c r="BE250" s="835"/>
      <c r="BF250" s="835" t="e">
        <f aca="false">IF(AM250&lt;&gt;0,IF(AN250="○","入力済","未入力"),"")</f>
        <v>#N/A</v>
      </c>
      <c r="BG250" s="835" t="str">
        <f aca="false">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835" t="str">
        <f aca="false">IF(OR(U250="新加算Ⅴ（７）",U250="新加算Ⅴ（９）",U250="新加算Ⅴ（10）",U250="新加算Ⅴ（12）",U250="新加算Ⅴ（13）",U250="新加算Ⅴ（14）"),IF(OR(AP250="○",AP250="令和６年度中に満たす"),"入力済","未入力"),"")</f>
        <v/>
      </c>
      <c r="BI250" s="835" t="str">
        <f aca="false">IF(OR(U250="新加算Ⅰ",U250="新加算Ⅱ",U250="新加算Ⅲ",U250="新加算Ⅴ（１）",U250="新加算Ⅴ（３）",U250="新加算Ⅴ（８）"),IF(OR(AQ250="○",AQ250="令和６年度中に満たす"),"入力済","未入力"),"")</f>
        <v/>
      </c>
      <c r="BJ250" s="836" t="str">
        <f aca="false">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831" t="str">
        <f aca="false">IF(OR(U250="新加算Ⅰ",U250="新加算Ⅴ（１）",U250="新加算Ⅴ（２）",U250="新加算Ⅴ（５）",U250="新加算Ⅴ（７）",U250="新加算Ⅴ（10）"),IF(AS250="","未入力","入力済"),"")</f>
        <v/>
      </c>
      <c r="BL250" s="644" t="str">
        <f aca="false">G250</f>
        <v/>
      </c>
    </row>
    <row r="251" customFormat="false" ht="15" hidden="false" customHeight="true" outlineLevel="0" collapsed="false">
      <c r="A251" s="730"/>
      <c r="B251" s="617"/>
      <c r="C251" s="617"/>
      <c r="D251" s="617"/>
      <c r="E251" s="617"/>
      <c r="F251" s="617"/>
      <c r="G251" s="618"/>
      <c r="H251" s="618"/>
      <c r="I251" s="618"/>
      <c r="J251" s="808"/>
      <c r="K251" s="618"/>
      <c r="L251" s="620"/>
      <c r="M251" s="621"/>
      <c r="N251" s="837" t="str">
        <f aca="false">IF('別紙様式2-2（４・５月分）'!Q192="","",'別紙様式2-2（４・５月分）'!Q192)</f>
        <v/>
      </c>
      <c r="O251" s="863"/>
      <c r="P251" s="813"/>
      <c r="Q251" s="813"/>
      <c r="R251" s="813"/>
      <c r="S251" s="864"/>
      <c r="T251" s="815"/>
      <c r="U251" s="816"/>
      <c r="V251" s="865"/>
      <c r="W251" s="818"/>
      <c r="X251" s="819"/>
      <c r="Y251" s="626"/>
      <c r="Z251" s="819"/>
      <c r="AA251" s="626"/>
      <c r="AB251" s="819"/>
      <c r="AC251" s="626"/>
      <c r="AD251" s="819"/>
      <c r="AE251" s="626"/>
      <c r="AF251" s="626"/>
      <c r="AG251" s="820"/>
      <c r="AH251" s="821"/>
      <c r="AI251" s="866"/>
      <c r="AJ251" s="867"/>
      <c r="AK251" s="824"/>
      <c r="AL251" s="825"/>
      <c r="AM251" s="826"/>
      <c r="AN251" s="703"/>
      <c r="AO251" s="827"/>
      <c r="AP251" s="704"/>
      <c r="AQ251" s="704"/>
      <c r="AR251" s="828"/>
      <c r="AS251" s="829"/>
      <c r="AT251" s="838" t="str">
        <f aca="false">IF(AV250="","",IF(AG250&gt;10,"！令和６年度の新加算の「算定対象月」が10か月を超えています。標準的な「算定対象月」は令和６年６月から令和７年３月です。",IF(OR(AB250&lt;&gt;7,AD250&lt;&gt;3),"！算定期間の終わりが令和７年３月になっていません。区分変更を行う場合は、別紙様式2-4に記入してください。","")))</f>
        <v/>
      </c>
      <c r="AU251" s="868"/>
      <c r="AV251" s="831"/>
      <c r="AW251" s="877" t="str">
        <f aca="false">IF('別紙様式2-2（４・５月分）'!O192="","",'別紙様式2-2（４・５月分）'!O192)</f>
        <v/>
      </c>
      <c r="AX251" s="833"/>
      <c r="AY251" s="834"/>
      <c r="AZ251" s="835"/>
      <c r="BA251" s="835"/>
      <c r="BB251" s="835"/>
      <c r="BC251" s="835"/>
      <c r="BD251" s="835"/>
      <c r="BE251" s="835"/>
      <c r="BF251" s="835"/>
      <c r="BG251" s="835"/>
      <c r="BH251" s="835"/>
      <c r="BI251" s="835"/>
      <c r="BJ251" s="836"/>
      <c r="BK251" s="831"/>
      <c r="BL251" s="644" t="str">
        <f aca="false">G250</f>
        <v/>
      </c>
    </row>
    <row r="252" s="1" customFormat="true" ht="15" hidden="false" customHeight="true" outlineLevel="0" collapsed="false">
      <c r="A252" s="730"/>
      <c r="B252" s="617"/>
      <c r="C252" s="617"/>
      <c r="D252" s="617"/>
      <c r="E252" s="617"/>
      <c r="F252" s="617"/>
      <c r="G252" s="618"/>
      <c r="H252" s="618"/>
      <c r="I252" s="618"/>
      <c r="J252" s="808"/>
      <c r="K252" s="618"/>
      <c r="L252" s="620"/>
      <c r="M252" s="621"/>
      <c r="N252" s="837"/>
      <c r="O252" s="863"/>
      <c r="P252" s="873" t="s">
        <v>92</v>
      </c>
      <c r="Q252" s="840" t="e">
        <f aca="false">IFERROR(VLOOKUP('別紙様式2-2（４・５月分）'!AR191,【参考】数式用!$AT$5:$AV$22,3,FALSE),"")))</f>
        <v>#N/A</v>
      </c>
      <c r="R252" s="874" t="s">
        <v>94</v>
      </c>
      <c r="S252" s="875" t="e">
        <f aca="false">IFERROR(VLOOKUP(K250,【参考】数式用!$A$5:$AB$27,MATCH(Q252,【参考】数式用!$B$4:$AB$4,0)+1,0),"")))</f>
        <v>#N/A</v>
      </c>
      <c r="T252" s="843" t="s">
        <v>410</v>
      </c>
      <c r="U252" s="844"/>
      <c r="V252" s="870" t="e">
        <f aca="false">IFERROR(VLOOKUP(K250,【参考】数式用!$A$5:$AB$27,MATCH(U252,【参考】数式用!$B$4:$AB$4,0)+1,0),"")))</f>
        <v>#N/A</v>
      </c>
      <c r="W252" s="846" t="s">
        <v>88</v>
      </c>
      <c r="X252" s="881" t="n">
        <v>7</v>
      </c>
      <c r="Y252" s="667" t="s">
        <v>89</v>
      </c>
      <c r="Z252" s="881" t="n">
        <v>4</v>
      </c>
      <c r="AA252" s="667" t="s">
        <v>372</v>
      </c>
      <c r="AB252" s="881" t="n">
        <v>8</v>
      </c>
      <c r="AC252" s="667" t="s">
        <v>89</v>
      </c>
      <c r="AD252" s="881" t="n">
        <v>3</v>
      </c>
      <c r="AE252" s="667" t="s">
        <v>90</v>
      </c>
      <c r="AF252" s="667" t="s">
        <v>101</v>
      </c>
      <c r="AG252" s="848" t="n">
        <f aca="false">IF(X252&gt;=1,(AB252*12+AD252)-(X252*12+Z252)+1,"")</f>
        <v>12</v>
      </c>
      <c r="AH252" s="849" t="s">
        <v>373</v>
      </c>
      <c r="AI252" s="871" t="str">
        <f aca="false">IFERROR(ROUNDDOWN(ROUND(L250*V252,0)*M250,0)*AG252,"")</f>
        <v/>
      </c>
      <c r="AJ252" s="882" t="str">
        <f aca="false">IFERROR(ROUNDDOWN(ROUND((L250*(V252-AX250)),0)*M250,0)*AG252,"")</f>
        <v/>
      </c>
      <c r="AK252" s="852" t="e">
        <f aca="false">IFERROR(IF(OR(N250="",N251="",N253=""),0,ROUNDDOWN(ROUNDDOWN(ROUND(L250*VLOOKUP(K250,【参考】数式用!$A$5:$AB$27,MATCH("新加算Ⅳ",【参考】数式用!$B$4:$AB$4,0)+1,0),0)*M250,0)*AG252*0.5,0)),"")),0),0),0)))</f>
        <v>#N/A</v>
      </c>
      <c r="AL252" s="853" t="str">
        <f aca="false">IF(U252&lt;&gt;"","新規に適用","")</f>
        <v/>
      </c>
      <c r="AM252" s="854" t="e">
        <f aca="false">IFERROR(IF(OR(N253="ベア加算",N253=""),0, IF(OR(U250="新加算Ⅰ",U250="新加算Ⅱ",U250="新加算Ⅲ",U250="新加算Ⅳ"),0,ROUNDDOWN(ROUND(L250*VLOOKUP(K250,【参考】数式用!$A$5:$I$27,MATCH("ベア加算",【参考】数式用!$B$4:$I$4,0)+1,0),0)*M250,0)*AG252)),"")),0),0))))</f>
        <v>#N/A</v>
      </c>
      <c r="AN252" s="855" t="e">
        <f aca="false">IF(AM252=0,"",IF(AND(U252&lt;&gt;"",AN250=""),"新規に適用",IF(AND(U252&lt;&gt;"",AN250&lt;&gt;""),"継続で適用","")))</f>
        <v>#N/A</v>
      </c>
      <c r="AO252" s="855" t="str">
        <f aca="false">IF(AND(U252&lt;&gt;"",AO250=""),"新規に適用",IF(AND(U252&lt;&gt;"",AO250&lt;&gt;""),"継続で適用",""))</f>
        <v/>
      </c>
      <c r="AP252" s="856"/>
      <c r="AQ252" s="855" t="str">
        <f aca="false">IF(AND(U252&lt;&gt;"",AQ250=""),"新規に適用",IF(AND(U252&lt;&gt;"",AQ250&lt;&gt;""),"継続で適用",""))</f>
        <v/>
      </c>
      <c r="AR252" s="857" t="str">
        <f aca="false">IF(AND(U252&lt;&gt;"",AO250=""),"新規に適用",IF(AND(U252&lt;&gt;"",OR(U250="新加算Ⅰ",U250="新加算Ⅱ",U250="新加算Ⅴ（１）",U250="新加算Ⅴ（２）",U250="新加算Ⅴ（３）",U250="新加算Ⅴ（４）",U250="新加算Ⅴ（５）",U250="新加算Ⅴ（６）",U250="新加算Ⅴ（７）",U250="新加算Ⅴ（９）",U250="新加算Ⅴ（10）",U250="新加算Ⅴ（12）")),"継続で適用",""))</f>
        <v/>
      </c>
      <c r="AS252" s="855" t="str">
        <f aca="false">IF(AND(U252&lt;&gt;"",AS250=""),"新規に適用",IF(AND(U252&lt;&gt;"",AS250&lt;&gt;""),"継続で適用",""))</f>
        <v/>
      </c>
      <c r="AT252" s="838"/>
      <c r="AU252" s="868"/>
      <c r="AV252" s="831" t="str">
        <f aca="false">IF(K250&lt;&gt;"","V列に色付け","")</f>
        <v/>
      </c>
      <c r="AW252" s="877"/>
      <c r="AX252" s="833"/>
      <c r="BL252" s="644" t="str">
        <f aca="false">G250</f>
        <v/>
      </c>
    </row>
    <row r="253" s="1" customFormat="true" ht="30" hidden="false" customHeight="true" outlineLevel="0" collapsed="false">
      <c r="A253" s="730"/>
      <c r="B253" s="617"/>
      <c r="C253" s="617"/>
      <c r="D253" s="617"/>
      <c r="E253" s="617"/>
      <c r="F253" s="617"/>
      <c r="G253" s="618"/>
      <c r="H253" s="618"/>
      <c r="I253" s="618"/>
      <c r="J253" s="808"/>
      <c r="K253" s="618"/>
      <c r="L253" s="620"/>
      <c r="M253" s="621"/>
      <c r="N253" s="859" t="str">
        <f aca="false">IF('別紙様式2-2（４・５月分）'!Q193="","",'別紙様式2-2（４・５月分）'!Q193)</f>
        <v/>
      </c>
      <c r="O253" s="863"/>
      <c r="P253" s="873"/>
      <c r="Q253" s="840"/>
      <c r="R253" s="874"/>
      <c r="S253" s="875"/>
      <c r="T253" s="843"/>
      <c r="U253" s="844"/>
      <c r="V253" s="870"/>
      <c r="W253" s="846"/>
      <c r="X253" s="881"/>
      <c r="Y253" s="667"/>
      <c r="Z253" s="881"/>
      <c r="AA253" s="667"/>
      <c r="AB253" s="881"/>
      <c r="AC253" s="667"/>
      <c r="AD253" s="881"/>
      <c r="AE253" s="667"/>
      <c r="AF253" s="667"/>
      <c r="AG253" s="848"/>
      <c r="AH253" s="849"/>
      <c r="AI253" s="871"/>
      <c r="AJ253" s="882"/>
      <c r="AK253" s="852"/>
      <c r="AL253" s="853"/>
      <c r="AM253" s="854"/>
      <c r="AN253" s="855"/>
      <c r="AO253" s="855"/>
      <c r="AP253" s="856"/>
      <c r="AQ253" s="855"/>
      <c r="AR253" s="857"/>
      <c r="AS253" s="855"/>
      <c r="AT253" s="681" t="str">
        <f aca="false">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868"/>
      <c r="AV253" s="831"/>
      <c r="AW253" s="877" t="str">
        <f aca="false">IF('別紙様式2-2（４・５月分）'!O193="","",'別紙様式2-2（４・５月分）'!O193)</f>
        <v/>
      </c>
      <c r="AX253" s="833"/>
      <c r="BL253" s="644" t="str">
        <f aca="false">G250</f>
        <v/>
      </c>
    </row>
    <row r="254" customFormat="false" ht="30" hidden="false" customHeight="true" outlineLevel="0" collapsed="false">
      <c r="A254" s="616" t="n">
        <v>61</v>
      </c>
      <c r="B254" s="731" t="str">
        <f aca="false">IF(基本情報入力シート!C114="","",基本情報入力シート!C114)</f>
        <v/>
      </c>
      <c r="C254" s="731"/>
      <c r="D254" s="731"/>
      <c r="E254" s="731"/>
      <c r="F254" s="731"/>
      <c r="G254" s="732" t="str">
        <f aca="false">IF(基本情報入力シート!M114="","",基本情報入力シート!M114)</f>
        <v/>
      </c>
      <c r="H254" s="732" t="str">
        <f aca="false">IF(基本情報入力シート!R114="","",基本情報入力シート!R114)</f>
        <v/>
      </c>
      <c r="I254" s="732" t="str">
        <f aca="false">IF(基本情報入力シート!W114="","",基本情報入力シート!W114)</f>
        <v/>
      </c>
      <c r="J254" s="860" t="str">
        <f aca="false">IF(基本情報入力シート!X114="","",基本情報入力シート!X114)</f>
        <v/>
      </c>
      <c r="K254" s="732" t="str">
        <f aca="false">IF(基本情報入力シート!Y114="","",基本情報入力シート!Y114)</f>
        <v/>
      </c>
      <c r="L254" s="879" t="str">
        <f aca="false">IF(基本情報入力シート!AB114="","",基本情報入力シート!AB114)</f>
        <v/>
      </c>
      <c r="M254" s="880" t="e">
        <f aca="false">IF(基本情報入力シート!AC114="","",基本情報入力シート!AC114)</f>
        <v>#N/A</v>
      </c>
      <c r="N254" s="811" t="str">
        <f aca="false">IF('別紙様式2-2（４・５月分）'!Q194="","",'別紙様式2-2（４・５月分）'!Q194)</f>
        <v/>
      </c>
      <c r="O254" s="863" t="e">
        <f aca="false">IF(SUM('別紙様式2-2（４・５月分）'!R194:R196)=0,"",SUM('別紙様式2-2（４・５月分）'!R194:R196))</f>
        <v>#N/A</v>
      </c>
      <c r="P254" s="813" t="e">
        <f aca="false">IFERROR(VLOOKUP('別紙様式2-2（４・５月分）'!AR194,【参考】数式用!$AT$5:$AU$22,2,FALSE),"")))</f>
        <v>#N/A</v>
      </c>
      <c r="Q254" s="813"/>
      <c r="R254" s="813"/>
      <c r="S254" s="864" t="e">
        <f aca="false">IFERROR(VLOOKUP(K254,【参考】数式用!$A$5:$AB$27,MATCH(P254,【参考】数式用!$B$4:$AB$4,0)+1,0),"")))</f>
        <v>#N/A</v>
      </c>
      <c r="T254" s="815" t="s">
        <v>405</v>
      </c>
      <c r="U254" s="816"/>
      <c r="V254" s="865" t="e">
        <f aca="false">IFERROR(VLOOKUP(K254,【参考】数式用!$A$5:$AB$27,MATCH(U254,【参考】数式用!$B$4:$AB$4,0)+1,0),"")))</f>
        <v>#N/A</v>
      </c>
      <c r="W254" s="818" t="s">
        <v>88</v>
      </c>
      <c r="X254" s="819" t="n">
        <v>6</v>
      </c>
      <c r="Y254" s="626" t="s">
        <v>89</v>
      </c>
      <c r="Z254" s="819" t="n">
        <v>6</v>
      </c>
      <c r="AA254" s="626" t="s">
        <v>372</v>
      </c>
      <c r="AB254" s="819" t="n">
        <v>7</v>
      </c>
      <c r="AC254" s="626" t="s">
        <v>89</v>
      </c>
      <c r="AD254" s="819" t="n">
        <v>3</v>
      </c>
      <c r="AE254" s="626" t="s">
        <v>90</v>
      </c>
      <c r="AF254" s="626" t="s">
        <v>101</v>
      </c>
      <c r="AG254" s="820" t="n">
        <f aca="false">IF(X254&gt;=1,(AB254*12+AD254)-(X254*12+Z254)+1,"")</f>
        <v>10</v>
      </c>
      <c r="AH254" s="821" t="s">
        <v>373</v>
      </c>
      <c r="AI254" s="866" t="str">
        <f aca="false">IFERROR(ROUNDDOWN(ROUND(L254*V254,0)*M254,0)*AG254,"")</f>
        <v/>
      </c>
      <c r="AJ254" s="867" t="str">
        <f aca="false">IFERROR(ROUNDDOWN(ROUND((L254*(V254-AX254)),0)*M254,0)*AG254,"")</f>
        <v/>
      </c>
      <c r="AK254" s="824" t="e">
        <f aca="false">IFERROR(IF(OR(N254="",N255="",N257=""),0,ROUNDDOWN(ROUNDDOWN(ROUND(L254*VLOOKUP(K254,【参考】数式用!$A$5:$AB$27,MATCH("新加算Ⅳ",【参考】数式用!$B$4:$AB$4,0)+1,0),0)*M254,0)*AG254*0.5,0)),"")),0),0),0)))</f>
        <v>#N/A</v>
      </c>
      <c r="AL254" s="825"/>
      <c r="AM254" s="826" t="e">
        <f aca="false">IFERROR(IF(OR(N257="ベア加算",N257=""),0, IF(OR(U254="新加算Ⅰ",U254="新加算Ⅱ",U254="新加算Ⅲ",U254="新加算Ⅳ"),ROUNDDOWN(ROUND(L254*VLOOKUP(K254,【参考】数式用!$A$5:$I$27,MATCH("ベア加算",【参考】数式用!$B$4:$I$4,0)+1,0),0)*M254,0)*AG254,0)),"")),0),0))))</f>
        <v>#N/A</v>
      </c>
      <c r="AN254" s="703"/>
      <c r="AO254" s="827"/>
      <c r="AP254" s="704"/>
      <c r="AQ254" s="704"/>
      <c r="AR254" s="828"/>
      <c r="AS254" s="829"/>
      <c r="AT254" s="639" t="str">
        <f aca="false">IF(AV254="","",IF(V254&lt;O254,"！加算の要件上は問題ありませんが、令和６年４・５月と比較して令和６年６月に加算率が下がる計画になっています。",""))</f>
        <v/>
      </c>
      <c r="AU254" s="868"/>
      <c r="AV254" s="831" t="str">
        <f aca="false">IF(K254&lt;&gt;"","V列に色付け","")</f>
        <v/>
      </c>
      <c r="AW254" s="877" t="str">
        <f aca="false">IF('別紙様式2-2（４・５月分）'!O194="","",'別紙様式2-2（４・５月分）'!O194)</f>
        <v/>
      </c>
      <c r="AX254" s="833" t="e">
        <f aca="false">IF(SUM('別紙様式2-2（４・５月分）'!P194:P196)=0,"",SUM('別紙様式2-2（４・５月分）'!P194:P196))</f>
        <v>#N/A</v>
      </c>
      <c r="AY254" s="834" t="e">
        <f aca="false">IFERROR(VLOOKUP(K254,【参考】数式用!$AJ$2:$AK$24,2,FALSE),"")))</f>
        <v>#N/A</v>
      </c>
      <c r="AZ254" s="835" t="s">
        <v>406</v>
      </c>
      <c r="BA254" s="835" t="s">
        <v>407</v>
      </c>
      <c r="BB254" s="835" t="s">
        <v>408</v>
      </c>
      <c r="BC254" s="835" t="s">
        <v>409</v>
      </c>
      <c r="BD254" s="835" t="e">
        <f aca="false">IF(AND(P254&lt;&gt;"新加算Ⅰ",P254&lt;&gt;"新加算Ⅱ",P254&lt;&gt;"新加算Ⅲ",P254&lt;&gt;"新加算Ⅳ"),P254,IF(Q256&lt;&gt;"",Q256,""))</f>
        <v>#N/A</v>
      </c>
      <c r="BE254" s="835"/>
      <c r="BF254" s="835" t="e">
        <f aca="false">IF(AM254&lt;&gt;0,IF(AN254="○","入力済","未入力"),"")</f>
        <v>#N/A</v>
      </c>
      <c r="BG254" s="835" t="str">
        <f aca="false">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835" t="str">
        <f aca="false">IF(OR(U254="新加算Ⅴ（７）",U254="新加算Ⅴ（９）",U254="新加算Ⅴ（10）",U254="新加算Ⅴ（12）",U254="新加算Ⅴ（13）",U254="新加算Ⅴ（14）"),IF(OR(AP254="○",AP254="令和６年度中に満たす"),"入力済","未入力"),"")</f>
        <v/>
      </c>
      <c r="BI254" s="835" t="str">
        <f aca="false">IF(OR(U254="新加算Ⅰ",U254="新加算Ⅱ",U254="新加算Ⅲ",U254="新加算Ⅴ（１）",U254="新加算Ⅴ（３）",U254="新加算Ⅴ（８）"),IF(OR(AQ254="○",AQ254="令和６年度中に満たす"),"入力済","未入力"),"")</f>
        <v/>
      </c>
      <c r="BJ254" s="836" t="str">
        <f aca="false">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831" t="str">
        <f aca="false">IF(OR(U254="新加算Ⅰ",U254="新加算Ⅴ（１）",U254="新加算Ⅴ（２）",U254="新加算Ⅴ（５）",U254="新加算Ⅴ（７）",U254="新加算Ⅴ（10）"),IF(AS254="","未入力","入力済"),"")</f>
        <v/>
      </c>
      <c r="BL254" s="644" t="str">
        <f aca="false">G254</f>
        <v/>
      </c>
    </row>
    <row r="255" customFormat="false" ht="15" hidden="false" customHeight="true" outlineLevel="0" collapsed="false">
      <c r="A255" s="616"/>
      <c r="B255" s="731"/>
      <c r="C255" s="731"/>
      <c r="D255" s="731"/>
      <c r="E255" s="731"/>
      <c r="F255" s="731"/>
      <c r="G255" s="732"/>
      <c r="H255" s="732"/>
      <c r="I255" s="732"/>
      <c r="J255" s="860"/>
      <c r="K255" s="732"/>
      <c r="L255" s="879"/>
      <c r="M255" s="880"/>
      <c r="N255" s="837" t="str">
        <f aca="false">IF('別紙様式2-2（４・５月分）'!Q195="","",'別紙様式2-2（４・５月分）'!Q195)</f>
        <v/>
      </c>
      <c r="O255" s="863"/>
      <c r="P255" s="813"/>
      <c r="Q255" s="813"/>
      <c r="R255" s="813"/>
      <c r="S255" s="864"/>
      <c r="T255" s="815"/>
      <c r="U255" s="816"/>
      <c r="V255" s="865"/>
      <c r="W255" s="818"/>
      <c r="X255" s="819"/>
      <c r="Y255" s="626"/>
      <c r="Z255" s="819"/>
      <c r="AA255" s="626"/>
      <c r="AB255" s="819"/>
      <c r="AC255" s="626"/>
      <c r="AD255" s="819"/>
      <c r="AE255" s="626"/>
      <c r="AF255" s="626"/>
      <c r="AG255" s="820"/>
      <c r="AH255" s="821"/>
      <c r="AI255" s="866"/>
      <c r="AJ255" s="867"/>
      <c r="AK255" s="824"/>
      <c r="AL255" s="825"/>
      <c r="AM255" s="826"/>
      <c r="AN255" s="703"/>
      <c r="AO255" s="827"/>
      <c r="AP255" s="704"/>
      <c r="AQ255" s="704"/>
      <c r="AR255" s="828"/>
      <c r="AS255" s="829"/>
      <c r="AT255" s="838" t="str">
        <f aca="false">IF(AV254="","",IF(AG254&gt;10,"！令和６年度の新加算の「算定対象月」が10か月を超えています。標準的な「算定対象月」は令和６年６月から令和７年３月です。",IF(OR(AB254&lt;&gt;7,AD254&lt;&gt;3),"！算定期間の終わりが令和７年３月になっていません。区分変更を行う場合は、別紙様式2-4に記入してください。","")))</f>
        <v/>
      </c>
      <c r="AU255" s="868"/>
      <c r="AV255" s="831"/>
      <c r="AW255" s="877" t="str">
        <f aca="false">IF('別紙様式2-2（４・５月分）'!O195="","",'別紙様式2-2（４・５月分）'!O195)</f>
        <v/>
      </c>
      <c r="AX255" s="833"/>
      <c r="AY255" s="834"/>
      <c r="AZ255" s="835"/>
      <c r="BA255" s="835"/>
      <c r="BB255" s="835"/>
      <c r="BC255" s="835"/>
      <c r="BD255" s="835"/>
      <c r="BE255" s="835"/>
      <c r="BF255" s="835"/>
      <c r="BG255" s="835"/>
      <c r="BH255" s="835"/>
      <c r="BI255" s="835"/>
      <c r="BJ255" s="836"/>
      <c r="BK255" s="831"/>
      <c r="BL255" s="644" t="str">
        <f aca="false">G254</f>
        <v/>
      </c>
    </row>
    <row r="256" s="1" customFormat="true" ht="15" hidden="false" customHeight="true" outlineLevel="0" collapsed="false">
      <c r="A256" s="616"/>
      <c r="B256" s="731"/>
      <c r="C256" s="731"/>
      <c r="D256" s="731"/>
      <c r="E256" s="731"/>
      <c r="F256" s="731"/>
      <c r="G256" s="732"/>
      <c r="H256" s="732"/>
      <c r="I256" s="732"/>
      <c r="J256" s="860"/>
      <c r="K256" s="732"/>
      <c r="L256" s="879"/>
      <c r="M256" s="880"/>
      <c r="N256" s="837"/>
      <c r="O256" s="863"/>
      <c r="P256" s="873" t="s">
        <v>92</v>
      </c>
      <c r="Q256" s="840" t="e">
        <f aca="false">IFERROR(VLOOKUP('別紙様式2-2（４・５月分）'!AR194,【参考】数式用!$AT$5:$AV$22,3,FALSE),"")))</f>
        <v>#N/A</v>
      </c>
      <c r="R256" s="874" t="s">
        <v>94</v>
      </c>
      <c r="S256" s="869" t="e">
        <f aca="false">IFERROR(VLOOKUP(K254,【参考】数式用!$A$5:$AB$27,MATCH(Q256,【参考】数式用!$B$4:$AB$4,0)+1,0),"")))</f>
        <v>#N/A</v>
      </c>
      <c r="T256" s="843" t="s">
        <v>410</v>
      </c>
      <c r="U256" s="844"/>
      <c r="V256" s="870" t="e">
        <f aca="false">IFERROR(VLOOKUP(K254,【参考】数式用!$A$5:$AB$27,MATCH(U256,【参考】数式用!$B$4:$AB$4,0)+1,0),"")))</f>
        <v>#N/A</v>
      </c>
      <c r="W256" s="846" t="s">
        <v>88</v>
      </c>
      <c r="X256" s="881" t="n">
        <v>7</v>
      </c>
      <c r="Y256" s="667" t="s">
        <v>89</v>
      </c>
      <c r="Z256" s="881" t="n">
        <v>4</v>
      </c>
      <c r="AA256" s="667" t="s">
        <v>372</v>
      </c>
      <c r="AB256" s="881" t="n">
        <v>8</v>
      </c>
      <c r="AC256" s="667" t="s">
        <v>89</v>
      </c>
      <c r="AD256" s="881" t="n">
        <v>3</v>
      </c>
      <c r="AE256" s="667" t="s">
        <v>90</v>
      </c>
      <c r="AF256" s="667" t="s">
        <v>101</v>
      </c>
      <c r="AG256" s="848" t="n">
        <f aca="false">IF(X256&gt;=1,(AB256*12+AD256)-(X256*12+Z256)+1,"")</f>
        <v>12</v>
      </c>
      <c r="AH256" s="849" t="s">
        <v>373</v>
      </c>
      <c r="AI256" s="871" t="str">
        <f aca="false">IFERROR(ROUNDDOWN(ROUND(L254*V256,0)*M254,0)*AG256,"")</f>
        <v/>
      </c>
      <c r="AJ256" s="882" t="str">
        <f aca="false">IFERROR(ROUNDDOWN(ROUND((L254*(V256-AX254)),0)*M254,0)*AG256,"")</f>
        <v/>
      </c>
      <c r="AK256" s="852" t="e">
        <f aca="false">IFERROR(IF(OR(N254="",N255="",N257=""),0,ROUNDDOWN(ROUNDDOWN(ROUND(L254*VLOOKUP(K254,【参考】数式用!$A$5:$AB$27,MATCH("新加算Ⅳ",【参考】数式用!$B$4:$AB$4,0)+1,0),0)*M254,0)*AG256*0.5,0)),"")),0),0),0)))</f>
        <v>#N/A</v>
      </c>
      <c r="AL256" s="853" t="str">
        <f aca="false">IF(U256&lt;&gt;"","新規に適用","")</f>
        <v/>
      </c>
      <c r="AM256" s="854" t="e">
        <f aca="false">IFERROR(IF(OR(N257="ベア加算",N257=""),0, IF(OR(U254="新加算Ⅰ",U254="新加算Ⅱ",U254="新加算Ⅲ",U254="新加算Ⅳ"),0,ROUNDDOWN(ROUND(L254*VLOOKUP(K254,【参考】数式用!$A$5:$I$27,MATCH("ベア加算",【参考】数式用!$B$4:$I$4,0)+1,0),0)*M254,0)*AG256)),"")),0),0))))</f>
        <v>#N/A</v>
      </c>
      <c r="AN256" s="855" t="e">
        <f aca="false">IF(AM256=0,"",IF(AND(U256&lt;&gt;"",AN254=""),"新規に適用",IF(AND(U256&lt;&gt;"",AN254&lt;&gt;""),"継続で適用","")))</f>
        <v>#N/A</v>
      </c>
      <c r="AO256" s="855" t="str">
        <f aca="false">IF(AND(U256&lt;&gt;"",AO254=""),"新規に適用",IF(AND(U256&lt;&gt;"",AO254&lt;&gt;""),"継続で適用",""))</f>
        <v/>
      </c>
      <c r="AP256" s="856"/>
      <c r="AQ256" s="855" t="str">
        <f aca="false">IF(AND(U256&lt;&gt;"",AQ254=""),"新規に適用",IF(AND(U256&lt;&gt;"",AQ254&lt;&gt;""),"継続で適用",""))</f>
        <v/>
      </c>
      <c r="AR256" s="857" t="str">
        <f aca="false">IF(AND(U256&lt;&gt;"",AO254=""),"新規に適用",IF(AND(U256&lt;&gt;"",OR(U254="新加算Ⅰ",U254="新加算Ⅱ",U254="新加算Ⅴ（１）",U254="新加算Ⅴ（２）",U254="新加算Ⅴ（３）",U254="新加算Ⅴ（４）",U254="新加算Ⅴ（５）",U254="新加算Ⅴ（６）",U254="新加算Ⅴ（７）",U254="新加算Ⅴ（９）",U254="新加算Ⅴ（10）",U254="新加算Ⅴ（12）")),"継続で適用",""))</f>
        <v/>
      </c>
      <c r="AS256" s="855" t="str">
        <f aca="false">IF(AND(U256&lt;&gt;"",AS254=""),"新規に適用",IF(AND(U256&lt;&gt;"",AS254&lt;&gt;""),"継続で適用",""))</f>
        <v/>
      </c>
      <c r="AT256" s="838"/>
      <c r="AU256" s="868"/>
      <c r="AV256" s="831" t="str">
        <f aca="false">IF(K254&lt;&gt;"","V列に色付け","")</f>
        <v/>
      </c>
      <c r="AW256" s="877"/>
      <c r="AX256" s="833"/>
      <c r="BL256" s="644" t="str">
        <f aca="false">G254</f>
        <v/>
      </c>
    </row>
    <row r="257" s="1" customFormat="true" ht="30" hidden="false" customHeight="true" outlineLevel="0" collapsed="false">
      <c r="A257" s="616"/>
      <c r="B257" s="731"/>
      <c r="C257" s="731"/>
      <c r="D257" s="731"/>
      <c r="E257" s="731"/>
      <c r="F257" s="731"/>
      <c r="G257" s="732"/>
      <c r="H257" s="732"/>
      <c r="I257" s="732"/>
      <c r="J257" s="860"/>
      <c r="K257" s="732"/>
      <c r="L257" s="879"/>
      <c r="M257" s="880"/>
      <c r="N257" s="859" t="str">
        <f aca="false">IF('別紙様式2-2（４・５月分）'!Q196="","",'別紙様式2-2（４・５月分）'!Q196)</f>
        <v/>
      </c>
      <c r="O257" s="863"/>
      <c r="P257" s="873"/>
      <c r="Q257" s="840"/>
      <c r="R257" s="874"/>
      <c r="S257" s="869"/>
      <c r="T257" s="843"/>
      <c r="U257" s="844"/>
      <c r="V257" s="870"/>
      <c r="W257" s="846"/>
      <c r="X257" s="881"/>
      <c r="Y257" s="667"/>
      <c r="Z257" s="881"/>
      <c r="AA257" s="667"/>
      <c r="AB257" s="881"/>
      <c r="AC257" s="667"/>
      <c r="AD257" s="881"/>
      <c r="AE257" s="667"/>
      <c r="AF257" s="667"/>
      <c r="AG257" s="848"/>
      <c r="AH257" s="849"/>
      <c r="AI257" s="871"/>
      <c r="AJ257" s="882"/>
      <c r="AK257" s="852"/>
      <c r="AL257" s="853"/>
      <c r="AM257" s="854"/>
      <c r="AN257" s="855"/>
      <c r="AO257" s="855"/>
      <c r="AP257" s="856"/>
      <c r="AQ257" s="855"/>
      <c r="AR257" s="857"/>
      <c r="AS257" s="855"/>
      <c r="AT257" s="681" t="str">
        <f aca="false">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868"/>
      <c r="AV257" s="831"/>
      <c r="AW257" s="877" t="str">
        <f aca="false">IF('別紙様式2-2（４・５月分）'!O196="","",'別紙様式2-2（４・５月分）'!O196)</f>
        <v/>
      </c>
      <c r="AX257" s="833"/>
      <c r="BL257" s="644" t="str">
        <f aca="false">G254</f>
        <v/>
      </c>
    </row>
    <row r="258" customFormat="false" ht="30" hidden="false" customHeight="true" outlineLevel="0" collapsed="false">
      <c r="A258" s="730" t="n">
        <v>62</v>
      </c>
      <c r="B258" s="617" t="str">
        <f aca="false">IF(基本情報入力シート!C115="","",基本情報入力シート!C115)</f>
        <v/>
      </c>
      <c r="C258" s="617"/>
      <c r="D258" s="617"/>
      <c r="E258" s="617"/>
      <c r="F258" s="617"/>
      <c r="G258" s="618" t="str">
        <f aca="false">IF(基本情報入力シート!M115="","",基本情報入力シート!M115)</f>
        <v/>
      </c>
      <c r="H258" s="618" t="str">
        <f aca="false">IF(基本情報入力シート!R115="","",基本情報入力シート!R115)</f>
        <v/>
      </c>
      <c r="I258" s="618" t="str">
        <f aca="false">IF(基本情報入力シート!W115="","",基本情報入力シート!W115)</f>
        <v/>
      </c>
      <c r="J258" s="808" t="str">
        <f aca="false">IF(基本情報入力シート!X115="","",基本情報入力シート!X115)</f>
        <v/>
      </c>
      <c r="K258" s="618" t="str">
        <f aca="false">IF(基本情報入力シート!Y115="","",基本情報入力シート!Y115)</f>
        <v/>
      </c>
      <c r="L258" s="620" t="str">
        <f aca="false">IF(基本情報入力シート!AB115="","",基本情報入力シート!AB115)</f>
        <v/>
      </c>
      <c r="M258" s="621" t="e">
        <f aca="false">IF(基本情報入力シート!AC115="","",基本情報入力シート!AC115)</f>
        <v>#N/A</v>
      </c>
      <c r="N258" s="811" t="str">
        <f aca="false">IF('別紙様式2-2（４・５月分）'!Q197="","",'別紙様式2-2（４・５月分）'!Q197)</f>
        <v/>
      </c>
      <c r="O258" s="863" t="e">
        <f aca="false">IF(SUM('別紙様式2-2（４・５月分）'!R197:R199)=0,"",SUM('別紙様式2-2（４・５月分）'!R197:R199))</f>
        <v>#N/A</v>
      </c>
      <c r="P258" s="813" t="e">
        <f aca="false">IFERROR(VLOOKUP('別紙様式2-2（４・５月分）'!AR197,【参考】数式用!$AT$5:$AU$22,2,FALSE),"")))</f>
        <v>#N/A</v>
      </c>
      <c r="Q258" s="813"/>
      <c r="R258" s="813"/>
      <c r="S258" s="864" t="e">
        <f aca="false">IFERROR(VLOOKUP(K258,【参考】数式用!$A$5:$AB$27,MATCH(P258,【参考】数式用!$B$4:$AB$4,0)+1,0),"")))</f>
        <v>#N/A</v>
      </c>
      <c r="T258" s="815" t="s">
        <v>405</v>
      </c>
      <c r="U258" s="816"/>
      <c r="V258" s="865" t="e">
        <f aca="false">IFERROR(VLOOKUP(K258,【参考】数式用!$A$5:$AB$27,MATCH(U258,【参考】数式用!$B$4:$AB$4,0)+1,0),"")))</f>
        <v>#N/A</v>
      </c>
      <c r="W258" s="818" t="s">
        <v>88</v>
      </c>
      <c r="X258" s="819" t="n">
        <v>6</v>
      </c>
      <c r="Y258" s="626" t="s">
        <v>89</v>
      </c>
      <c r="Z258" s="819" t="n">
        <v>6</v>
      </c>
      <c r="AA258" s="626" t="s">
        <v>372</v>
      </c>
      <c r="AB258" s="819" t="n">
        <v>7</v>
      </c>
      <c r="AC258" s="626" t="s">
        <v>89</v>
      </c>
      <c r="AD258" s="819" t="n">
        <v>3</v>
      </c>
      <c r="AE258" s="626" t="s">
        <v>90</v>
      </c>
      <c r="AF258" s="626" t="s">
        <v>101</v>
      </c>
      <c r="AG258" s="820" t="n">
        <f aca="false">IF(X258&gt;=1,(AB258*12+AD258)-(X258*12+Z258)+1,"")</f>
        <v>10</v>
      </c>
      <c r="AH258" s="821" t="s">
        <v>373</v>
      </c>
      <c r="AI258" s="866" t="str">
        <f aca="false">IFERROR(ROUNDDOWN(ROUND(L258*V258,0)*M258,0)*AG258,"")</f>
        <v/>
      </c>
      <c r="AJ258" s="867" t="str">
        <f aca="false">IFERROR(ROUNDDOWN(ROUND((L258*(V258-AX258)),0)*M258,0)*AG258,"")</f>
        <v/>
      </c>
      <c r="AK258" s="824" t="e">
        <f aca="false">IFERROR(IF(OR(N258="",N259="",N261=""),0,ROUNDDOWN(ROUNDDOWN(ROUND(L258*VLOOKUP(K258,【参考】数式用!$A$5:$AB$27,MATCH("新加算Ⅳ",【参考】数式用!$B$4:$AB$4,0)+1,0),0)*M258,0)*AG258*0.5,0)),"")),0),0),0)))</f>
        <v>#N/A</v>
      </c>
      <c r="AL258" s="825"/>
      <c r="AM258" s="826" t="e">
        <f aca="false">IFERROR(IF(OR(N261="ベア加算",N261=""),0, IF(OR(U258="新加算Ⅰ",U258="新加算Ⅱ",U258="新加算Ⅲ",U258="新加算Ⅳ"),ROUNDDOWN(ROUND(L258*VLOOKUP(K258,【参考】数式用!$A$5:$I$27,MATCH("ベア加算",【参考】数式用!$B$4:$I$4,0)+1,0),0)*M258,0)*AG258,0)),"")),0),0))))</f>
        <v>#N/A</v>
      </c>
      <c r="AN258" s="703"/>
      <c r="AO258" s="827"/>
      <c r="AP258" s="704"/>
      <c r="AQ258" s="704"/>
      <c r="AR258" s="828"/>
      <c r="AS258" s="829"/>
      <c r="AT258" s="639" t="str">
        <f aca="false">IF(AV258="","",IF(V258&lt;O258,"！加算の要件上は問題ありませんが、令和６年４・５月と比較して令和６年６月に加算率が下がる計画になっています。",""))</f>
        <v/>
      </c>
      <c r="AU258" s="868"/>
      <c r="AV258" s="831" t="str">
        <f aca="false">IF(K258&lt;&gt;"","V列に色付け","")</f>
        <v/>
      </c>
      <c r="AW258" s="877" t="str">
        <f aca="false">IF('別紙様式2-2（４・５月分）'!O197="","",'別紙様式2-2（４・５月分）'!O197)</f>
        <v/>
      </c>
      <c r="AX258" s="833" t="e">
        <f aca="false">IF(SUM('別紙様式2-2（４・５月分）'!P197:P199)=0,"",SUM('別紙様式2-2（４・５月分）'!P197:P199))</f>
        <v>#N/A</v>
      </c>
      <c r="AY258" s="834" t="e">
        <f aca="false">IFERROR(VLOOKUP(K258,【参考】数式用!$AJ$2:$AK$24,2,FALSE),"")))</f>
        <v>#N/A</v>
      </c>
      <c r="AZ258" s="835" t="s">
        <v>406</v>
      </c>
      <c r="BA258" s="835" t="s">
        <v>407</v>
      </c>
      <c r="BB258" s="835" t="s">
        <v>408</v>
      </c>
      <c r="BC258" s="835" t="s">
        <v>409</v>
      </c>
      <c r="BD258" s="835" t="e">
        <f aca="false">IF(AND(P258&lt;&gt;"新加算Ⅰ",P258&lt;&gt;"新加算Ⅱ",P258&lt;&gt;"新加算Ⅲ",P258&lt;&gt;"新加算Ⅳ"),P258,IF(Q260&lt;&gt;"",Q260,""))</f>
        <v>#N/A</v>
      </c>
      <c r="BE258" s="835"/>
      <c r="BF258" s="835" t="e">
        <f aca="false">IF(AM258&lt;&gt;0,IF(AN258="○","入力済","未入力"),"")</f>
        <v>#N/A</v>
      </c>
      <c r="BG258" s="835" t="str">
        <f aca="false">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835" t="str">
        <f aca="false">IF(OR(U258="新加算Ⅴ（７）",U258="新加算Ⅴ（９）",U258="新加算Ⅴ（10）",U258="新加算Ⅴ（12）",U258="新加算Ⅴ（13）",U258="新加算Ⅴ（14）"),IF(OR(AP258="○",AP258="令和６年度中に満たす"),"入力済","未入力"),"")</f>
        <v/>
      </c>
      <c r="BI258" s="835" t="str">
        <f aca="false">IF(OR(U258="新加算Ⅰ",U258="新加算Ⅱ",U258="新加算Ⅲ",U258="新加算Ⅴ（１）",U258="新加算Ⅴ（３）",U258="新加算Ⅴ（８）"),IF(OR(AQ258="○",AQ258="令和６年度中に満たす"),"入力済","未入力"),"")</f>
        <v/>
      </c>
      <c r="BJ258" s="836" t="str">
        <f aca="false">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831" t="str">
        <f aca="false">IF(OR(U258="新加算Ⅰ",U258="新加算Ⅴ（１）",U258="新加算Ⅴ（２）",U258="新加算Ⅴ（５）",U258="新加算Ⅴ（７）",U258="新加算Ⅴ（10）"),IF(AS258="","未入力","入力済"),"")</f>
        <v/>
      </c>
      <c r="BL258" s="644" t="str">
        <f aca="false">G258</f>
        <v/>
      </c>
    </row>
    <row r="259" customFormat="false" ht="15" hidden="false" customHeight="true" outlineLevel="0" collapsed="false">
      <c r="A259" s="730"/>
      <c r="B259" s="617"/>
      <c r="C259" s="617"/>
      <c r="D259" s="617"/>
      <c r="E259" s="617"/>
      <c r="F259" s="617"/>
      <c r="G259" s="618"/>
      <c r="H259" s="618"/>
      <c r="I259" s="618"/>
      <c r="J259" s="808"/>
      <c r="K259" s="618"/>
      <c r="L259" s="620"/>
      <c r="M259" s="621"/>
      <c r="N259" s="837" t="str">
        <f aca="false">IF('別紙様式2-2（４・５月分）'!Q198="","",'別紙様式2-2（４・５月分）'!Q198)</f>
        <v/>
      </c>
      <c r="O259" s="863"/>
      <c r="P259" s="813"/>
      <c r="Q259" s="813"/>
      <c r="R259" s="813"/>
      <c r="S259" s="864"/>
      <c r="T259" s="815"/>
      <c r="U259" s="816"/>
      <c r="V259" s="865"/>
      <c r="W259" s="818"/>
      <c r="X259" s="819"/>
      <c r="Y259" s="626"/>
      <c r="Z259" s="819"/>
      <c r="AA259" s="626"/>
      <c r="AB259" s="819"/>
      <c r="AC259" s="626"/>
      <c r="AD259" s="819"/>
      <c r="AE259" s="626"/>
      <c r="AF259" s="626"/>
      <c r="AG259" s="820"/>
      <c r="AH259" s="821"/>
      <c r="AI259" s="866"/>
      <c r="AJ259" s="867"/>
      <c r="AK259" s="824"/>
      <c r="AL259" s="825"/>
      <c r="AM259" s="826"/>
      <c r="AN259" s="703"/>
      <c r="AO259" s="827"/>
      <c r="AP259" s="704"/>
      <c r="AQ259" s="704"/>
      <c r="AR259" s="828"/>
      <c r="AS259" s="829"/>
      <c r="AT259" s="838" t="str">
        <f aca="false">IF(AV258="","",IF(AG258&gt;10,"！令和６年度の新加算の「算定対象月」が10か月を超えています。標準的な「算定対象月」は令和６年６月から令和７年３月です。",IF(OR(AB258&lt;&gt;7,AD258&lt;&gt;3),"！算定期間の終わりが令和７年３月になっていません。区分変更を行う場合は、別紙様式2-4に記入してください。","")))</f>
        <v/>
      </c>
      <c r="AU259" s="868"/>
      <c r="AV259" s="831"/>
      <c r="AW259" s="877" t="str">
        <f aca="false">IF('別紙様式2-2（４・５月分）'!O198="","",'別紙様式2-2（４・５月分）'!O198)</f>
        <v/>
      </c>
      <c r="AX259" s="833"/>
      <c r="AY259" s="834"/>
      <c r="AZ259" s="835"/>
      <c r="BA259" s="835"/>
      <c r="BB259" s="835"/>
      <c r="BC259" s="835"/>
      <c r="BD259" s="835"/>
      <c r="BE259" s="835"/>
      <c r="BF259" s="835"/>
      <c r="BG259" s="835"/>
      <c r="BH259" s="835"/>
      <c r="BI259" s="835"/>
      <c r="BJ259" s="836"/>
      <c r="BK259" s="831"/>
      <c r="BL259" s="644" t="str">
        <f aca="false">G258</f>
        <v/>
      </c>
    </row>
    <row r="260" s="1" customFormat="true" ht="15" hidden="false" customHeight="true" outlineLevel="0" collapsed="false">
      <c r="A260" s="730"/>
      <c r="B260" s="617"/>
      <c r="C260" s="617"/>
      <c r="D260" s="617"/>
      <c r="E260" s="617"/>
      <c r="F260" s="617"/>
      <c r="G260" s="618"/>
      <c r="H260" s="618"/>
      <c r="I260" s="618"/>
      <c r="J260" s="808"/>
      <c r="K260" s="618"/>
      <c r="L260" s="620"/>
      <c r="M260" s="621"/>
      <c r="N260" s="837"/>
      <c r="O260" s="863"/>
      <c r="P260" s="873" t="s">
        <v>92</v>
      </c>
      <c r="Q260" s="840" t="e">
        <f aca="false">IFERROR(VLOOKUP('別紙様式2-2（４・５月分）'!AR197,【参考】数式用!$AT$5:$AV$22,3,FALSE),"")))</f>
        <v>#N/A</v>
      </c>
      <c r="R260" s="874" t="s">
        <v>94</v>
      </c>
      <c r="S260" s="875" t="e">
        <f aca="false">IFERROR(VLOOKUP(K258,【参考】数式用!$A$5:$AB$27,MATCH(Q260,【参考】数式用!$B$4:$AB$4,0)+1,0),"")))</f>
        <v>#N/A</v>
      </c>
      <c r="T260" s="843" t="s">
        <v>410</v>
      </c>
      <c r="U260" s="844"/>
      <c r="V260" s="870" t="e">
        <f aca="false">IFERROR(VLOOKUP(K258,【参考】数式用!$A$5:$AB$27,MATCH(U260,【参考】数式用!$B$4:$AB$4,0)+1,0),"")))</f>
        <v>#N/A</v>
      </c>
      <c r="W260" s="846" t="s">
        <v>88</v>
      </c>
      <c r="X260" s="881" t="n">
        <v>7</v>
      </c>
      <c r="Y260" s="667" t="s">
        <v>89</v>
      </c>
      <c r="Z260" s="881" t="n">
        <v>4</v>
      </c>
      <c r="AA260" s="667" t="s">
        <v>372</v>
      </c>
      <c r="AB260" s="881" t="n">
        <v>8</v>
      </c>
      <c r="AC260" s="667" t="s">
        <v>89</v>
      </c>
      <c r="AD260" s="881" t="n">
        <v>3</v>
      </c>
      <c r="AE260" s="667" t="s">
        <v>90</v>
      </c>
      <c r="AF260" s="667" t="s">
        <v>101</v>
      </c>
      <c r="AG260" s="848" t="n">
        <f aca="false">IF(X260&gt;=1,(AB260*12+AD260)-(X260*12+Z260)+1,"")</f>
        <v>12</v>
      </c>
      <c r="AH260" s="849" t="s">
        <v>373</v>
      </c>
      <c r="AI260" s="871" t="str">
        <f aca="false">IFERROR(ROUNDDOWN(ROUND(L258*V260,0)*M258,0)*AG260,"")</f>
        <v/>
      </c>
      <c r="AJ260" s="882" t="str">
        <f aca="false">IFERROR(ROUNDDOWN(ROUND((L258*(V260-AX258)),0)*M258,0)*AG260,"")</f>
        <v/>
      </c>
      <c r="AK260" s="852" t="e">
        <f aca="false">IFERROR(IF(OR(N258="",N259="",N261=""),0,ROUNDDOWN(ROUNDDOWN(ROUND(L258*VLOOKUP(K258,【参考】数式用!$A$5:$AB$27,MATCH("新加算Ⅳ",【参考】数式用!$B$4:$AB$4,0)+1,0),0)*M258,0)*AG260*0.5,0)),"")),0),0),0)))</f>
        <v>#N/A</v>
      </c>
      <c r="AL260" s="853" t="str">
        <f aca="false">IF(U260&lt;&gt;"","新規に適用","")</f>
        <v/>
      </c>
      <c r="AM260" s="854" t="e">
        <f aca="false">IFERROR(IF(OR(N261="ベア加算",N261=""),0, IF(OR(U258="新加算Ⅰ",U258="新加算Ⅱ",U258="新加算Ⅲ",U258="新加算Ⅳ"),0,ROUNDDOWN(ROUND(L258*VLOOKUP(K258,【参考】数式用!$A$5:$I$27,MATCH("ベア加算",【参考】数式用!$B$4:$I$4,0)+1,0),0)*M258,0)*AG260)),"")),0),0))))</f>
        <v>#N/A</v>
      </c>
      <c r="AN260" s="855" t="e">
        <f aca="false">IF(AM260=0,"",IF(AND(U260&lt;&gt;"",AN258=""),"新規に適用",IF(AND(U260&lt;&gt;"",AN258&lt;&gt;""),"継続で適用","")))</f>
        <v>#N/A</v>
      </c>
      <c r="AO260" s="855" t="str">
        <f aca="false">IF(AND(U260&lt;&gt;"",AO258=""),"新規に適用",IF(AND(U260&lt;&gt;"",AO258&lt;&gt;""),"継続で適用",""))</f>
        <v/>
      </c>
      <c r="AP260" s="856"/>
      <c r="AQ260" s="855" t="str">
        <f aca="false">IF(AND(U260&lt;&gt;"",AQ258=""),"新規に適用",IF(AND(U260&lt;&gt;"",AQ258&lt;&gt;""),"継続で適用",""))</f>
        <v/>
      </c>
      <c r="AR260" s="857" t="str">
        <f aca="false">IF(AND(U260&lt;&gt;"",AO258=""),"新規に適用",IF(AND(U260&lt;&gt;"",OR(U258="新加算Ⅰ",U258="新加算Ⅱ",U258="新加算Ⅴ（１）",U258="新加算Ⅴ（２）",U258="新加算Ⅴ（３）",U258="新加算Ⅴ（４）",U258="新加算Ⅴ（５）",U258="新加算Ⅴ（６）",U258="新加算Ⅴ（７）",U258="新加算Ⅴ（９）",U258="新加算Ⅴ（10）",U258="新加算Ⅴ（12）")),"継続で適用",""))</f>
        <v/>
      </c>
      <c r="AS260" s="855" t="str">
        <f aca="false">IF(AND(U260&lt;&gt;"",AS258=""),"新規に適用",IF(AND(U260&lt;&gt;"",AS258&lt;&gt;""),"継続で適用",""))</f>
        <v/>
      </c>
      <c r="AT260" s="838"/>
      <c r="AU260" s="868"/>
      <c r="AV260" s="831" t="str">
        <f aca="false">IF(K258&lt;&gt;"","V列に色付け","")</f>
        <v/>
      </c>
      <c r="AW260" s="877"/>
      <c r="AX260" s="833"/>
      <c r="BL260" s="644" t="str">
        <f aca="false">G258</f>
        <v/>
      </c>
    </row>
    <row r="261" s="1" customFormat="true" ht="30" hidden="false" customHeight="true" outlineLevel="0" collapsed="false">
      <c r="A261" s="730"/>
      <c r="B261" s="617"/>
      <c r="C261" s="617"/>
      <c r="D261" s="617"/>
      <c r="E261" s="617"/>
      <c r="F261" s="617"/>
      <c r="G261" s="618"/>
      <c r="H261" s="618"/>
      <c r="I261" s="618"/>
      <c r="J261" s="808"/>
      <c r="K261" s="618"/>
      <c r="L261" s="620"/>
      <c r="M261" s="621"/>
      <c r="N261" s="859" t="str">
        <f aca="false">IF('別紙様式2-2（４・５月分）'!Q199="","",'別紙様式2-2（４・５月分）'!Q199)</f>
        <v/>
      </c>
      <c r="O261" s="863"/>
      <c r="P261" s="873"/>
      <c r="Q261" s="840"/>
      <c r="R261" s="874"/>
      <c r="S261" s="875"/>
      <c r="T261" s="843"/>
      <c r="U261" s="844"/>
      <c r="V261" s="870"/>
      <c r="W261" s="846"/>
      <c r="X261" s="881"/>
      <c r="Y261" s="667"/>
      <c r="Z261" s="881"/>
      <c r="AA261" s="667"/>
      <c r="AB261" s="881"/>
      <c r="AC261" s="667"/>
      <c r="AD261" s="881"/>
      <c r="AE261" s="667"/>
      <c r="AF261" s="667"/>
      <c r="AG261" s="848"/>
      <c r="AH261" s="849"/>
      <c r="AI261" s="871"/>
      <c r="AJ261" s="882"/>
      <c r="AK261" s="852"/>
      <c r="AL261" s="853"/>
      <c r="AM261" s="854"/>
      <c r="AN261" s="855"/>
      <c r="AO261" s="855"/>
      <c r="AP261" s="856"/>
      <c r="AQ261" s="855"/>
      <c r="AR261" s="857"/>
      <c r="AS261" s="855"/>
      <c r="AT261" s="681" t="str">
        <f aca="false">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868"/>
      <c r="AV261" s="831"/>
      <c r="AW261" s="877" t="str">
        <f aca="false">IF('別紙様式2-2（４・５月分）'!O199="","",'別紙様式2-2（４・５月分）'!O199)</f>
        <v/>
      </c>
      <c r="AX261" s="833"/>
      <c r="BL261" s="644" t="str">
        <f aca="false">G258</f>
        <v/>
      </c>
    </row>
    <row r="262" customFormat="false" ht="30" hidden="false" customHeight="true" outlineLevel="0" collapsed="false">
      <c r="A262" s="616" t="n">
        <v>63</v>
      </c>
      <c r="B262" s="731" t="str">
        <f aca="false">IF(基本情報入力シート!C116="","",基本情報入力シート!C116)</f>
        <v/>
      </c>
      <c r="C262" s="731"/>
      <c r="D262" s="731"/>
      <c r="E262" s="731"/>
      <c r="F262" s="731"/>
      <c r="G262" s="732" t="str">
        <f aca="false">IF(基本情報入力シート!M116="","",基本情報入力シート!M116)</f>
        <v/>
      </c>
      <c r="H262" s="732" t="str">
        <f aca="false">IF(基本情報入力シート!R116="","",基本情報入力シート!R116)</f>
        <v/>
      </c>
      <c r="I262" s="732" t="str">
        <f aca="false">IF(基本情報入力シート!W116="","",基本情報入力シート!W116)</f>
        <v/>
      </c>
      <c r="J262" s="860" t="str">
        <f aca="false">IF(基本情報入力シート!X116="","",基本情報入力シート!X116)</f>
        <v/>
      </c>
      <c r="K262" s="732" t="str">
        <f aca="false">IF(基本情報入力シート!Y116="","",基本情報入力シート!Y116)</f>
        <v/>
      </c>
      <c r="L262" s="879" t="str">
        <f aca="false">IF(基本情報入力シート!AB116="","",基本情報入力シート!AB116)</f>
        <v/>
      </c>
      <c r="M262" s="880" t="e">
        <f aca="false">IF(基本情報入力シート!AC116="","",基本情報入力シート!AC116)</f>
        <v>#N/A</v>
      </c>
      <c r="N262" s="811" t="str">
        <f aca="false">IF('別紙様式2-2（４・５月分）'!Q200="","",'別紙様式2-2（４・５月分）'!Q200)</f>
        <v/>
      </c>
      <c r="O262" s="863" t="e">
        <f aca="false">IF(SUM('別紙様式2-2（４・５月分）'!R200:R202)=0,"",SUM('別紙様式2-2（４・５月分）'!R200:R202))</f>
        <v>#N/A</v>
      </c>
      <c r="P262" s="813" t="e">
        <f aca="false">IFERROR(VLOOKUP('別紙様式2-2（４・５月分）'!AR200,【参考】数式用!$AT$5:$AU$22,2,FALSE),"")))</f>
        <v>#N/A</v>
      </c>
      <c r="Q262" s="813"/>
      <c r="R262" s="813"/>
      <c r="S262" s="864" t="e">
        <f aca="false">IFERROR(VLOOKUP(K262,【参考】数式用!$A$5:$AB$27,MATCH(P262,【参考】数式用!$B$4:$AB$4,0)+1,0),"")))</f>
        <v>#N/A</v>
      </c>
      <c r="T262" s="815" t="s">
        <v>405</v>
      </c>
      <c r="U262" s="816"/>
      <c r="V262" s="865" t="e">
        <f aca="false">IFERROR(VLOOKUP(K262,【参考】数式用!$A$5:$AB$27,MATCH(U262,【参考】数式用!$B$4:$AB$4,0)+1,0),"")))</f>
        <v>#N/A</v>
      </c>
      <c r="W262" s="818" t="s">
        <v>88</v>
      </c>
      <c r="X262" s="819" t="n">
        <v>6</v>
      </c>
      <c r="Y262" s="626" t="s">
        <v>89</v>
      </c>
      <c r="Z262" s="819" t="n">
        <v>6</v>
      </c>
      <c r="AA262" s="626" t="s">
        <v>372</v>
      </c>
      <c r="AB262" s="819" t="n">
        <v>7</v>
      </c>
      <c r="AC262" s="626" t="s">
        <v>89</v>
      </c>
      <c r="AD262" s="819" t="n">
        <v>3</v>
      </c>
      <c r="AE262" s="626" t="s">
        <v>90</v>
      </c>
      <c r="AF262" s="626" t="s">
        <v>101</v>
      </c>
      <c r="AG262" s="820" t="n">
        <f aca="false">IF(X262&gt;=1,(AB262*12+AD262)-(X262*12+Z262)+1,"")</f>
        <v>10</v>
      </c>
      <c r="AH262" s="821" t="s">
        <v>373</v>
      </c>
      <c r="AI262" s="866" t="str">
        <f aca="false">IFERROR(ROUNDDOWN(ROUND(L262*V262,0)*M262,0)*AG262,"")</f>
        <v/>
      </c>
      <c r="AJ262" s="867" t="str">
        <f aca="false">IFERROR(ROUNDDOWN(ROUND((L262*(V262-AX262)),0)*M262,0)*AG262,"")</f>
        <v/>
      </c>
      <c r="AK262" s="824" t="e">
        <f aca="false">IFERROR(IF(OR(N262="",N263="",N265=""),0,ROUNDDOWN(ROUNDDOWN(ROUND(L262*VLOOKUP(K262,【参考】数式用!$A$5:$AB$27,MATCH("新加算Ⅳ",【参考】数式用!$B$4:$AB$4,0)+1,0),0)*M262,0)*AG262*0.5,0)),"")),0),0),0)))</f>
        <v>#N/A</v>
      </c>
      <c r="AL262" s="825"/>
      <c r="AM262" s="826" t="e">
        <f aca="false">IFERROR(IF(OR(N265="ベア加算",N265=""),0, IF(OR(U262="新加算Ⅰ",U262="新加算Ⅱ",U262="新加算Ⅲ",U262="新加算Ⅳ"),ROUNDDOWN(ROUND(L262*VLOOKUP(K262,【参考】数式用!$A$5:$I$27,MATCH("ベア加算",【参考】数式用!$B$4:$I$4,0)+1,0),0)*M262,0)*AG262,0)),"")),0),0))))</f>
        <v>#N/A</v>
      </c>
      <c r="AN262" s="703"/>
      <c r="AO262" s="827"/>
      <c r="AP262" s="704"/>
      <c r="AQ262" s="704"/>
      <c r="AR262" s="828"/>
      <c r="AS262" s="829"/>
      <c r="AT262" s="639" t="str">
        <f aca="false">IF(AV262="","",IF(V262&lt;O262,"！加算の要件上は問題ありませんが、令和６年４・５月と比較して令和６年６月に加算率が下がる計画になっています。",""))</f>
        <v/>
      </c>
      <c r="AU262" s="868"/>
      <c r="AV262" s="831" t="str">
        <f aca="false">IF(K262&lt;&gt;"","V列に色付け","")</f>
        <v/>
      </c>
      <c r="AW262" s="877" t="str">
        <f aca="false">IF('別紙様式2-2（４・５月分）'!O200="","",'別紙様式2-2（４・５月分）'!O200)</f>
        <v/>
      </c>
      <c r="AX262" s="833" t="e">
        <f aca="false">IF(SUM('別紙様式2-2（４・５月分）'!P200:P202)=0,"",SUM('別紙様式2-2（４・５月分）'!P200:P202))</f>
        <v>#N/A</v>
      </c>
      <c r="AY262" s="834" t="e">
        <f aca="false">IFERROR(VLOOKUP(K262,【参考】数式用!$AJ$2:$AK$24,2,FALSE),"")))</f>
        <v>#N/A</v>
      </c>
      <c r="AZ262" s="835" t="s">
        <v>406</v>
      </c>
      <c r="BA262" s="835" t="s">
        <v>407</v>
      </c>
      <c r="BB262" s="835" t="s">
        <v>408</v>
      </c>
      <c r="BC262" s="835" t="s">
        <v>409</v>
      </c>
      <c r="BD262" s="835" t="e">
        <f aca="false">IF(AND(P262&lt;&gt;"新加算Ⅰ",P262&lt;&gt;"新加算Ⅱ",P262&lt;&gt;"新加算Ⅲ",P262&lt;&gt;"新加算Ⅳ"),P262,IF(Q264&lt;&gt;"",Q264,""))</f>
        <v>#N/A</v>
      </c>
      <c r="BE262" s="835"/>
      <c r="BF262" s="835" t="e">
        <f aca="false">IF(AM262&lt;&gt;0,IF(AN262="○","入力済","未入力"),"")</f>
        <v>#N/A</v>
      </c>
      <c r="BG262" s="835" t="str">
        <f aca="false">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835" t="str">
        <f aca="false">IF(OR(U262="新加算Ⅴ（７）",U262="新加算Ⅴ（９）",U262="新加算Ⅴ（10）",U262="新加算Ⅴ（12）",U262="新加算Ⅴ（13）",U262="新加算Ⅴ（14）"),IF(OR(AP262="○",AP262="令和６年度中に満たす"),"入力済","未入力"),"")</f>
        <v/>
      </c>
      <c r="BI262" s="835" t="str">
        <f aca="false">IF(OR(U262="新加算Ⅰ",U262="新加算Ⅱ",U262="新加算Ⅲ",U262="新加算Ⅴ（１）",U262="新加算Ⅴ（３）",U262="新加算Ⅴ（８）"),IF(OR(AQ262="○",AQ262="令和６年度中に満たす"),"入力済","未入力"),"")</f>
        <v/>
      </c>
      <c r="BJ262" s="836" t="str">
        <f aca="false">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831" t="str">
        <f aca="false">IF(OR(U262="新加算Ⅰ",U262="新加算Ⅴ（１）",U262="新加算Ⅴ（２）",U262="新加算Ⅴ（５）",U262="新加算Ⅴ（７）",U262="新加算Ⅴ（10）"),IF(AS262="","未入力","入力済"),"")</f>
        <v/>
      </c>
      <c r="BL262" s="644" t="str">
        <f aca="false">G262</f>
        <v/>
      </c>
    </row>
    <row r="263" customFormat="false" ht="15" hidden="false" customHeight="true" outlineLevel="0" collapsed="false">
      <c r="A263" s="616"/>
      <c r="B263" s="731"/>
      <c r="C263" s="731"/>
      <c r="D263" s="731"/>
      <c r="E263" s="731"/>
      <c r="F263" s="731"/>
      <c r="G263" s="732"/>
      <c r="H263" s="732"/>
      <c r="I263" s="732"/>
      <c r="J263" s="860"/>
      <c r="K263" s="732"/>
      <c r="L263" s="879"/>
      <c r="M263" s="880"/>
      <c r="N263" s="837" t="str">
        <f aca="false">IF('別紙様式2-2（４・５月分）'!Q201="","",'別紙様式2-2（４・５月分）'!Q201)</f>
        <v/>
      </c>
      <c r="O263" s="863"/>
      <c r="P263" s="813"/>
      <c r="Q263" s="813"/>
      <c r="R263" s="813"/>
      <c r="S263" s="864"/>
      <c r="T263" s="815"/>
      <c r="U263" s="816"/>
      <c r="V263" s="865"/>
      <c r="W263" s="818"/>
      <c r="X263" s="819"/>
      <c r="Y263" s="626"/>
      <c r="Z263" s="819"/>
      <c r="AA263" s="626"/>
      <c r="AB263" s="819"/>
      <c r="AC263" s="626"/>
      <c r="AD263" s="819"/>
      <c r="AE263" s="626"/>
      <c r="AF263" s="626"/>
      <c r="AG263" s="820"/>
      <c r="AH263" s="821"/>
      <c r="AI263" s="866"/>
      <c r="AJ263" s="867"/>
      <c r="AK263" s="824"/>
      <c r="AL263" s="825"/>
      <c r="AM263" s="826"/>
      <c r="AN263" s="703"/>
      <c r="AO263" s="827"/>
      <c r="AP263" s="704"/>
      <c r="AQ263" s="704"/>
      <c r="AR263" s="828"/>
      <c r="AS263" s="829"/>
      <c r="AT263" s="838" t="str">
        <f aca="false">IF(AV262="","",IF(AG262&gt;10,"！令和６年度の新加算の「算定対象月」が10か月を超えています。標準的な「算定対象月」は令和６年６月から令和７年３月です。",IF(OR(AB262&lt;&gt;7,AD262&lt;&gt;3),"！算定期間の終わりが令和７年３月になっていません。区分変更を行う場合は、別紙様式2-4に記入してください。","")))</f>
        <v/>
      </c>
      <c r="AU263" s="868"/>
      <c r="AV263" s="831"/>
      <c r="AW263" s="877" t="str">
        <f aca="false">IF('別紙様式2-2（４・５月分）'!O201="","",'別紙様式2-2（４・５月分）'!O201)</f>
        <v/>
      </c>
      <c r="AX263" s="833"/>
      <c r="AY263" s="834"/>
      <c r="AZ263" s="835"/>
      <c r="BA263" s="835"/>
      <c r="BB263" s="835"/>
      <c r="BC263" s="835"/>
      <c r="BD263" s="835"/>
      <c r="BE263" s="835"/>
      <c r="BF263" s="835"/>
      <c r="BG263" s="835"/>
      <c r="BH263" s="835"/>
      <c r="BI263" s="835"/>
      <c r="BJ263" s="836"/>
      <c r="BK263" s="831"/>
      <c r="BL263" s="644" t="str">
        <f aca="false">G262</f>
        <v/>
      </c>
    </row>
    <row r="264" s="1" customFormat="true" ht="15" hidden="false" customHeight="true" outlineLevel="0" collapsed="false">
      <c r="A264" s="616"/>
      <c r="B264" s="731"/>
      <c r="C264" s="731"/>
      <c r="D264" s="731"/>
      <c r="E264" s="731"/>
      <c r="F264" s="731"/>
      <c r="G264" s="732"/>
      <c r="H264" s="732"/>
      <c r="I264" s="732"/>
      <c r="J264" s="860"/>
      <c r="K264" s="732"/>
      <c r="L264" s="879"/>
      <c r="M264" s="880"/>
      <c r="N264" s="837"/>
      <c r="O264" s="863"/>
      <c r="P264" s="873" t="s">
        <v>92</v>
      </c>
      <c r="Q264" s="840" t="e">
        <f aca="false">IFERROR(VLOOKUP('別紙様式2-2（４・５月分）'!AR200,【参考】数式用!$AT$5:$AV$22,3,FALSE),"")))</f>
        <v>#N/A</v>
      </c>
      <c r="R264" s="874" t="s">
        <v>94</v>
      </c>
      <c r="S264" s="869" t="e">
        <f aca="false">IFERROR(VLOOKUP(K262,【参考】数式用!$A$5:$AB$27,MATCH(Q264,【参考】数式用!$B$4:$AB$4,0)+1,0),"")))</f>
        <v>#N/A</v>
      </c>
      <c r="T264" s="843" t="s">
        <v>410</v>
      </c>
      <c r="U264" s="844"/>
      <c r="V264" s="870" t="e">
        <f aca="false">IFERROR(VLOOKUP(K262,【参考】数式用!$A$5:$AB$27,MATCH(U264,【参考】数式用!$B$4:$AB$4,0)+1,0),"")))</f>
        <v>#N/A</v>
      </c>
      <c r="W264" s="846" t="s">
        <v>88</v>
      </c>
      <c r="X264" s="881" t="n">
        <v>7</v>
      </c>
      <c r="Y264" s="667" t="s">
        <v>89</v>
      </c>
      <c r="Z264" s="881" t="n">
        <v>4</v>
      </c>
      <c r="AA264" s="667" t="s">
        <v>372</v>
      </c>
      <c r="AB264" s="881" t="n">
        <v>8</v>
      </c>
      <c r="AC264" s="667" t="s">
        <v>89</v>
      </c>
      <c r="AD264" s="881" t="n">
        <v>3</v>
      </c>
      <c r="AE264" s="667" t="s">
        <v>90</v>
      </c>
      <c r="AF264" s="667" t="s">
        <v>101</v>
      </c>
      <c r="AG264" s="848" t="n">
        <f aca="false">IF(X264&gt;=1,(AB264*12+AD264)-(X264*12+Z264)+1,"")</f>
        <v>12</v>
      </c>
      <c r="AH264" s="849" t="s">
        <v>373</v>
      </c>
      <c r="AI264" s="871" t="str">
        <f aca="false">IFERROR(ROUNDDOWN(ROUND(L262*V264,0)*M262,0)*AG264,"")</f>
        <v/>
      </c>
      <c r="AJ264" s="882" t="str">
        <f aca="false">IFERROR(ROUNDDOWN(ROUND((L262*(V264-AX262)),0)*M262,0)*AG264,"")</f>
        <v/>
      </c>
      <c r="AK264" s="852" t="e">
        <f aca="false">IFERROR(IF(OR(N262="",N263="",N265=""),0,ROUNDDOWN(ROUNDDOWN(ROUND(L262*VLOOKUP(K262,【参考】数式用!$A$5:$AB$27,MATCH("新加算Ⅳ",【参考】数式用!$B$4:$AB$4,0)+1,0),0)*M262,0)*AG264*0.5,0)),"")),0),0),0)))</f>
        <v>#N/A</v>
      </c>
      <c r="AL264" s="853" t="str">
        <f aca="false">IF(U264&lt;&gt;"","新規に適用","")</f>
        <v/>
      </c>
      <c r="AM264" s="854" t="e">
        <f aca="false">IFERROR(IF(OR(N265="ベア加算",N265=""),0, IF(OR(U262="新加算Ⅰ",U262="新加算Ⅱ",U262="新加算Ⅲ",U262="新加算Ⅳ"),0,ROUNDDOWN(ROUND(L262*VLOOKUP(K262,【参考】数式用!$A$5:$I$27,MATCH("ベア加算",【参考】数式用!$B$4:$I$4,0)+1,0),0)*M262,0)*AG264)),"")),0),0))))</f>
        <v>#N/A</v>
      </c>
      <c r="AN264" s="855" t="e">
        <f aca="false">IF(AM264=0,"",IF(AND(U264&lt;&gt;"",AN262=""),"新規に適用",IF(AND(U264&lt;&gt;"",AN262&lt;&gt;""),"継続で適用","")))</f>
        <v>#N/A</v>
      </c>
      <c r="AO264" s="855" t="str">
        <f aca="false">IF(AND(U264&lt;&gt;"",AO262=""),"新規に適用",IF(AND(U264&lt;&gt;"",AO262&lt;&gt;""),"継続で適用",""))</f>
        <v/>
      </c>
      <c r="AP264" s="856"/>
      <c r="AQ264" s="855" t="str">
        <f aca="false">IF(AND(U264&lt;&gt;"",AQ262=""),"新規に適用",IF(AND(U264&lt;&gt;"",AQ262&lt;&gt;""),"継続で適用",""))</f>
        <v/>
      </c>
      <c r="AR264" s="857" t="str">
        <f aca="false">IF(AND(U264&lt;&gt;"",AO262=""),"新規に適用",IF(AND(U264&lt;&gt;"",OR(U262="新加算Ⅰ",U262="新加算Ⅱ",U262="新加算Ⅴ（１）",U262="新加算Ⅴ（２）",U262="新加算Ⅴ（３）",U262="新加算Ⅴ（４）",U262="新加算Ⅴ（５）",U262="新加算Ⅴ（６）",U262="新加算Ⅴ（７）",U262="新加算Ⅴ（９）",U262="新加算Ⅴ（10）",U262="新加算Ⅴ（12）")),"継続で適用",""))</f>
        <v/>
      </c>
      <c r="AS264" s="855" t="str">
        <f aca="false">IF(AND(U264&lt;&gt;"",AS262=""),"新規に適用",IF(AND(U264&lt;&gt;"",AS262&lt;&gt;""),"継続で適用",""))</f>
        <v/>
      </c>
      <c r="AT264" s="838"/>
      <c r="AU264" s="868"/>
      <c r="AV264" s="831" t="str">
        <f aca="false">IF(K262&lt;&gt;"","V列に色付け","")</f>
        <v/>
      </c>
      <c r="AW264" s="877"/>
      <c r="AX264" s="833"/>
      <c r="BL264" s="644" t="str">
        <f aca="false">G262</f>
        <v/>
      </c>
    </row>
    <row r="265" s="1" customFormat="true" ht="30" hidden="false" customHeight="true" outlineLevel="0" collapsed="false">
      <c r="A265" s="616"/>
      <c r="B265" s="731"/>
      <c r="C265" s="731"/>
      <c r="D265" s="731"/>
      <c r="E265" s="731"/>
      <c r="F265" s="731"/>
      <c r="G265" s="732"/>
      <c r="H265" s="732"/>
      <c r="I265" s="732"/>
      <c r="J265" s="860"/>
      <c r="K265" s="732"/>
      <c r="L265" s="879"/>
      <c r="M265" s="880"/>
      <c r="N265" s="859" t="str">
        <f aca="false">IF('別紙様式2-2（４・５月分）'!Q202="","",'別紙様式2-2（４・５月分）'!Q202)</f>
        <v/>
      </c>
      <c r="O265" s="863"/>
      <c r="P265" s="873"/>
      <c r="Q265" s="840"/>
      <c r="R265" s="874"/>
      <c r="S265" s="869"/>
      <c r="T265" s="843"/>
      <c r="U265" s="844"/>
      <c r="V265" s="870"/>
      <c r="W265" s="846"/>
      <c r="X265" s="881"/>
      <c r="Y265" s="667"/>
      <c r="Z265" s="881"/>
      <c r="AA265" s="667"/>
      <c r="AB265" s="881"/>
      <c r="AC265" s="667"/>
      <c r="AD265" s="881"/>
      <c r="AE265" s="667"/>
      <c r="AF265" s="667"/>
      <c r="AG265" s="848"/>
      <c r="AH265" s="849"/>
      <c r="AI265" s="871"/>
      <c r="AJ265" s="882"/>
      <c r="AK265" s="852"/>
      <c r="AL265" s="853"/>
      <c r="AM265" s="854"/>
      <c r="AN265" s="855"/>
      <c r="AO265" s="855"/>
      <c r="AP265" s="856"/>
      <c r="AQ265" s="855"/>
      <c r="AR265" s="857"/>
      <c r="AS265" s="855"/>
      <c r="AT265" s="681" t="str">
        <f aca="false">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868"/>
      <c r="AV265" s="831"/>
      <c r="AW265" s="877" t="str">
        <f aca="false">IF('別紙様式2-2（４・５月分）'!O202="","",'別紙様式2-2（４・５月分）'!O202)</f>
        <v/>
      </c>
      <c r="AX265" s="833"/>
      <c r="BL265" s="644" t="str">
        <f aca="false">G262</f>
        <v/>
      </c>
    </row>
    <row r="266" customFormat="false" ht="30" hidden="false" customHeight="true" outlineLevel="0" collapsed="false">
      <c r="A266" s="730" t="n">
        <v>64</v>
      </c>
      <c r="B266" s="617" t="str">
        <f aca="false">IF(基本情報入力シート!C117="","",基本情報入力シート!C117)</f>
        <v/>
      </c>
      <c r="C266" s="617"/>
      <c r="D266" s="617"/>
      <c r="E266" s="617"/>
      <c r="F266" s="617"/>
      <c r="G266" s="618" t="str">
        <f aca="false">IF(基本情報入力シート!M117="","",基本情報入力シート!M117)</f>
        <v/>
      </c>
      <c r="H266" s="618" t="str">
        <f aca="false">IF(基本情報入力シート!R117="","",基本情報入力シート!R117)</f>
        <v/>
      </c>
      <c r="I266" s="618" t="str">
        <f aca="false">IF(基本情報入力シート!W117="","",基本情報入力シート!W117)</f>
        <v/>
      </c>
      <c r="J266" s="808" t="str">
        <f aca="false">IF(基本情報入力シート!X117="","",基本情報入力シート!X117)</f>
        <v/>
      </c>
      <c r="K266" s="618" t="str">
        <f aca="false">IF(基本情報入力シート!Y117="","",基本情報入力シート!Y117)</f>
        <v/>
      </c>
      <c r="L266" s="620" t="str">
        <f aca="false">IF(基本情報入力シート!AB117="","",基本情報入力シート!AB117)</f>
        <v/>
      </c>
      <c r="M266" s="621" t="e">
        <f aca="false">IF(基本情報入力シート!AC117="","",基本情報入力シート!AC117)</f>
        <v>#N/A</v>
      </c>
      <c r="N266" s="811" t="str">
        <f aca="false">IF('別紙様式2-2（４・５月分）'!Q203="","",'別紙様式2-2（４・５月分）'!Q203)</f>
        <v/>
      </c>
      <c r="O266" s="863" t="e">
        <f aca="false">IF(SUM('別紙様式2-2（４・５月分）'!R203:R205)=0,"",SUM('別紙様式2-2（４・５月分）'!R203:R205))</f>
        <v>#N/A</v>
      </c>
      <c r="P266" s="813" t="e">
        <f aca="false">IFERROR(VLOOKUP('別紙様式2-2（４・５月分）'!AR203,【参考】数式用!$AT$5:$AU$22,2,FALSE),"")))</f>
        <v>#N/A</v>
      </c>
      <c r="Q266" s="813"/>
      <c r="R266" s="813"/>
      <c r="S266" s="864" t="e">
        <f aca="false">IFERROR(VLOOKUP(K266,【参考】数式用!$A$5:$AB$27,MATCH(P266,【参考】数式用!$B$4:$AB$4,0)+1,0),"")))</f>
        <v>#N/A</v>
      </c>
      <c r="T266" s="815" t="s">
        <v>405</v>
      </c>
      <c r="U266" s="816"/>
      <c r="V266" s="865" t="e">
        <f aca="false">IFERROR(VLOOKUP(K266,【参考】数式用!$A$5:$AB$27,MATCH(U266,【参考】数式用!$B$4:$AB$4,0)+1,0),"")))</f>
        <v>#N/A</v>
      </c>
      <c r="W266" s="818" t="s">
        <v>88</v>
      </c>
      <c r="X266" s="819" t="n">
        <v>6</v>
      </c>
      <c r="Y266" s="626" t="s">
        <v>89</v>
      </c>
      <c r="Z266" s="819" t="n">
        <v>6</v>
      </c>
      <c r="AA266" s="626" t="s">
        <v>372</v>
      </c>
      <c r="AB266" s="819" t="n">
        <v>7</v>
      </c>
      <c r="AC266" s="626" t="s">
        <v>89</v>
      </c>
      <c r="AD266" s="819" t="n">
        <v>3</v>
      </c>
      <c r="AE266" s="626" t="s">
        <v>90</v>
      </c>
      <c r="AF266" s="626" t="s">
        <v>101</v>
      </c>
      <c r="AG266" s="820" t="n">
        <f aca="false">IF(X266&gt;=1,(AB266*12+AD266)-(X266*12+Z266)+1,"")</f>
        <v>10</v>
      </c>
      <c r="AH266" s="821" t="s">
        <v>373</v>
      </c>
      <c r="AI266" s="866" t="str">
        <f aca="false">IFERROR(ROUNDDOWN(ROUND(L266*V266,0)*M266,0)*AG266,"")</f>
        <v/>
      </c>
      <c r="AJ266" s="867" t="str">
        <f aca="false">IFERROR(ROUNDDOWN(ROUND((L266*(V266-AX266)),0)*M266,0)*AG266,"")</f>
        <v/>
      </c>
      <c r="AK266" s="824" t="e">
        <f aca="false">IFERROR(IF(OR(N266="",N267="",N269=""),0,ROUNDDOWN(ROUNDDOWN(ROUND(L266*VLOOKUP(K266,【参考】数式用!$A$5:$AB$27,MATCH("新加算Ⅳ",【参考】数式用!$B$4:$AB$4,0)+1,0),0)*M266,0)*AG266*0.5,0)),"")),0),0),0)))</f>
        <v>#N/A</v>
      </c>
      <c r="AL266" s="825"/>
      <c r="AM266" s="826" t="e">
        <f aca="false">IFERROR(IF(OR(N269="ベア加算",N269=""),0, IF(OR(U266="新加算Ⅰ",U266="新加算Ⅱ",U266="新加算Ⅲ",U266="新加算Ⅳ"),ROUNDDOWN(ROUND(L266*VLOOKUP(K266,【参考】数式用!$A$5:$I$27,MATCH("ベア加算",【参考】数式用!$B$4:$I$4,0)+1,0),0)*M266,0)*AG266,0)),"")),0),0))))</f>
        <v>#N/A</v>
      </c>
      <c r="AN266" s="703"/>
      <c r="AO266" s="827"/>
      <c r="AP266" s="704"/>
      <c r="AQ266" s="704"/>
      <c r="AR266" s="828"/>
      <c r="AS266" s="829"/>
      <c r="AT266" s="639" t="str">
        <f aca="false">IF(AV266="","",IF(V266&lt;O266,"！加算の要件上は問題ありませんが、令和６年４・５月と比較して令和６年６月に加算率が下がる計画になっています。",""))</f>
        <v/>
      </c>
      <c r="AU266" s="868"/>
      <c r="AV266" s="831" t="str">
        <f aca="false">IF(K266&lt;&gt;"","V列に色付け","")</f>
        <v/>
      </c>
      <c r="AW266" s="877" t="str">
        <f aca="false">IF('別紙様式2-2（４・５月分）'!O203="","",'別紙様式2-2（４・５月分）'!O203)</f>
        <v/>
      </c>
      <c r="AX266" s="833" t="e">
        <f aca="false">IF(SUM('別紙様式2-2（４・５月分）'!P203:P205)=0,"",SUM('別紙様式2-2（４・５月分）'!P203:P205))</f>
        <v>#N/A</v>
      </c>
      <c r="AY266" s="834" t="e">
        <f aca="false">IFERROR(VLOOKUP(K266,【参考】数式用!$AJ$2:$AK$24,2,FALSE),"")))</f>
        <v>#N/A</v>
      </c>
      <c r="AZ266" s="835" t="s">
        <v>406</v>
      </c>
      <c r="BA266" s="835" t="s">
        <v>407</v>
      </c>
      <c r="BB266" s="835" t="s">
        <v>408</v>
      </c>
      <c r="BC266" s="835" t="s">
        <v>409</v>
      </c>
      <c r="BD266" s="835" t="e">
        <f aca="false">IF(AND(P266&lt;&gt;"新加算Ⅰ",P266&lt;&gt;"新加算Ⅱ",P266&lt;&gt;"新加算Ⅲ",P266&lt;&gt;"新加算Ⅳ"),P266,IF(Q268&lt;&gt;"",Q268,""))</f>
        <v>#N/A</v>
      </c>
      <c r="BE266" s="835"/>
      <c r="BF266" s="835" t="e">
        <f aca="false">IF(AM266&lt;&gt;0,IF(AN266="○","入力済","未入力"),"")</f>
        <v>#N/A</v>
      </c>
      <c r="BG266" s="835" t="str">
        <f aca="false">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835" t="str">
        <f aca="false">IF(OR(U266="新加算Ⅴ（７）",U266="新加算Ⅴ（９）",U266="新加算Ⅴ（10）",U266="新加算Ⅴ（12）",U266="新加算Ⅴ（13）",U266="新加算Ⅴ（14）"),IF(OR(AP266="○",AP266="令和６年度中に満たす"),"入力済","未入力"),"")</f>
        <v/>
      </c>
      <c r="BI266" s="835" t="str">
        <f aca="false">IF(OR(U266="新加算Ⅰ",U266="新加算Ⅱ",U266="新加算Ⅲ",U266="新加算Ⅴ（１）",U266="新加算Ⅴ（３）",U266="新加算Ⅴ（８）"),IF(OR(AQ266="○",AQ266="令和６年度中に満たす"),"入力済","未入力"),"")</f>
        <v/>
      </c>
      <c r="BJ266" s="836" t="str">
        <f aca="false">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831" t="str">
        <f aca="false">IF(OR(U266="新加算Ⅰ",U266="新加算Ⅴ（１）",U266="新加算Ⅴ（２）",U266="新加算Ⅴ（５）",U266="新加算Ⅴ（７）",U266="新加算Ⅴ（10）"),IF(AS266="","未入力","入力済"),"")</f>
        <v/>
      </c>
      <c r="BL266" s="644" t="str">
        <f aca="false">G266</f>
        <v/>
      </c>
    </row>
    <row r="267" customFormat="false" ht="15" hidden="false" customHeight="true" outlineLevel="0" collapsed="false">
      <c r="A267" s="730"/>
      <c r="B267" s="617"/>
      <c r="C267" s="617"/>
      <c r="D267" s="617"/>
      <c r="E267" s="617"/>
      <c r="F267" s="617"/>
      <c r="G267" s="618"/>
      <c r="H267" s="618"/>
      <c r="I267" s="618"/>
      <c r="J267" s="808"/>
      <c r="K267" s="618"/>
      <c r="L267" s="620"/>
      <c r="M267" s="621"/>
      <c r="N267" s="837" t="str">
        <f aca="false">IF('別紙様式2-2（４・５月分）'!Q204="","",'別紙様式2-2（４・５月分）'!Q204)</f>
        <v/>
      </c>
      <c r="O267" s="863"/>
      <c r="P267" s="813"/>
      <c r="Q267" s="813"/>
      <c r="R267" s="813"/>
      <c r="S267" s="864"/>
      <c r="T267" s="815"/>
      <c r="U267" s="816"/>
      <c r="V267" s="865"/>
      <c r="W267" s="818"/>
      <c r="X267" s="819"/>
      <c r="Y267" s="626"/>
      <c r="Z267" s="819"/>
      <c r="AA267" s="626"/>
      <c r="AB267" s="819"/>
      <c r="AC267" s="626"/>
      <c r="AD267" s="819"/>
      <c r="AE267" s="626"/>
      <c r="AF267" s="626"/>
      <c r="AG267" s="820"/>
      <c r="AH267" s="821"/>
      <c r="AI267" s="866"/>
      <c r="AJ267" s="867"/>
      <c r="AK267" s="824"/>
      <c r="AL267" s="825"/>
      <c r="AM267" s="826"/>
      <c r="AN267" s="703"/>
      <c r="AO267" s="827"/>
      <c r="AP267" s="704"/>
      <c r="AQ267" s="704"/>
      <c r="AR267" s="828"/>
      <c r="AS267" s="829"/>
      <c r="AT267" s="838" t="str">
        <f aca="false">IF(AV266="","",IF(AG266&gt;10,"！令和６年度の新加算の「算定対象月」が10か月を超えています。標準的な「算定対象月」は令和６年６月から令和７年３月です。",IF(OR(AB266&lt;&gt;7,AD266&lt;&gt;3),"！算定期間の終わりが令和７年３月になっていません。区分変更を行う場合は、別紙様式2-4に記入してください。","")))</f>
        <v/>
      </c>
      <c r="AU267" s="868"/>
      <c r="AV267" s="831"/>
      <c r="AW267" s="877" t="str">
        <f aca="false">IF('別紙様式2-2（４・５月分）'!O204="","",'別紙様式2-2（４・５月分）'!O204)</f>
        <v/>
      </c>
      <c r="AX267" s="833"/>
      <c r="AY267" s="834"/>
      <c r="AZ267" s="835"/>
      <c r="BA267" s="835"/>
      <c r="BB267" s="835"/>
      <c r="BC267" s="835"/>
      <c r="BD267" s="835"/>
      <c r="BE267" s="835"/>
      <c r="BF267" s="835"/>
      <c r="BG267" s="835"/>
      <c r="BH267" s="835"/>
      <c r="BI267" s="835"/>
      <c r="BJ267" s="836"/>
      <c r="BK267" s="831"/>
      <c r="BL267" s="644" t="str">
        <f aca="false">G266</f>
        <v/>
      </c>
    </row>
    <row r="268" s="1" customFormat="true" ht="15" hidden="false" customHeight="true" outlineLevel="0" collapsed="false">
      <c r="A268" s="730"/>
      <c r="B268" s="617"/>
      <c r="C268" s="617"/>
      <c r="D268" s="617"/>
      <c r="E268" s="617"/>
      <c r="F268" s="617"/>
      <c r="G268" s="618"/>
      <c r="H268" s="618"/>
      <c r="I268" s="618"/>
      <c r="J268" s="808"/>
      <c r="K268" s="618"/>
      <c r="L268" s="620"/>
      <c r="M268" s="621"/>
      <c r="N268" s="837"/>
      <c r="O268" s="863"/>
      <c r="P268" s="873" t="s">
        <v>92</v>
      </c>
      <c r="Q268" s="840" t="e">
        <f aca="false">IFERROR(VLOOKUP('別紙様式2-2（４・５月分）'!AR203,【参考】数式用!$AT$5:$AV$22,3,FALSE),"")))</f>
        <v>#N/A</v>
      </c>
      <c r="R268" s="874" t="s">
        <v>94</v>
      </c>
      <c r="S268" s="875" t="e">
        <f aca="false">IFERROR(VLOOKUP(K266,【参考】数式用!$A$5:$AB$27,MATCH(Q268,【参考】数式用!$B$4:$AB$4,0)+1,0),"")))</f>
        <v>#N/A</v>
      </c>
      <c r="T268" s="843" t="s">
        <v>410</v>
      </c>
      <c r="U268" s="844"/>
      <c r="V268" s="870" t="e">
        <f aca="false">IFERROR(VLOOKUP(K266,【参考】数式用!$A$5:$AB$27,MATCH(U268,【参考】数式用!$B$4:$AB$4,0)+1,0),"")))</f>
        <v>#N/A</v>
      </c>
      <c r="W268" s="846" t="s">
        <v>88</v>
      </c>
      <c r="X268" s="881" t="n">
        <v>7</v>
      </c>
      <c r="Y268" s="667" t="s">
        <v>89</v>
      </c>
      <c r="Z268" s="881" t="n">
        <v>4</v>
      </c>
      <c r="AA268" s="667" t="s">
        <v>372</v>
      </c>
      <c r="AB268" s="881" t="n">
        <v>8</v>
      </c>
      <c r="AC268" s="667" t="s">
        <v>89</v>
      </c>
      <c r="AD268" s="881" t="n">
        <v>3</v>
      </c>
      <c r="AE268" s="667" t="s">
        <v>90</v>
      </c>
      <c r="AF268" s="667" t="s">
        <v>101</v>
      </c>
      <c r="AG268" s="848" t="n">
        <f aca="false">IF(X268&gt;=1,(AB268*12+AD268)-(X268*12+Z268)+1,"")</f>
        <v>12</v>
      </c>
      <c r="AH268" s="849" t="s">
        <v>373</v>
      </c>
      <c r="AI268" s="871" t="str">
        <f aca="false">IFERROR(ROUNDDOWN(ROUND(L266*V268,0)*M266,0)*AG268,"")</f>
        <v/>
      </c>
      <c r="AJ268" s="882" t="str">
        <f aca="false">IFERROR(ROUNDDOWN(ROUND((L266*(V268-AX266)),0)*M266,0)*AG268,"")</f>
        <v/>
      </c>
      <c r="AK268" s="852" t="e">
        <f aca="false">IFERROR(IF(OR(N266="",N267="",N269=""),0,ROUNDDOWN(ROUNDDOWN(ROUND(L266*VLOOKUP(K266,【参考】数式用!$A$5:$AB$27,MATCH("新加算Ⅳ",【参考】数式用!$B$4:$AB$4,0)+1,0),0)*M266,0)*AG268*0.5,0)),"")),0),0),0)))</f>
        <v>#N/A</v>
      </c>
      <c r="AL268" s="853" t="str">
        <f aca="false">IF(U268&lt;&gt;"","新規に適用","")</f>
        <v/>
      </c>
      <c r="AM268" s="854" t="e">
        <f aca="false">IFERROR(IF(OR(N269="ベア加算",N269=""),0, IF(OR(U266="新加算Ⅰ",U266="新加算Ⅱ",U266="新加算Ⅲ",U266="新加算Ⅳ"),0,ROUNDDOWN(ROUND(L266*VLOOKUP(K266,【参考】数式用!$A$5:$I$27,MATCH("ベア加算",【参考】数式用!$B$4:$I$4,0)+1,0),0)*M266,0)*AG268)),"")),0),0))))</f>
        <v>#N/A</v>
      </c>
      <c r="AN268" s="855" t="e">
        <f aca="false">IF(AM268=0,"",IF(AND(U268&lt;&gt;"",AN266=""),"新規に適用",IF(AND(U268&lt;&gt;"",AN266&lt;&gt;""),"継続で適用","")))</f>
        <v>#N/A</v>
      </c>
      <c r="AO268" s="855" t="str">
        <f aca="false">IF(AND(U268&lt;&gt;"",AO266=""),"新規に適用",IF(AND(U268&lt;&gt;"",AO266&lt;&gt;""),"継続で適用",""))</f>
        <v/>
      </c>
      <c r="AP268" s="856"/>
      <c r="AQ268" s="855" t="str">
        <f aca="false">IF(AND(U268&lt;&gt;"",AQ266=""),"新規に適用",IF(AND(U268&lt;&gt;"",AQ266&lt;&gt;""),"継続で適用",""))</f>
        <v/>
      </c>
      <c r="AR268" s="857" t="str">
        <f aca="false">IF(AND(U268&lt;&gt;"",AO266=""),"新規に適用",IF(AND(U268&lt;&gt;"",OR(U266="新加算Ⅰ",U266="新加算Ⅱ",U266="新加算Ⅴ（１）",U266="新加算Ⅴ（２）",U266="新加算Ⅴ（３）",U266="新加算Ⅴ（４）",U266="新加算Ⅴ（５）",U266="新加算Ⅴ（６）",U266="新加算Ⅴ（７）",U266="新加算Ⅴ（９）",U266="新加算Ⅴ（10）",U266="新加算Ⅴ（12）")),"継続で適用",""))</f>
        <v/>
      </c>
      <c r="AS268" s="855" t="str">
        <f aca="false">IF(AND(U268&lt;&gt;"",AS266=""),"新規に適用",IF(AND(U268&lt;&gt;"",AS266&lt;&gt;""),"継続で適用",""))</f>
        <v/>
      </c>
      <c r="AT268" s="838"/>
      <c r="AU268" s="868"/>
      <c r="AV268" s="831" t="str">
        <f aca="false">IF(K266&lt;&gt;"","V列に色付け","")</f>
        <v/>
      </c>
      <c r="AW268" s="877"/>
      <c r="AX268" s="833"/>
      <c r="BL268" s="644" t="str">
        <f aca="false">G266</f>
        <v/>
      </c>
    </row>
    <row r="269" s="1" customFormat="true" ht="30" hidden="false" customHeight="true" outlineLevel="0" collapsed="false">
      <c r="A269" s="730"/>
      <c r="B269" s="617"/>
      <c r="C269" s="617"/>
      <c r="D269" s="617"/>
      <c r="E269" s="617"/>
      <c r="F269" s="617"/>
      <c r="G269" s="618"/>
      <c r="H269" s="618"/>
      <c r="I269" s="618"/>
      <c r="J269" s="808"/>
      <c r="K269" s="618"/>
      <c r="L269" s="620"/>
      <c r="M269" s="621"/>
      <c r="N269" s="859" t="str">
        <f aca="false">IF('別紙様式2-2（４・５月分）'!Q205="","",'別紙様式2-2（４・５月分）'!Q205)</f>
        <v/>
      </c>
      <c r="O269" s="863"/>
      <c r="P269" s="873"/>
      <c r="Q269" s="840"/>
      <c r="R269" s="874"/>
      <c r="S269" s="875"/>
      <c r="T269" s="843"/>
      <c r="U269" s="844"/>
      <c r="V269" s="870"/>
      <c r="W269" s="846"/>
      <c r="X269" s="881"/>
      <c r="Y269" s="667"/>
      <c r="Z269" s="881"/>
      <c r="AA269" s="667"/>
      <c r="AB269" s="881"/>
      <c r="AC269" s="667"/>
      <c r="AD269" s="881"/>
      <c r="AE269" s="667"/>
      <c r="AF269" s="667"/>
      <c r="AG269" s="848"/>
      <c r="AH269" s="849"/>
      <c r="AI269" s="871"/>
      <c r="AJ269" s="882"/>
      <c r="AK269" s="852"/>
      <c r="AL269" s="853"/>
      <c r="AM269" s="854"/>
      <c r="AN269" s="855"/>
      <c r="AO269" s="855"/>
      <c r="AP269" s="856"/>
      <c r="AQ269" s="855"/>
      <c r="AR269" s="857"/>
      <c r="AS269" s="855"/>
      <c r="AT269" s="681" t="str">
        <f aca="false">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868"/>
      <c r="AV269" s="831"/>
      <c r="AW269" s="877" t="str">
        <f aca="false">IF('別紙様式2-2（４・５月分）'!O205="","",'別紙様式2-2（４・５月分）'!O205)</f>
        <v/>
      </c>
      <c r="AX269" s="833"/>
      <c r="BL269" s="644" t="str">
        <f aca="false">G266</f>
        <v/>
      </c>
    </row>
    <row r="270" customFormat="false" ht="30" hidden="false" customHeight="true" outlineLevel="0" collapsed="false">
      <c r="A270" s="616" t="n">
        <v>65</v>
      </c>
      <c r="B270" s="731" t="str">
        <f aca="false">IF(基本情報入力シート!C118="","",基本情報入力シート!C118)</f>
        <v/>
      </c>
      <c r="C270" s="731"/>
      <c r="D270" s="731"/>
      <c r="E270" s="731"/>
      <c r="F270" s="731"/>
      <c r="G270" s="732" t="str">
        <f aca="false">IF(基本情報入力シート!M118="","",基本情報入力シート!M118)</f>
        <v/>
      </c>
      <c r="H270" s="732" t="str">
        <f aca="false">IF(基本情報入力シート!R118="","",基本情報入力シート!R118)</f>
        <v/>
      </c>
      <c r="I270" s="732" t="str">
        <f aca="false">IF(基本情報入力シート!W118="","",基本情報入力シート!W118)</f>
        <v/>
      </c>
      <c r="J270" s="860" t="str">
        <f aca="false">IF(基本情報入力シート!X118="","",基本情報入力シート!X118)</f>
        <v/>
      </c>
      <c r="K270" s="732" t="str">
        <f aca="false">IF(基本情報入力シート!Y118="","",基本情報入力シート!Y118)</f>
        <v/>
      </c>
      <c r="L270" s="879" t="str">
        <f aca="false">IF(基本情報入力シート!AB118="","",基本情報入力シート!AB118)</f>
        <v/>
      </c>
      <c r="M270" s="880" t="e">
        <f aca="false">IF(基本情報入力シート!AC118="","",基本情報入力シート!AC118)</f>
        <v>#N/A</v>
      </c>
      <c r="N270" s="811" t="str">
        <f aca="false">IF('別紙様式2-2（４・５月分）'!Q206="","",'別紙様式2-2（４・５月分）'!Q206)</f>
        <v/>
      </c>
      <c r="O270" s="863" t="e">
        <f aca="false">IF(SUM('別紙様式2-2（４・５月分）'!R206:R208)=0,"",SUM('別紙様式2-2（４・５月分）'!R206:R208))</f>
        <v>#N/A</v>
      </c>
      <c r="P270" s="813" t="e">
        <f aca="false">IFERROR(VLOOKUP('別紙様式2-2（４・５月分）'!AR206,【参考】数式用!$AT$5:$AU$22,2,FALSE),"")))</f>
        <v>#N/A</v>
      </c>
      <c r="Q270" s="813"/>
      <c r="R270" s="813"/>
      <c r="S270" s="864" t="e">
        <f aca="false">IFERROR(VLOOKUP(K270,【参考】数式用!$A$5:$AB$27,MATCH(P270,【参考】数式用!$B$4:$AB$4,0)+1,0),"")))</f>
        <v>#N/A</v>
      </c>
      <c r="T270" s="815" t="s">
        <v>405</v>
      </c>
      <c r="U270" s="816"/>
      <c r="V270" s="865" t="e">
        <f aca="false">IFERROR(VLOOKUP(K270,【参考】数式用!$A$5:$AB$27,MATCH(U270,【参考】数式用!$B$4:$AB$4,0)+1,0),"")))</f>
        <v>#N/A</v>
      </c>
      <c r="W270" s="818" t="s">
        <v>88</v>
      </c>
      <c r="X270" s="819" t="n">
        <v>6</v>
      </c>
      <c r="Y270" s="626" t="s">
        <v>89</v>
      </c>
      <c r="Z270" s="819" t="n">
        <v>6</v>
      </c>
      <c r="AA270" s="626" t="s">
        <v>372</v>
      </c>
      <c r="AB270" s="819" t="n">
        <v>7</v>
      </c>
      <c r="AC270" s="626" t="s">
        <v>89</v>
      </c>
      <c r="AD270" s="819" t="n">
        <v>3</v>
      </c>
      <c r="AE270" s="626" t="s">
        <v>90</v>
      </c>
      <c r="AF270" s="626" t="s">
        <v>101</v>
      </c>
      <c r="AG270" s="820" t="n">
        <f aca="false">IF(X270&gt;=1,(AB270*12+AD270)-(X270*12+Z270)+1,"")</f>
        <v>10</v>
      </c>
      <c r="AH270" s="821" t="s">
        <v>373</v>
      </c>
      <c r="AI270" s="866" t="str">
        <f aca="false">IFERROR(ROUNDDOWN(ROUND(L270*V270,0)*M270,0)*AG270,"")</f>
        <v/>
      </c>
      <c r="AJ270" s="867" t="str">
        <f aca="false">IFERROR(ROUNDDOWN(ROUND((L270*(V270-AX270)),0)*M270,0)*AG270,"")</f>
        <v/>
      </c>
      <c r="AK270" s="824" t="e">
        <f aca="false">IFERROR(IF(OR(N270="",N271="",N273=""),0,ROUNDDOWN(ROUNDDOWN(ROUND(L270*VLOOKUP(K270,【参考】数式用!$A$5:$AB$27,MATCH("新加算Ⅳ",【参考】数式用!$B$4:$AB$4,0)+1,0),0)*M270,0)*AG270*0.5,0)),"")),0),0),0)))</f>
        <v>#N/A</v>
      </c>
      <c r="AL270" s="825"/>
      <c r="AM270" s="826" t="e">
        <f aca="false">IFERROR(IF(OR(N273="ベア加算",N273=""),0, IF(OR(U270="新加算Ⅰ",U270="新加算Ⅱ",U270="新加算Ⅲ",U270="新加算Ⅳ"),ROUNDDOWN(ROUND(L270*VLOOKUP(K270,【参考】数式用!$A$5:$I$27,MATCH("ベア加算",【参考】数式用!$B$4:$I$4,0)+1,0),0)*M270,0)*AG270,0)),"")),0),0))))</f>
        <v>#N/A</v>
      </c>
      <c r="AN270" s="703"/>
      <c r="AO270" s="827"/>
      <c r="AP270" s="704"/>
      <c r="AQ270" s="704"/>
      <c r="AR270" s="828"/>
      <c r="AS270" s="829"/>
      <c r="AT270" s="639" t="str">
        <f aca="false">IF(AV270="","",IF(V270&lt;O270,"！加算の要件上は問題ありませんが、令和６年４・５月と比較して令和６年６月に加算率が下がる計画になっています。",""))</f>
        <v/>
      </c>
      <c r="AU270" s="868"/>
      <c r="AV270" s="831" t="str">
        <f aca="false">IF(K270&lt;&gt;"","V列に色付け","")</f>
        <v/>
      </c>
      <c r="AW270" s="877" t="str">
        <f aca="false">IF('別紙様式2-2（４・５月分）'!O206="","",'別紙様式2-2（４・５月分）'!O206)</f>
        <v/>
      </c>
      <c r="AX270" s="833" t="e">
        <f aca="false">IF(SUM('別紙様式2-2（４・５月分）'!P206:P208)=0,"",SUM('別紙様式2-2（４・５月分）'!P206:P208))</f>
        <v>#N/A</v>
      </c>
      <c r="AY270" s="834" t="e">
        <f aca="false">IFERROR(VLOOKUP(K270,【参考】数式用!$AJ$2:$AK$24,2,FALSE),"")))</f>
        <v>#N/A</v>
      </c>
      <c r="AZ270" s="835" t="s">
        <v>406</v>
      </c>
      <c r="BA270" s="835" t="s">
        <v>407</v>
      </c>
      <c r="BB270" s="835" t="s">
        <v>408</v>
      </c>
      <c r="BC270" s="835" t="s">
        <v>409</v>
      </c>
      <c r="BD270" s="835" t="e">
        <f aca="false">IF(AND(P270&lt;&gt;"新加算Ⅰ",P270&lt;&gt;"新加算Ⅱ",P270&lt;&gt;"新加算Ⅲ",P270&lt;&gt;"新加算Ⅳ"),P270,IF(Q272&lt;&gt;"",Q272,""))</f>
        <v>#N/A</v>
      </c>
      <c r="BE270" s="835"/>
      <c r="BF270" s="835" t="e">
        <f aca="false">IF(AM270&lt;&gt;0,IF(AN270="○","入力済","未入力"),"")</f>
        <v>#N/A</v>
      </c>
      <c r="BG270" s="835" t="str">
        <f aca="false">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835" t="str">
        <f aca="false">IF(OR(U270="新加算Ⅴ（７）",U270="新加算Ⅴ（９）",U270="新加算Ⅴ（10）",U270="新加算Ⅴ（12）",U270="新加算Ⅴ（13）",U270="新加算Ⅴ（14）"),IF(OR(AP270="○",AP270="令和６年度中に満たす"),"入力済","未入力"),"")</f>
        <v/>
      </c>
      <c r="BI270" s="835" t="str">
        <f aca="false">IF(OR(U270="新加算Ⅰ",U270="新加算Ⅱ",U270="新加算Ⅲ",U270="新加算Ⅴ（１）",U270="新加算Ⅴ（３）",U270="新加算Ⅴ（８）"),IF(OR(AQ270="○",AQ270="令和６年度中に満たす"),"入力済","未入力"),"")</f>
        <v/>
      </c>
      <c r="BJ270" s="836" t="str">
        <f aca="false">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831" t="str">
        <f aca="false">IF(OR(U270="新加算Ⅰ",U270="新加算Ⅴ（１）",U270="新加算Ⅴ（２）",U270="新加算Ⅴ（５）",U270="新加算Ⅴ（７）",U270="新加算Ⅴ（10）"),IF(AS270="","未入力","入力済"),"")</f>
        <v/>
      </c>
      <c r="BL270" s="644" t="str">
        <f aca="false">G270</f>
        <v/>
      </c>
    </row>
    <row r="271" customFormat="false" ht="15" hidden="false" customHeight="true" outlineLevel="0" collapsed="false">
      <c r="A271" s="616"/>
      <c r="B271" s="731"/>
      <c r="C271" s="731"/>
      <c r="D271" s="731"/>
      <c r="E271" s="731"/>
      <c r="F271" s="731"/>
      <c r="G271" s="732"/>
      <c r="H271" s="732"/>
      <c r="I271" s="732"/>
      <c r="J271" s="860"/>
      <c r="K271" s="732"/>
      <c r="L271" s="879"/>
      <c r="M271" s="880"/>
      <c r="N271" s="837" t="str">
        <f aca="false">IF('別紙様式2-2（４・５月分）'!Q207="","",'別紙様式2-2（４・５月分）'!Q207)</f>
        <v/>
      </c>
      <c r="O271" s="863"/>
      <c r="P271" s="813"/>
      <c r="Q271" s="813"/>
      <c r="R271" s="813"/>
      <c r="S271" s="864"/>
      <c r="T271" s="815"/>
      <c r="U271" s="816"/>
      <c r="V271" s="865"/>
      <c r="W271" s="818"/>
      <c r="X271" s="819"/>
      <c r="Y271" s="626"/>
      <c r="Z271" s="819"/>
      <c r="AA271" s="626"/>
      <c r="AB271" s="819"/>
      <c r="AC271" s="626"/>
      <c r="AD271" s="819"/>
      <c r="AE271" s="626"/>
      <c r="AF271" s="626"/>
      <c r="AG271" s="820"/>
      <c r="AH271" s="821"/>
      <c r="AI271" s="866"/>
      <c r="AJ271" s="867"/>
      <c r="AK271" s="824"/>
      <c r="AL271" s="825"/>
      <c r="AM271" s="826"/>
      <c r="AN271" s="703"/>
      <c r="AO271" s="827"/>
      <c r="AP271" s="704"/>
      <c r="AQ271" s="704"/>
      <c r="AR271" s="828"/>
      <c r="AS271" s="829"/>
      <c r="AT271" s="838" t="str">
        <f aca="false">IF(AV270="","",IF(AG270&gt;10,"！令和６年度の新加算の「算定対象月」が10か月を超えています。標準的な「算定対象月」は令和６年６月から令和７年３月です。",IF(OR(AB270&lt;&gt;7,AD270&lt;&gt;3),"！算定期間の終わりが令和７年３月になっていません。区分変更を行う場合は、別紙様式2-4に記入してください。","")))</f>
        <v/>
      </c>
      <c r="AU271" s="868"/>
      <c r="AV271" s="831"/>
      <c r="AW271" s="877" t="str">
        <f aca="false">IF('別紙様式2-2（４・５月分）'!O207="","",'別紙様式2-2（４・５月分）'!O207)</f>
        <v/>
      </c>
      <c r="AX271" s="833"/>
      <c r="AY271" s="834"/>
      <c r="AZ271" s="835"/>
      <c r="BA271" s="835"/>
      <c r="BB271" s="835"/>
      <c r="BC271" s="835"/>
      <c r="BD271" s="835"/>
      <c r="BE271" s="835"/>
      <c r="BF271" s="835"/>
      <c r="BG271" s="835"/>
      <c r="BH271" s="835"/>
      <c r="BI271" s="835"/>
      <c r="BJ271" s="836"/>
      <c r="BK271" s="831"/>
      <c r="BL271" s="644" t="str">
        <f aca="false">G270</f>
        <v/>
      </c>
    </row>
    <row r="272" s="1" customFormat="true" ht="15" hidden="false" customHeight="true" outlineLevel="0" collapsed="false">
      <c r="A272" s="616"/>
      <c r="B272" s="731"/>
      <c r="C272" s="731"/>
      <c r="D272" s="731"/>
      <c r="E272" s="731"/>
      <c r="F272" s="731"/>
      <c r="G272" s="732"/>
      <c r="H272" s="732"/>
      <c r="I272" s="732"/>
      <c r="J272" s="860"/>
      <c r="K272" s="732"/>
      <c r="L272" s="879"/>
      <c r="M272" s="880"/>
      <c r="N272" s="837"/>
      <c r="O272" s="863"/>
      <c r="P272" s="873" t="s">
        <v>92</v>
      </c>
      <c r="Q272" s="840" t="e">
        <f aca="false">IFERROR(VLOOKUP('別紙様式2-2（４・５月分）'!AR206,【参考】数式用!$AT$5:$AV$22,3,FALSE),"")))</f>
        <v>#N/A</v>
      </c>
      <c r="R272" s="874" t="s">
        <v>94</v>
      </c>
      <c r="S272" s="869" t="e">
        <f aca="false">IFERROR(VLOOKUP(K270,【参考】数式用!$A$5:$AB$27,MATCH(Q272,【参考】数式用!$B$4:$AB$4,0)+1,0),"")))</f>
        <v>#N/A</v>
      </c>
      <c r="T272" s="843" t="s">
        <v>410</v>
      </c>
      <c r="U272" s="844"/>
      <c r="V272" s="870" t="e">
        <f aca="false">IFERROR(VLOOKUP(K270,【参考】数式用!$A$5:$AB$27,MATCH(U272,【参考】数式用!$B$4:$AB$4,0)+1,0),"")))</f>
        <v>#N/A</v>
      </c>
      <c r="W272" s="846" t="s">
        <v>88</v>
      </c>
      <c r="X272" s="881" t="n">
        <v>7</v>
      </c>
      <c r="Y272" s="667" t="s">
        <v>89</v>
      </c>
      <c r="Z272" s="881" t="n">
        <v>4</v>
      </c>
      <c r="AA272" s="667" t="s">
        <v>372</v>
      </c>
      <c r="AB272" s="881" t="n">
        <v>8</v>
      </c>
      <c r="AC272" s="667" t="s">
        <v>89</v>
      </c>
      <c r="AD272" s="881" t="n">
        <v>3</v>
      </c>
      <c r="AE272" s="667" t="s">
        <v>90</v>
      </c>
      <c r="AF272" s="667" t="s">
        <v>101</v>
      </c>
      <c r="AG272" s="848" t="n">
        <f aca="false">IF(X272&gt;=1,(AB272*12+AD272)-(X272*12+Z272)+1,"")</f>
        <v>12</v>
      </c>
      <c r="AH272" s="849" t="s">
        <v>373</v>
      </c>
      <c r="AI272" s="871" t="str">
        <f aca="false">IFERROR(ROUNDDOWN(ROUND(L270*V272,0)*M270,0)*AG272,"")</f>
        <v/>
      </c>
      <c r="AJ272" s="882" t="str">
        <f aca="false">IFERROR(ROUNDDOWN(ROUND((L270*(V272-AX270)),0)*M270,0)*AG272,"")</f>
        <v/>
      </c>
      <c r="AK272" s="852" t="e">
        <f aca="false">IFERROR(IF(OR(N270="",N271="",N273=""),0,ROUNDDOWN(ROUNDDOWN(ROUND(L270*VLOOKUP(K270,【参考】数式用!$A$5:$AB$27,MATCH("新加算Ⅳ",【参考】数式用!$B$4:$AB$4,0)+1,0),0)*M270,0)*AG272*0.5,0)),"")),0),0),0)))</f>
        <v>#N/A</v>
      </c>
      <c r="AL272" s="853" t="str">
        <f aca="false">IF(U272&lt;&gt;"","新規に適用","")</f>
        <v/>
      </c>
      <c r="AM272" s="854" t="e">
        <f aca="false">IFERROR(IF(OR(N273="ベア加算",N273=""),0, IF(OR(U270="新加算Ⅰ",U270="新加算Ⅱ",U270="新加算Ⅲ",U270="新加算Ⅳ"),0,ROUNDDOWN(ROUND(L270*VLOOKUP(K270,【参考】数式用!$A$5:$I$27,MATCH("ベア加算",【参考】数式用!$B$4:$I$4,0)+1,0),0)*M270,0)*AG272)),"")),0),0))))</f>
        <v>#N/A</v>
      </c>
      <c r="AN272" s="855" t="e">
        <f aca="false">IF(AM272=0,"",IF(AND(U272&lt;&gt;"",AN270=""),"新規に適用",IF(AND(U272&lt;&gt;"",AN270&lt;&gt;""),"継続で適用","")))</f>
        <v>#N/A</v>
      </c>
      <c r="AO272" s="855" t="str">
        <f aca="false">IF(AND(U272&lt;&gt;"",AO270=""),"新規に適用",IF(AND(U272&lt;&gt;"",AO270&lt;&gt;""),"継続で適用",""))</f>
        <v/>
      </c>
      <c r="AP272" s="856"/>
      <c r="AQ272" s="855" t="str">
        <f aca="false">IF(AND(U272&lt;&gt;"",AQ270=""),"新規に適用",IF(AND(U272&lt;&gt;"",AQ270&lt;&gt;""),"継続で適用",""))</f>
        <v/>
      </c>
      <c r="AR272" s="857" t="str">
        <f aca="false">IF(AND(U272&lt;&gt;"",AO270=""),"新規に適用",IF(AND(U272&lt;&gt;"",OR(U270="新加算Ⅰ",U270="新加算Ⅱ",U270="新加算Ⅴ（１）",U270="新加算Ⅴ（２）",U270="新加算Ⅴ（３）",U270="新加算Ⅴ（４）",U270="新加算Ⅴ（５）",U270="新加算Ⅴ（６）",U270="新加算Ⅴ（７）",U270="新加算Ⅴ（９）",U270="新加算Ⅴ（10）",U270="新加算Ⅴ（12）")),"継続で適用",""))</f>
        <v/>
      </c>
      <c r="AS272" s="855" t="str">
        <f aca="false">IF(AND(U272&lt;&gt;"",AS270=""),"新規に適用",IF(AND(U272&lt;&gt;"",AS270&lt;&gt;""),"継続で適用",""))</f>
        <v/>
      </c>
      <c r="AT272" s="838"/>
      <c r="AU272" s="868"/>
      <c r="AV272" s="831" t="str">
        <f aca="false">IF(K270&lt;&gt;"","V列に色付け","")</f>
        <v/>
      </c>
      <c r="AW272" s="877"/>
      <c r="AX272" s="833"/>
      <c r="BL272" s="644" t="str">
        <f aca="false">G270</f>
        <v/>
      </c>
    </row>
    <row r="273" s="1" customFormat="true" ht="30" hidden="false" customHeight="true" outlineLevel="0" collapsed="false">
      <c r="A273" s="616"/>
      <c r="B273" s="731"/>
      <c r="C273" s="731"/>
      <c r="D273" s="731"/>
      <c r="E273" s="731"/>
      <c r="F273" s="731"/>
      <c r="G273" s="732"/>
      <c r="H273" s="732"/>
      <c r="I273" s="732"/>
      <c r="J273" s="860"/>
      <c r="K273" s="732"/>
      <c r="L273" s="879"/>
      <c r="M273" s="880"/>
      <c r="N273" s="859" t="str">
        <f aca="false">IF('別紙様式2-2（４・５月分）'!Q208="","",'別紙様式2-2（４・５月分）'!Q208)</f>
        <v/>
      </c>
      <c r="O273" s="863"/>
      <c r="P273" s="873"/>
      <c r="Q273" s="840"/>
      <c r="R273" s="874"/>
      <c r="S273" s="869"/>
      <c r="T273" s="843"/>
      <c r="U273" s="844"/>
      <c r="V273" s="870"/>
      <c r="W273" s="846"/>
      <c r="X273" s="881"/>
      <c r="Y273" s="667"/>
      <c r="Z273" s="881"/>
      <c r="AA273" s="667"/>
      <c r="AB273" s="881"/>
      <c r="AC273" s="667"/>
      <c r="AD273" s="881"/>
      <c r="AE273" s="667"/>
      <c r="AF273" s="667"/>
      <c r="AG273" s="848"/>
      <c r="AH273" s="849"/>
      <c r="AI273" s="871"/>
      <c r="AJ273" s="882"/>
      <c r="AK273" s="852"/>
      <c r="AL273" s="853"/>
      <c r="AM273" s="854"/>
      <c r="AN273" s="855"/>
      <c r="AO273" s="855"/>
      <c r="AP273" s="856"/>
      <c r="AQ273" s="855"/>
      <c r="AR273" s="857"/>
      <c r="AS273" s="855"/>
      <c r="AT273" s="681" t="str">
        <f aca="false">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868"/>
      <c r="AV273" s="831"/>
      <c r="AW273" s="877" t="str">
        <f aca="false">IF('別紙様式2-2（４・５月分）'!O208="","",'別紙様式2-2（４・５月分）'!O208)</f>
        <v/>
      </c>
      <c r="AX273" s="833"/>
      <c r="BL273" s="644" t="str">
        <f aca="false">G270</f>
        <v/>
      </c>
    </row>
    <row r="274" customFormat="false" ht="30" hidden="false" customHeight="true" outlineLevel="0" collapsed="false">
      <c r="A274" s="730" t="n">
        <v>66</v>
      </c>
      <c r="B274" s="617" t="str">
        <f aca="false">IF(基本情報入力シート!C119="","",基本情報入力シート!C119)</f>
        <v/>
      </c>
      <c r="C274" s="617"/>
      <c r="D274" s="617"/>
      <c r="E274" s="617"/>
      <c r="F274" s="617"/>
      <c r="G274" s="618" t="str">
        <f aca="false">IF(基本情報入力シート!M119="","",基本情報入力シート!M119)</f>
        <v/>
      </c>
      <c r="H274" s="618" t="str">
        <f aca="false">IF(基本情報入力シート!R119="","",基本情報入力シート!R119)</f>
        <v/>
      </c>
      <c r="I274" s="618" t="str">
        <f aca="false">IF(基本情報入力シート!W119="","",基本情報入力シート!W119)</f>
        <v/>
      </c>
      <c r="J274" s="808" t="str">
        <f aca="false">IF(基本情報入力シート!X119="","",基本情報入力シート!X119)</f>
        <v/>
      </c>
      <c r="K274" s="618" t="str">
        <f aca="false">IF(基本情報入力シート!Y119="","",基本情報入力シート!Y119)</f>
        <v/>
      </c>
      <c r="L274" s="620" t="str">
        <f aca="false">IF(基本情報入力シート!AB119="","",基本情報入力シート!AB119)</f>
        <v/>
      </c>
      <c r="M274" s="621" t="e">
        <f aca="false">IF(基本情報入力シート!AC119="","",基本情報入力シート!AC119)</f>
        <v>#N/A</v>
      </c>
      <c r="N274" s="811" t="str">
        <f aca="false">IF('別紙様式2-2（４・５月分）'!Q209="","",'別紙様式2-2（４・５月分）'!Q209)</f>
        <v/>
      </c>
      <c r="O274" s="863" t="e">
        <f aca="false">IF(SUM('別紙様式2-2（４・５月分）'!R209:R211)=0,"",SUM('別紙様式2-2（４・５月分）'!R209:R211))</f>
        <v>#N/A</v>
      </c>
      <c r="P274" s="813" t="e">
        <f aca="false">IFERROR(VLOOKUP('別紙様式2-2（４・５月分）'!AR209,【参考】数式用!$AT$5:$AU$22,2,FALSE),"")))</f>
        <v>#N/A</v>
      </c>
      <c r="Q274" s="813"/>
      <c r="R274" s="813"/>
      <c r="S274" s="864" t="e">
        <f aca="false">IFERROR(VLOOKUP(K274,【参考】数式用!$A$5:$AB$27,MATCH(P274,【参考】数式用!$B$4:$AB$4,0)+1,0),"")))</f>
        <v>#N/A</v>
      </c>
      <c r="T274" s="815" t="s">
        <v>405</v>
      </c>
      <c r="U274" s="816"/>
      <c r="V274" s="865" t="e">
        <f aca="false">IFERROR(VLOOKUP(K274,【参考】数式用!$A$5:$AB$27,MATCH(U274,【参考】数式用!$B$4:$AB$4,0)+1,0),"")))</f>
        <v>#N/A</v>
      </c>
      <c r="W274" s="818" t="s">
        <v>88</v>
      </c>
      <c r="X274" s="819" t="n">
        <v>6</v>
      </c>
      <c r="Y274" s="626" t="s">
        <v>89</v>
      </c>
      <c r="Z274" s="819" t="n">
        <v>6</v>
      </c>
      <c r="AA274" s="626" t="s">
        <v>372</v>
      </c>
      <c r="AB274" s="819" t="n">
        <v>7</v>
      </c>
      <c r="AC274" s="626" t="s">
        <v>89</v>
      </c>
      <c r="AD274" s="819" t="n">
        <v>3</v>
      </c>
      <c r="AE274" s="626" t="s">
        <v>90</v>
      </c>
      <c r="AF274" s="626" t="s">
        <v>101</v>
      </c>
      <c r="AG274" s="820" t="n">
        <f aca="false">IF(X274&gt;=1,(AB274*12+AD274)-(X274*12+Z274)+1,"")</f>
        <v>10</v>
      </c>
      <c r="AH274" s="821" t="s">
        <v>373</v>
      </c>
      <c r="AI274" s="866" t="str">
        <f aca="false">IFERROR(ROUNDDOWN(ROUND(L274*V274,0)*M274,0)*AG274,"")</f>
        <v/>
      </c>
      <c r="AJ274" s="867" t="str">
        <f aca="false">IFERROR(ROUNDDOWN(ROUND((L274*(V274-AX274)),0)*M274,0)*AG274,"")</f>
        <v/>
      </c>
      <c r="AK274" s="824" t="e">
        <f aca="false">IFERROR(IF(OR(N274="",N275="",N277=""),0,ROUNDDOWN(ROUNDDOWN(ROUND(L274*VLOOKUP(K274,【参考】数式用!$A$5:$AB$27,MATCH("新加算Ⅳ",【参考】数式用!$B$4:$AB$4,0)+1,0),0)*M274,0)*AG274*0.5,0)),"")),0),0),0)))</f>
        <v>#N/A</v>
      </c>
      <c r="AL274" s="825"/>
      <c r="AM274" s="826" t="e">
        <f aca="false">IFERROR(IF(OR(N277="ベア加算",N277=""),0, IF(OR(U274="新加算Ⅰ",U274="新加算Ⅱ",U274="新加算Ⅲ",U274="新加算Ⅳ"),ROUNDDOWN(ROUND(L274*VLOOKUP(K274,【参考】数式用!$A$5:$I$27,MATCH("ベア加算",【参考】数式用!$B$4:$I$4,0)+1,0),0)*M274,0)*AG274,0)),"")),0),0))))</f>
        <v>#N/A</v>
      </c>
      <c r="AN274" s="703"/>
      <c r="AO274" s="827"/>
      <c r="AP274" s="704"/>
      <c r="AQ274" s="704"/>
      <c r="AR274" s="828"/>
      <c r="AS274" s="829"/>
      <c r="AT274" s="639" t="str">
        <f aca="false">IF(AV274="","",IF(V274&lt;O274,"！加算の要件上は問題ありませんが、令和６年４・５月と比較して令和６年６月に加算率が下がる計画になっています。",""))</f>
        <v/>
      </c>
      <c r="AU274" s="868"/>
      <c r="AV274" s="831" t="str">
        <f aca="false">IF(K274&lt;&gt;"","V列に色付け","")</f>
        <v/>
      </c>
      <c r="AW274" s="877" t="str">
        <f aca="false">IF('別紙様式2-2（４・５月分）'!O209="","",'別紙様式2-2（４・５月分）'!O209)</f>
        <v/>
      </c>
      <c r="AX274" s="833" t="e">
        <f aca="false">IF(SUM('別紙様式2-2（４・５月分）'!P209:P211)=0,"",SUM('別紙様式2-2（４・５月分）'!P209:P211))</f>
        <v>#N/A</v>
      </c>
      <c r="AY274" s="834" t="e">
        <f aca="false">IFERROR(VLOOKUP(K274,【参考】数式用!$AJ$2:$AK$24,2,FALSE),"")))</f>
        <v>#N/A</v>
      </c>
      <c r="AZ274" s="835" t="s">
        <v>406</v>
      </c>
      <c r="BA274" s="835" t="s">
        <v>407</v>
      </c>
      <c r="BB274" s="835" t="s">
        <v>408</v>
      </c>
      <c r="BC274" s="835" t="s">
        <v>409</v>
      </c>
      <c r="BD274" s="835" t="e">
        <f aca="false">IF(AND(P274&lt;&gt;"新加算Ⅰ",P274&lt;&gt;"新加算Ⅱ",P274&lt;&gt;"新加算Ⅲ",P274&lt;&gt;"新加算Ⅳ"),P274,IF(Q276&lt;&gt;"",Q276,""))</f>
        <v>#N/A</v>
      </c>
      <c r="BE274" s="835"/>
      <c r="BF274" s="835" t="e">
        <f aca="false">IF(AM274&lt;&gt;0,IF(AN274="○","入力済","未入力"),"")</f>
        <v>#N/A</v>
      </c>
      <c r="BG274" s="835" t="str">
        <f aca="false">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835" t="str">
        <f aca="false">IF(OR(U274="新加算Ⅴ（７）",U274="新加算Ⅴ（９）",U274="新加算Ⅴ（10）",U274="新加算Ⅴ（12）",U274="新加算Ⅴ（13）",U274="新加算Ⅴ（14）"),IF(OR(AP274="○",AP274="令和６年度中に満たす"),"入力済","未入力"),"")</f>
        <v/>
      </c>
      <c r="BI274" s="835" t="str">
        <f aca="false">IF(OR(U274="新加算Ⅰ",U274="新加算Ⅱ",U274="新加算Ⅲ",U274="新加算Ⅴ（１）",U274="新加算Ⅴ（３）",U274="新加算Ⅴ（８）"),IF(OR(AQ274="○",AQ274="令和６年度中に満たす"),"入力済","未入力"),"")</f>
        <v/>
      </c>
      <c r="BJ274" s="836" t="str">
        <f aca="false">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831" t="str">
        <f aca="false">IF(OR(U274="新加算Ⅰ",U274="新加算Ⅴ（１）",U274="新加算Ⅴ（２）",U274="新加算Ⅴ（５）",U274="新加算Ⅴ（７）",U274="新加算Ⅴ（10）"),IF(AS274="","未入力","入力済"),"")</f>
        <v/>
      </c>
      <c r="BL274" s="644" t="str">
        <f aca="false">G274</f>
        <v/>
      </c>
    </row>
    <row r="275" customFormat="false" ht="15" hidden="false" customHeight="true" outlineLevel="0" collapsed="false">
      <c r="A275" s="730"/>
      <c r="B275" s="617"/>
      <c r="C275" s="617"/>
      <c r="D275" s="617"/>
      <c r="E275" s="617"/>
      <c r="F275" s="617"/>
      <c r="G275" s="618"/>
      <c r="H275" s="618"/>
      <c r="I275" s="618"/>
      <c r="J275" s="808"/>
      <c r="K275" s="618"/>
      <c r="L275" s="620"/>
      <c r="M275" s="621"/>
      <c r="N275" s="837" t="str">
        <f aca="false">IF('別紙様式2-2（４・５月分）'!Q210="","",'別紙様式2-2（４・５月分）'!Q210)</f>
        <v/>
      </c>
      <c r="O275" s="863"/>
      <c r="P275" s="813"/>
      <c r="Q275" s="813"/>
      <c r="R275" s="813"/>
      <c r="S275" s="864"/>
      <c r="T275" s="815"/>
      <c r="U275" s="816"/>
      <c r="V275" s="865"/>
      <c r="W275" s="818"/>
      <c r="X275" s="819"/>
      <c r="Y275" s="626"/>
      <c r="Z275" s="819"/>
      <c r="AA275" s="626"/>
      <c r="AB275" s="819"/>
      <c r="AC275" s="626"/>
      <c r="AD275" s="819"/>
      <c r="AE275" s="626"/>
      <c r="AF275" s="626"/>
      <c r="AG275" s="820"/>
      <c r="AH275" s="821"/>
      <c r="AI275" s="866"/>
      <c r="AJ275" s="867"/>
      <c r="AK275" s="824"/>
      <c r="AL275" s="825"/>
      <c r="AM275" s="826"/>
      <c r="AN275" s="703"/>
      <c r="AO275" s="827"/>
      <c r="AP275" s="704"/>
      <c r="AQ275" s="704"/>
      <c r="AR275" s="828"/>
      <c r="AS275" s="829"/>
      <c r="AT275" s="838" t="str">
        <f aca="false">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868"/>
      <c r="AV275" s="831"/>
      <c r="AW275" s="877" t="str">
        <f aca="false">IF('別紙様式2-2（４・５月分）'!O210="","",'別紙様式2-2（４・５月分）'!O210)</f>
        <v/>
      </c>
      <c r="AX275" s="833"/>
      <c r="AY275" s="834"/>
      <c r="AZ275" s="835"/>
      <c r="BA275" s="835"/>
      <c r="BB275" s="835"/>
      <c r="BC275" s="835"/>
      <c r="BD275" s="835"/>
      <c r="BE275" s="835"/>
      <c r="BF275" s="835"/>
      <c r="BG275" s="835"/>
      <c r="BH275" s="835"/>
      <c r="BI275" s="835"/>
      <c r="BJ275" s="836"/>
      <c r="BK275" s="831"/>
      <c r="BL275" s="644" t="str">
        <f aca="false">G274</f>
        <v/>
      </c>
    </row>
    <row r="276" s="1" customFormat="true" ht="15" hidden="false" customHeight="true" outlineLevel="0" collapsed="false">
      <c r="A276" s="730"/>
      <c r="B276" s="617"/>
      <c r="C276" s="617"/>
      <c r="D276" s="617"/>
      <c r="E276" s="617"/>
      <c r="F276" s="617"/>
      <c r="G276" s="618"/>
      <c r="H276" s="618"/>
      <c r="I276" s="618"/>
      <c r="J276" s="808"/>
      <c r="K276" s="618"/>
      <c r="L276" s="620"/>
      <c r="M276" s="621"/>
      <c r="N276" s="837"/>
      <c r="O276" s="863"/>
      <c r="P276" s="873" t="s">
        <v>92</v>
      </c>
      <c r="Q276" s="840" t="e">
        <f aca="false">IFERROR(VLOOKUP('別紙様式2-2（４・５月分）'!AR209,【参考】数式用!$AT$5:$AV$22,3,FALSE),"")))</f>
        <v>#N/A</v>
      </c>
      <c r="R276" s="874" t="s">
        <v>94</v>
      </c>
      <c r="S276" s="875" t="e">
        <f aca="false">IFERROR(VLOOKUP(K274,【参考】数式用!$A$5:$AB$27,MATCH(Q276,【参考】数式用!$B$4:$AB$4,0)+1,0),"")))</f>
        <v>#N/A</v>
      </c>
      <c r="T276" s="843" t="s">
        <v>410</v>
      </c>
      <c r="U276" s="844"/>
      <c r="V276" s="870" t="e">
        <f aca="false">IFERROR(VLOOKUP(K274,【参考】数式用!$A$5:$AB$27,MATCH(U276,【参考】数式用!$B$4:$AB$4,0)+1,0),"")))</f>
        <v>#N/A</v>
      </c>
      <c r="W276" s="846" t="s">
        <v>88</v>
      </c>
      <c r="X276" s="881" t="n">
        <v>7</v>
      </c>
      <c r="Y276" s="667" t="s">
        <v>89</v>
      </c>
      <c r="Z276" s="881" t="n">
        <v>4</v>
      </c>
      <c r="AA276" s="667" t="s">
        <v>372</v>
      </c>
      <c r="AB276" s="881" t="n">
        <v>8</v>
      </c>
      <c r="AC276" s="667" t="s">
        <v>89</v>
      </c>
      <c r="AD276" s="881" t="n">
        <v>3</v>
      </c>
      <c r="AE276" s="667" t="s">
        <v>90</v>
      </c>
      <c r="AF276" s="667" t="s">
        <v>101</v>
      </c>
      <c r="AG276" s="848" t="n">
        <f aca="false">IF(X276&gt;=1,(AB276*12+AD276)-(X276*12+Z276)+1,"")</f>
        <v>12</v>
      </c>
      <c r="AH276" s="849" t="s">
        <v>373</v>
      </c>
      <c r="AI276" s="871" t="str">
        <f aca="false">IFERROR(ROUNDDOWN(ROUND(L274*V276,0)*M274,0)*AG276,"")</f>
        <v/>
      </c>
      <c r="AJ276" s="882" t="str">
        <f aca="false">IFERROR(ROUNDDOWN(ROUND((L274*(V276-AX274)),0)*M274,0)*AG276,"")</f>
        <v/>
      </c>
      <c r="AK276" s="852" t="e">
        <f aca="false">IFERROR(IF(OR(N274="",N275="",N277=""),0,ROUNDDOWN(ROUNDDOWN(ROUND(L274*VLOOKUP(K274,【参考】数式用!$A$5:$AB$27,MATCH("新加算Ⅳ",【参考】数式用!$B$4:$AB$4,0)+1,0),0)*M274,0)*AG276*0.5,0)),"")),0),0),0)))</f>
        <v>#N/A</v>
      </c>
      <c r="AL276" s="853" t="str">
        <f aca="false">IF(U276&lt;&gt;"","新規に適用","")</f>
        <v/>
      </c>
      <c r="AM276" s="854" t="e">
        <f aca="false">IFERROR(IF(OR(N277="ベア加算",N277=""),0, IF(OR(U274="新加算Ⅰ",U274="新加算Ⅱ",U274="新加算Ⅲ",U274="新加算Ⅳ"),0,ROUNDDOWN(ROUND(L274*VLOOKUP(K274,【参考】数式用!$A$5:$I$27,MATCH("ベア加算",【参考】数式用!$B$4:$I$4,0)+1,0),0)*M274,0)*AG276)),"")),0),0))))</f>
        <v>#N/A</v>
      </c>
      <c r="AN276" s="855" t="e">
        <f aca="false">IF(AM276=0,"",IF(AND(U276&lt;&gt;"",AN274=""),"新規に適用",IF(AND(U276&lt;&gt;"",AN274&lt;&gt;""),"継続で適用","")))</f>
        <v>#N/A</v>
      </c>
      <c r="AO276" s="855" t="str">
        <f aca="false">IF(AND(U276&lt;&gt;"",AO274=""),"新規に適用",IF(AND(U276&lt;&gt;"",AO274&lt;&gt;""),"継続で適用",""))</f>
        <v/>
      </c>
      <c r="AP276" s="856"/>
      <c r="AQ276" s="855" t="str">
        <f aca="false">IF(AND(U276&lt;&gt;"",AQ274=""),"新規に適用",IF(AND(U276&lt;&gt;"",AQ274&lt;&gt;""),"継続で適用",""))</f>
        <v/>
      </c>
      <c r="AR276" s="857" t="str">
        <f aca="false">IF(AND(U276&lt;&gt;"",AO274=""),"新規に適用",IF(AND(U276&lt;&gt;"",OR(U274="新加算Ⅰ",U274="新加算Ⅱ",U274="新加算Ⅴ（１）",U274="新加算Ⅴ（２）",U274="新加算Ⅴ（３）",U274="新加算Ⅴ（４）",U274="新加算Ⅴ（５）",U274="新加算Ⅴ（６）",U274="新加算Ⅴ（７）",U274="新加算Ⅴ（９）",U274="新加算Ⅴ（10）",U274="新加算Ⅴ（12）")),"継続で適用",""))</f>
        <v/>
      </c>
      <c r="AS276" s="855" t="str">
        <f aca="false">IF(AND(U276&lt;&gt;"",AS274=""),"新規に適用",IF(AND(U276&lt;&gt;"",AS274&lt;&gt;""),"継続で適用",""))</f>
        <v/>
      </c>
      <c r="AT276" s="838"/>
      <c r="AU276" s="868"/>
      <c r="AV276" s="831" t="str">
        <f aca="false">IF(K274&lt;&gt;"","V列に色付け","")</f>
        <v/>
      </c>
      <c r="AW276" s="877"/>
      <c r="AX276" s="833"/>
      <c r="BL276" s="644" t="str">
        <f aca="false">G274</f>
        <v/>
      </c>
    </row>
    <row r="277" s="1" customFormat="true" ht="30" hidden="false" customHeight="true" outlineLevel="0" collapsed="false">
      <c r="A277" s="730"/>
      <c r="B277" s="617"/>
      <c r="C277" s="617"/>
      <c r="D277" s="617"/>
      <c r="E277" s="617"/>
      <c r="F277" s="617"/>
      <c r="G277" s="618"/>
      <c r="H277" s="618"/>
      <c r="I277" s="618"/>
      <c r="J277" s="808"/>
      <c r="K277" s="618"/>
      <c r="L277" s="620"/>
      <c r="M277" s="621"/>
      <c r="N277" s="859" t="str">
        <f aca="false">IF('別紙様式2-2（４・５月分）'!Q211="","",'別紙様式2-2（４・５月分）'!Q211)</f>
        <v/>
      </c>
      <c r="O277" s="863"/>
      <c r="P277" s="873"/>
      <c r="Q277" s="840"/>
      <c r="R277" s="874"/>
      <c r="S277" s="875"/>
      <c r="T277" s="843"/>
      <c r="U277" s="844"/>
      <c r="V277" s="870"/>
      <c r="W277" s="846"/>
      <c r="X277" s="881"/>
      <c r="Y277" s="667"/>
      <c r="Z277" s="881"/>
      <c r="AA277" s="667"/>
      <c r="AB277" s="881"/>
      <c r="AC277" s="667"/>
      <c r="AD277" s="881"/>
      <c r="AE277" s="667"/>
      <c r="AF277" s="667"/>
      <c r="AG277" s="848"/>
      <c r="AH277" s="849"/>
      <c r="AI277" s="871"/>
      <c r="AJ277" s="882"/>
      <c r="AK277" s="852"/>
      <c r="AL277" s="853"/>
      <c r="AM277" s="854"/>
      <c r="AN277" s="855"/>
      <c r="AO277" s="855"/>
      <c r="AP277" s="856"/>
      <c r="AQ277" s="855"/>
      <c r="AR277" s="857"/>
      <c r="AS277" s="855"/>
      <c r="AT277" s="681" t="str">
        <f aca="false">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868"/>
      <c r="AV277" s="831"/>
      <c r="AW277" s="877" t="str">
        <f aca="false">IF('別紙様式2-2（４・５月分）'!O211="","",'別紙様式2-2（４・５月分）'!O211)</f>
        <v/>
      </c>
      <c r="AX277" s="833"/>
      <c r="BL277" s="644" t="str">
        <f aca="false">G274</f>
        <v/>
      </c>
    </row>
    <row r="278" customFormat="false" ht="30" hidden="false" customHeight="true" outlineLevel="0" collapsed="false">
      <c r="A278" s="616" t="n">
        <v>67</v>
      </c>
      <c r="B278" s="731" t="str">
        <f aca="false">IF(基本情報入力シート!C120="","",基本情報入力シート!C120)</f>
        <v/>
      </c>
      <c r="C278" s="731"/>
      <c r="D278" s="731"/>
      <c r="E278" s="731"/>
      <c r="F278" s="731"/>
      <c r="G278" s="732" t="str">
        <f aca="false">IF(基本情報入力シート!M120="","",基本情報入力シート!M120)</f>
        <v/>
      </c>
      <c r="H278" s="732" t="str">
        <f aca="false">IF(基本情報入力シート!R120="","",基本情報入力シート!R120)</f>
        <v/>
      </c>
      <c r="I278" s="732" t="str">
        <f aca="false">IF(基本情報入力シート!W120="","",基本情報入力シート!W120)</f>
        <v/>
      </c>
      <c r="J278" s="860" t="str">
        <f aca="false">IF(基本情報入力シート!X120="","",基本情報入力シート!X120)</f>
        <v/>
      </c>
      <c r="K278" s="732" t="str">
        <f aca="false">IF(基本情報入力シート!Y120="","",基本情報入力シート!Y120)</f>
        <v/>
      </c>
      <c r="L278" s="879" t="str">
        <f aca="false">IF(基本情報入力シート!AB120="","",基本情報入力シート!AB120)</f>
        <v/>
      </c>
      <c r="M278" s="880" t="e">
        <f aca="false">IF(基本情報入力シート!AC120="","",基本情報入力シート!AC120)</f>
        <v>#N/A</v>
      </c>
      <c r="N278" s="811" t="str">
        <f aca="false">IF('別紙様式2-2（４・５月分）'!Q212="","",'別紙様式2-2（４・５月分）'!Q212)</f>
        <v/>
      </c>
      <c r="O278" s="863" t="e">
        <f aca="false">IF(SUM('別紙様式2-2（４・５月分）'!R212:R214)=0,"",SUM('別紙様式2-2（４・５月分）'!R212:R214))</f>
        <v>#N/A</v>
      </c>
      <c r="P278" s="813" t="e">
        <f aca="false">IFERROR(VLOOKUP('別紙様式2-2（４・５月分）'!AR212,【参考】数式用!$AT$5:$AU$22,2,FALSE),"")))</f>
        <v>#N/A</v>
      </c>
      <c r="Q278" s="813"/>
      <c r="R278" s="813"/>
      <c r="S278" s="864" t="e">
        <f aca="false">IFERROR(VLOOKUP(K278,【参考】数式用!$A$5:$AB$27,MATCH(P278,【参考】数式用!$B$4:$AB$4,0)+1,0),"")))</f>
        <v>#N/A</v>
      </c>
      <c r="T278" s="815" t="s">
        <v>405</v>
      </c>
      <c r="U278" s="816"/>
      <c r="V278" s="865" t="e">
        <f aca="false">IFERROR(VLOOKUP(K278,【参考】数式用!$A$5:$AB$27,MATCH(U278,【参考】数式用!$B$4:$AB$4,0)+1,0),"")))</f>
        <v>#N/A</v>
      </c>
      <c r="W278" s="818" t="s">
        <v>88</v>
      </c>
      <c r="X278" s="819" t="n">
        <v>6</v>
      </c>
      <c r="Y278" s="626" t="s">
        <v>89</v>
      </c>
      <c r="Z278" s="819" t="n">
        <v>6</v>
      </c>
      <c r="AA278" s="626" t="s">
        <v>372</v>
      </c>
      <c r="AB278" s="819" t="n">
        <v>7</v>
      </c>
      <c r="AC278" s="626" t="s">
        <v>89</v>
      </c>
      <c r="AD278" s="819" t="n">
        <v>3</v>
      </c>
      <c r="AE278" s="626" t="s">
        <v>90</v>
      </c>
      <c r="AF278" s="626" t="s">
        <v>101</v>
      </c>
      <c r="AG278" s="820" t="n">
        <f aca="false">IF(X278&gt;=1,(AB278*12+AD278)-(X278*12+Z278)+1,"")</f>
        <v>10</v>
      </c>
      <c r="AH278" s="821" t="s">
        <v>373</v>
      </c>
      <c r="AI278" s="866" t="str">
        <f aca="false">IFERROR(ROUNDDOWN(ROUND(L278*V278,0)*M278,0)*AG278,"")</f>
        <v/>
      </c>
      <c r="AJ278" s="867" t="str">
        <f aca="false">IFERROR(ROUNDDOWN(ROUND((L278*(V278-AX278)),0)*M278,0)*AG278,"")</f>
        <v/>
      </c>
      <c r="AK278" s="824" t="e">
        <f aca="false">IFERROR(IF(OR(N278="",N279="",N281=""),0,ROUNDDOWN(ROUNDDOWN(ROUND(L278*VLOOKUP(K278,【参考】数式用!$A$5:$AB$27,MATCH("新加算Ⅳ",【参考】数式用!$B$4:$AB$4,0)+1,0),0)*M278,0)*AG278*0.5,0)),"")),0),0),0)))</f>
        <v>#N/A</v>
      </c>
      <c r="AL278" s="825"/>
      <c r="AM278" s="826" t="e">
        <f aca="false">IFERROR(IF(OR(N281="ベア加算",N281=""),0, IF(OR(U278="新加算Ⅰ",U278="新加算Ⅱ",U278="新加算Ⅲ",U278="新加算Ⅳ"),ROUNDDOWN(ROUND(L278*VLOOKUP(K278,【参考】数式用!$A$5:$I$27,MATCH("ベア加算",【参考】数式用!$B$4:$I$4,0)+1,0),0)*M278,0)*AG278,0)),"")),0),0))))</f>
        <v>#N/A</v>
      </c>
      <c r="AN278" s="703"/>
      <c r="AO278" s="827"/>
      <c r="AP278" s="704"/>
      <c r="AQ278" s="704"/>
      <c r="AR278" s="828"/>
      <c r="AS278" s="829"/>
      <c r="AT278" s="639" t="str">
        <f aca="false">IF(AV278="","",IF(V278&lt;O278,"！加算の要件上は問題ありませんが、令和６年４・５月と比較して令和６年６月に加算率が下がる計画になっています。",""))</f>
        <v/>
      </c>
      <c r="AU278" s="868"/>
      <c r="AV278" s="831" t="str">
        <f aca="false">IF(K278&lt;&gt;"","V列に色付け","")</f>
        <v/>
      </c>
      <c r="AW278" s="877" t="str">
        <f aca="false">IF('別紙様式2-2（４・５月分）'!O212="","",'別紙様式2-2（４・５月分）'!O212)</f>
        <v/>
      </c>
      <c r="AX278" s="833" t="e">
        <f aca="false">IF(SUM('別紙様式2-2（４・５月分）'!P212:P214)=0,"",SUM('別紙様式2-2（４・５月分）'!P212:P214))</f>
        <v>#N/A</v>
      </c>
      <c r="AY278" s="834" t="e">
        <f aca="false">IFERROR(VLOOKUP(K278,【参考】数式用!$AJ$2:$AK$24,2,FALSE),"")))</f>
        <v>#N/A</v>
      </c>
      <c r="AZ278" s="835" t="s">
        <v>406</v>
      </c>
      <c r="BA278" s="835" t="s">
        <v>407</v>
      </c>
      <c r="BB278" s="835" t="s">
        <v>408</v>
      </c>
      <c r="BC278" s="835" t="s">
        <v>409</v>
      </c>
      <c r="BD278" s="835" t="e">
        <f aca="false">IF(AND(P278&lt;&gt;"新加算Ⅰ",P278&lt;&gt;"新加算Ⅱ",P278&lt;&gt;"新加算Ⅲ",P278&lt;&gt;"新加算Ⅳ"),P278,IF(Q280&lt;&gt;"",Q280,""))</f>
        <v>#N/A</v>
      </c>
      <c r="BE278" s="835"/>
      <c r="BF278" s="835" t="e">
        <f aca="false">IF(AM278&lt;&gt;0,IF(AN278="○","入力済","未入力"),"")</f>
        <v>#N/A</v>
      </c>
      <c r="BG278" s="835" t="str">
        <f aca="false">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835" t="str">
        <f aca="false">IF(OR(U278="新加算Ⅴ（７）",U278="新加算Ⅴ（９）",U278="新加算Ⅴ（10）",U278="新加算Ⅴ（12）",U278="新加算Ⅴ（13）",U278="新加算Ⅴ（14）"),IF(OR(AP278="○",AP278="令和６年度中に満たす"),"入力済","未入力"),"")</f>
        <v/>
      </c>
      <c r="BI278" s="835" t="str">
        <f aca="false">IF(OR(U278="新加算Ⅰ",U278="新加算Ⅱ",U278="新加算Ⅲ",U278="新加算Ⅴ（１）",U278="新加算Ⅴ（３）",U278="新加算Ⅴ（８）"),IF(OR(AQ278="○",AQ278="令和６年度中に満たす"),"入力済","未入力"),"")</f>
        <v/>
      </c>
      <c r="BJ278" s="836" t="str">
        <f aca="false">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831" t="str">
        <f aca="false">IF(OR(U278="新加算Ⅰ",U278="新加算Ⅴ（１）",U278="新加算Ⅴ（２）",U278="新加算Ⅴ（５）",U278="新加算Ⅴ（７）",U278="新加算Ⅴ（10）"),IF(AS278="","未入力","入力済"),"")</f>
        <v/>
      </c>
      <c r="BL278" s="644" t="str">
        <f aca="false">G278</f>
        <v/>
      </c>
    </row>
    <row r="279" customFormat="false" ht="15" hidden="false" customHeight="true" outlineLevel="0" collapsed="false">
      <c r="A279" s="616"/>
      <c r="B279" s="731"/>
      <c r="C279" s="731"/>
      <c r="D279" s="731"/>
      <c r="E279" s="731"/>
      <c r="F279" s="731"/>
      <c r="G279" s="732"/>
      <c r="H279" s="732"/>
      <c r="I279" s="732"/>
      <c r="J279" s="860"/>
      <c r="K279" s="732"/>
      <c r="L279" s="879"/>
      <c r="M279" s="880"/>
      <c r="N279" s="837" t="str">
        <f aca="false">IF('別紙様式2-2（４・５月分）'!Q213="","",'別紙様式2-2（４・５月分）'!Q213)</f>
        <v/>
      </c>
      <c r="O279" s="863"/>
      <c r="P279" s="813"/>
      <c r="Q279" s="813"/>
      <c r="R279" s="813"/>
      <c r="S279" s="864"/>
      <c r="T279" s="815"/>
      <c r="U279" s="816"/>
      <c r="V279" s="865"/>
      <c r="W279" s="818"/>
      <c r="X279" s="819"/>
      <c r="Y279" s="626"/>
      <c r="Z279" s="819"/>
      <c r="AA279" s="626"/>
      <c r="AB279" s="819"/>
      <c r="AC279" s="626"/>
      <c r="AD279" s="819"/>
      <c r="AE279" s="626"/>
      <c r="AF279" s="626"/>
      <c r="AG279" s="820"/>
      <c r="AH279" s="821"/>
      <c r="AI279" s="866"/>
      <c r="AJ279" s="867"/>
      <c r="AK279" s="824"/>
      <c r="AL279" s="825"/>
      <c r="AM279" s="826"/>
      <c r="AN279" s="703"/>
      <c r="AO279" s="827"/>
      <c r="AP279" s="704"/>
      <c r="AQ279" s="704"/>
      <c r="AR279" s="828"/>
      <c r="AS279" s="829"/>
      <c r="AT279" s="838" t="str">
        <f aca="false">IF(AV278="","",IF(AG278&gt;10,"！令和６年度の新加算の「算定対象月」が10か月を超えています。標準的な「算定対象月」は令和６年６月から令和７年３月です。",IF(OR(AB278&lt;&gt;7,AD278&lt;&gt;3),"！算定期間の終わりが令和７年３月になっていません。区分変更を行う場合は、別紙様式2-4に記入してください。","")))</f>
        <v/>
      </c>
      <c r="AU279" s="868"/>
      <c r="AV279" s="831"/>
      <c r="AW279" s="877" t="str">
        <f aca="false">IF('別紙様式2-2（４・５月分）'!O213="","",'別紙様式2-2（４・５月分）'!O213)</f>
        <v/>
      </c>
      <c r="AX279" s="833"/>
      <c r="AY279" s="834"/>
      <c r="AZ279" s="835"/>
      <c r="BA279" s="835"/>
      <c r="BB279" s="835"/>
      <c r="BC279" s="835"/>
      <c r="BD279" s="835"/>
      <c r="BE279" s="835"/>
      <c r="BF279" s="835"/>
      <c r="BG279" s="835"/>
      <c r="BH279" s="835"/>
      <c r="BI279" s="835"/>
      <c r="BJ279" s="836"/>
      <c r="BK279" s="831"/>
      <c r="BL279" s="644" t="str">
        <f aca="false">G278</f>
        <v/>
      </c>
    </row>
    <row r="280" s="1" customFormat="true" ht="15" hidden="false" customHeight="true" outlineLevel="0" collapsed="false">
      <c r="A280" s="616"/>
      <c r="B280" s="731"/>
      <c r="C280" s="731"/>
      <c r="D280" s="731"/>
      <c r="E280" s="731"/>
      <c r="F280" s="731"/>
      <c r="G280" s="732"/>
      <c r="H280" s="732"/>
      <c r="I280" s="732"/>
      <c r="J280" s="860"/>
      <c r="K280" s="732"/>
      <c r="L280" s="879"/>
      <c r="M280" s="880"/>
      <c r="N280" s="837"/>
      <c r="O280" s="863"/>
      <c r="P280" s="873" t="s">
        <v>92</v>
      </c>
      <c r="Q280" s="840" t="e">
        <f aca="false">IFERROR(VLOOKUP('別紙様式2-2（４・５月分）'!AR212,【参考】数式用!$AT$5:$AV$22,3,FALSE),"")))</f>
        <v>#N/A</v>
      </c>
      <c r="R280" s="874" t="s">
        <v>94</v>
      </c>
      <c r="S280" s="869" t="e">
        <f aca="false">IFERROR(VLOOKUP(K278,【参考】数式用!$A$5:$AB$27,MATCH(Q280,【参考】数式用!$B$4:$AB$4,0)+1,0),"")))</f>
        <v>#N/A</v>
      </c>
      <c r="T280" s="843" t="s">
        <v>410</v>
      </c>
      <c r="U280" s="844"/>
      <c r="V280" s="870" t="e">
        <f aca="false">IFERROR(VLOOKUP(K278,【参考】数式用!$A$5:$AB$27,MATCH(U280,【参考】数式用!$B$4:$AB$4,0)+1,0),"")))</f>
        <v>#N/A</v>
      </c>
      <c r="W280" s="846" t="s">
        <v>88</v>
      </c>
      <c r="X280" s="881" t="n">
        <v>7</v>
      </c>
      <c r="Y280" s="667" t="s">
        <v>89</v>
      </c>
      <c r="Z280" s="881" t="n">
        <v>4</v>
      </c>
      <c r="AA280" s="667" t="s">
        <v>372</v>
      </c>
      <c r="AB280" s="881" t="n">
        <v>8</v>
      </c>
      <c r="AC280" s="667" t="s">
        <v>89</v>
      </c>
      <c r="AD280" s="881" t="n">
        <v>3</v>
      </c>
      <c r="AE280" s="667" t="s">
        <v>90</v>
      </c>
      <c r="AF280" s="667" t="s">
        <v>101</v>
      </c>
      <c r="AG280" s="848" t="n">
        <f aca="false">IF(X280&gt;=1,(AB280*12+AD280)-(X280*12+Z280)+1,"")</f>
        <v>12</v>
      </c>
      <c r="AH280" s="849" t="s">
        <v>373</v>
      </c>
      <c r="AI280" s="871" t="str">
        <f aca="false">IFERROR(ROUNDDOWN(ROUND(L278*V280,0)*M278,0)*AG280,"")</f>
        <v/>
      </c>
      <c r="AJ280" s="882" t="str">
        <f aca="false">IFERROR(ROUNDDOWN(ROUND((L278*(V280-AX278)),0)*M278,0)*AG280,"")</f>
        <v/>
      </c>
      <c r="AK280" s="852" t="e">
        <f aca="false">IFERROR(IF(OR(N278="",N279="",N281=""),0,ROUNDDOWN(ROUNDDOWN(ROUND(L278*VLOOKUP(K278,【参考】数式用!$A$5:$AB$27,MATCH("新加算Ⅳ",【参考】数式用!$B$4:$AB$4,0)+1,0),0)*M278,0)*AG280*0.5,0)),"")),0),0),0)))</f>
        <v>#N/A</v>
      </c>
      <c r="AL280" s="853" t="str">
        <f aca="false">IF(U280&lt;&gt;"","新規に適用","")</f>
        <v/>
      </c>
      <c r="AM280" s="854" t="e">
        <f aca="false">IFERROR(IF(OR(N281="ベア加算",N281=""),0, IF(OR(U278="新加算Ⅰ",U278="新加算Ⅱ",U278="新加算Ⅲ",U278="新加算Ⅳ"),0,ROUNDDOWN(ROUND(L278*VLOOKUP(K278,【参考】数式用!$A$5:$I$27,MATCH("ベア加算",【参考】数式用!$B$4:$I$4,0)+1,0),0)*M278,0)*AG280)),"")),0),0))))</f>
        <v>#N/A</v>
      </c>
      <c r="AN280" s="855" t="e">
        <f aca="false">IF(AM280=0,"",IF(AND(U280&lt;&gt;"",AN278=""),"新規に適用",IF(AND(U280&lt;&gt;"",AN278&lt;&gt;""),"継続で適用","")))</f>
        <v>#N/A</v>
      </c>
      <c r="AO280" s="855" t="str">
        <f aca="false">IF(AND(U280&lt;&gt;"",AO278=""),"新規に適用",IF(AND(U280&lt;&gt;"",AO278&lt;&gt;""),"継続で適用",""))</f>
        <v/>
      </c>
      <c r="AP280" s="856"/>
      <c r="AQ280" s="855" t="str">
        <f aca="false">IF(AND(U280&lt;&gt;"",AQ278=""),"新規に適用",IF(AND(U280&lt;&gt;"",AQ278&lt;&gt;""),"継続で適用",""))</f>
        <v/>
      </c>
      <c r="AR280" s="857" t="str">
        <f aca="false">IF(AND(U280&lt;&gt;"",AO278=""),"新規に適用",IF(AND(U280&lt;&gt;"",OR(U278="新加算Ⅰ",U278="新加算Ⅱ",U278="新加算Ⅴ（１）",U278="新加算Ⅴ（２）",U278="新加算Ⅴ（３）",U278="新加算Ⅴ（４）",U278="新加算Ⅴ（５）",U278="新加算Ⅴ（６）",U278="新加算Ⅴ（７）",U278="新加算Ⅴ（９）",U278="新加算Ⅴ（10）",U278="新加算Ⅴ（12）")),"継続で適用",""))</f>
        <v/>
      </c>
      <c r="AS280" s="855" t="str">
        <f aca="false">IF(AND(U280&lt;&gt;"",AS278=""),"新規に適用",IF(AND(U280&lt;&gt;"",AS278&lt;&gt;""),"継続で適用",""))</f>
        <v/>
      </c>
      <c r="AT280" s="838"/>
      <c r="AU280" s="868"/>
      <c r="AV280" s="831" t="str">
        <f aca="false">IF(K278&lt;&gt;"","V列に色付け","")</f>
        <v/>
      </c>
      <c r="AW280" s="877"/>
      <c r="AX280" s="833"/>
      <c r="BL280" s="644" t="str">
        <f aca="false">G278</f>
        <v/>
      </c>
    </row>
    <row r="281" s="1" customFormat="true" ht="30" hidden="false" customHeight="true" outlineLevel="0" collapsed="false">
      <c r="A281" s="616"/>
      <c r="B281" s="731"/>
      <c r="C281" s="731"/>
      <c r="D281" s="731"/>
      <c r="E281" s="731"/>
      <c r="F281" s="731"/>
      <c r="G281" s="732"/>
      <c r="H281" s="732"/>
      <c r="I281" s="732"/>
      <c r="J281" s="860"/>
      <c r="K281" s="732"/>
      <c r="L281" s="879"/>
      <c r="M281" s="880"/>
      <c r="N281" s="859" t="str">
        <f aca="false">IF('別紙様式2-2（４・５月分）'!Q214="","",'別紙様式2-2（４・５月分）'!Q214)</f>
        <v/>
      </c>
      <c r="O281" s="863"/>
      <c r="P281" s="873"/>
      <c r="Q281" s="840"/>
      <c r="R281" s="874"/>
      <c r="S281" s="869"/>
      <c r="T281" s="843"/>
      <c r="U281" s="844"/>
      <c r="V281" s="870"/>
      <c r="W281" s="846"/>
      <c r="X281" s="881"/>
      <c r="Y281" s="667"/>
      <c r="Z281" s="881"/>
      <c r="AA281" s="667"/>
      <c r="AB281" s="881"/>
      <c r="AC281" s="667"/>
      <c r="AD281" s="881"/>
      <c r="AE281" s="667"/>
      <c r="AF281" s="667"/>
      <c r="AG281" s="848"/>
      <c r="AH281" s="849"/>
      <c r="AI281" s="871"/>
      <c r="AJ281" s="882"/>
      <c r="AK281" s="852"/>
      <c r="AL281" s="853"/>
      <c r="AM281" s="854"/>
      <c r="AN281" s="855"/>
      <c r="AO281" s="855"/>
      <c r="AP281" s="856"/>
      <c r="AQ281" s="855"/>
      <c r="AR281" s="857"/>
      <c r="AS281" s="855"/>
      <c r="AT281" s="681" t="str">
        <f aca="false">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868"/>
      <c r="AV281" s="831"/>
      <c r="AW281" s="877" t="str">
        <f aca="false">IF('別紙様式2-2（４・５月分）'!O214="","",'別紙様式2-2（４・５月分）'!O214)</f>
        <v/>
      </c>
      <c r="AX281" s="833"/>
      <c r="BL281" s="644" t="str">
        <f aca="false">G278</f>
        <v/>
      </c>
    </row>
    <row r="282" customFormat="false" ht="30" hidden="false" customHeight="true" outlineLevel="0" collapsed="false">
      <c r="A282" s="730" t="n">
        <v>68</v>
      </c>
      <c r="B282" s="617" t="str">
        <f aca="false">IF(基本情報入力シート!C121="","",基本情報入力シート!C121)</f>
        <v/>
      </c>
      <c r="C282" s="617"/>
      <c r="D282" s="617"/>
      <c r="E282" s="617"/>
      <c r="F282" s="617"/>
      <c r="G282" s="618" t="str">
        <f aca="false">IF(基本情報入力シート!M121="","",基本情報入力シート!M121)</f>
        <v/>
      </c>
      <c r="H282" s="618" t="str">
        <f aca="false">IF(基本情報入力シート!R121="","",基本情報入力シート!R121)</f>
        <v/>
      </c>
      <c r="I282" s="618" t="str">
        <f aca="false">IF(基本情報入力シート!W121="","",基本情報入力シート!W121)</f>
        <v/>
      </c>
      <c r="J282" s="808" t="str">
        <f aca="false">IF(基本情報入力シート!X121="","",基本情報入力シート!X121)</f>
        <v/>
      </c>
      <c r="K282" s="618" t="str">
        <f aca="false">IF(基本情報入力シート!Y121="","",基本情報入力シート!Y121)</f>
        <v/>
      </c>
      <c r="L282" s="620" t="str">
        <f aca="false">IF(基本情報入力シート!AB121="","",基本情報入力シート!AB121)</f>
        <v/>
      </c>
      <c r="M282" s="621" t="e">
        <f aca="false">IF(基本情報入力シート!AC121="","",基本情報入力シート!AC121)</f>
        <v>#N/A</v>
      </c>
      <c r="N282" s="811" t="str">
        <f aca="false">IF('別紙様式2-2（４・５月分）'!Q215="","",'別紙様式2-2（４・５月分）'!Q215)</f>
        <v/>
      </c>
      <c r="O282" s="863" t="e">
        <f aca="false">IF(SUM('別紙様式2-2（４・５月分）'!R215:R217)=0,"",SUM('別紙様式2-2（４・５月分）'!R215:R217))</f>
        <v>#N/A</v>
      </c>
      <c r="P282" s="813" t="e">
        <f aca="false">IFERROR(VLOOKUP('別紙様式2-2（４・５月分）'!AR215,【参考】数式用!$AT$5:$AU$22,2,FALSE),"")))</f>
        <v>#N/A</v>
      </c>
      <c r="Q282" s="813"/>
      <c r="R282" s="813"/>
      <c r="S282" s="864" t="e">
        <f aca="false">IFERROR(VLOOKUP(K282,【参考】数式用!$A$5:$AB$27,MATCH(P282,【参考】数式用!$B$4:$AB$4,0)+1,0),"")))</f>
        <v>#N/A</v>
      </c>
      <c r="T282" s="815" t="s">
        <v>405</v>
      </c>
      <c r="U282" s="816"/>
      <c r="V282" s="865" t="e">
        <f aca="false">IFERROR(VLOOKUP(K282,【参考】数式用!$A$5:$AB$27,MATCH(U282,【参考】数式用!$B$4:$AB$4,0)+1,0),"")))</f>
        <v>#N/A</v>
      </c>
      <c r="W282" s="818" t="s">
        <v>88</v>
      </c>
      <c r="X282" s="819" t="n">
        <v>6</v>
      </c>
      <c r="Y282" s="626" t="s">
        <v>89</v>
      </c>
      <c r="Z282" s="819" t="n">
        <v>6</v>
      </c>
      <c r="AA282" s="626" t="s">
        <v>372</v>
      </c>
      <c r="AB282" s="819" t="n">
        <v>7</v>
      </c>
      <c r="AC282" s="626" t="s">
        <v>89</v>
      </c>
      <c r="AD282" s="819" t="n">
        <v>3</v>
      </c>
      <c r="AE282" s="626" t="s">
        <v>90</v>
      </c>
      <c r="AF282" s="626" t="s">
        <v>101</v>
      </c>
      <c r="AG282" s="820" t="n">
        <f aca="false">IF(X282&gt;=1,(AB282*12+AD282)-(X282*12+Z282)+1,"")</f>
        <v>10</v>
      </c>
      <c r="AH282" s="821" t="s">
        <v>373</v>
      </c>
      <c r="AI282" s="866" t="str">
        <f aca="false">IFERROR(ROUNDDOWN(ROUND(L282*V282,0)*M282,0)*AG282,"")</f>
        <v/>
      </c>
      <c r="AJ282" s="867" t="str">
        <f aca="false">IFERROR(ROUNDDOWN(ROUND((L282*(V282-AX282)),0)*M282,0)*AG282,"")</f>
        <v/>
      </c>
      <c r="AK282" s="824" t="e">
        <f aca="false">IFERROR(IF(OR(N282="",N283="",N285=""),0,ROUNDDOWN(ROUNDDOWN(ROUND(L282*VLOOKUP(K282,【参考】数式用!$A$5:$AB$27,MATCH("新加算Ⅳ",【参考】数式用!$B$4:$AB$4,0)+1,0),0)*M282,0)*AG282*0.5,0)),"")),0),0),0)))</f>
        <v>#N/A</v>
      </c>
      <c r="AL282" s="825"/>
      <c r="AM282" s="826" t="e">
        <f aca="false">IFERROR(IF(OR(N285="ベア加算",N285=""),0, IF(OR(U282="新加算Ⅰ",U282="新加算Ⅱ",U282="新加算Ⅲ",U282="新加算Ⅳ"),ROUNDDOWN(ROUND(L282*VLOOKUP(K282,【参考】数式用!$A$5:$I$27,MATCH("ベア加算",【参考】数式用!$B$4:$I$4,0)+1,0),0)*M282,0)*AG282,0)),"")),0),0))))</f>
        <v>#N/A</v>
      </c>
      <c r="AN282" s="703"/>
      <c r="AO282" s="827"/>
      <c r="AP282" s="704"/>
      <c r="AQ282" s="704"/>
      <c r="AR282" s="828"/>
      <c r="AS282" s="829"/>
      <c r="AT282" s="639" t="str">
        <f aca="false">IF(AV282="","",IF(V282&lt;O282,"！加算の要件上は問題ありませんが、令和６年４・５月と比較して令和６年６月に加算率が下がる計画になっています。",""))</f>
        <v/>
      </c>
      <c r="AU282" s="868"/>
      <c r="AV282" s="831" t="str">
        <f aca="false">IF(K282&lt;&gt;"","V列に色付け","")</f>
        <v/>
      </c>
      <c r="AW282" s="877" t="str">
        <f aca="false">IF('別紙様式2-2（４・５月分）'!O215="","",'別紙様式2-2（４・５月分）'!O215)</f>
        <v/>
      </c>
      <c r="AX282" s="833" t="e">
        <f aca="false">IF(SUM('別紙様式2-2（４・５月分）'!P215:P217)=0,"",SUM('別紙様式2-2（４・５月分）'!P215:P217))</f>
        <v>#N/A</v>
      </c>
      <c r="AY282" s="834" t="e">
        <f aca="false">IFERROR(VLOOKUP(K282,【参考】数式用!$AJ$2:$AK$24,2,FALSE),"")))</f>
        <v>#N/A</v>
      </c>
      <c r="AZ282" s="835" t="s">
        <v>406</v>
      </c>
      <c r="BA282" s="835" t="s">
        <v>407</v>
      </c>
      <c r="BB282" s="835" t="s">
        <v>408</v>
      </c>
      <c r="BC282" s="835" t="s">
        <v>409</v>
      </c>
      <c r="BD282" s="835" t="e">
        <f aca="false">IF(AND(P282&lt;&gt;"新加算Ⅰ",P282&lt;&gt;"新加算Ⅱ",P282&lt;&gt;"新加算Ⅲ",P282&lt;&gt;"新加算Ⅳ"),P282,IF(Q284&lt;&gt;"",Q284,""))</f>
        <v>#N/A</v>
      </c>
      <c r="BE282" s="835"/>
      <c r="BF282" s="835" t="e">
        <f aca="false">IF(AM282&lt;&gt;0,IF(AN282="○","入力済","未入力"),"")</f>
        <v>#N/A</v>
      </c>
      <c r="BG282" s="835" t="str">
        <f aca="false">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835" t="str">
        <f aca="false">IF(OR(U282="新加算Ⅴ（７）",U282="新加算Ⅴ（９）",U282="新加算Ⅴ（10）",U282="新加算Ⅴ（12）",U282="新加算Ⅴ（13）",U282="新加算Ⅴ（14）"),IF(OR(AP282="○",AP282="令和６年度中に満たす"),"入力済","未入力"),"")</f>
        <v/>
      </c>
      <c r="BI282" s="835" t="str">
        <f aca="false">IF(OR(U282="新加算Ⅰ",U282="新加算Ⅱ",U282="新加算Ⅲ",U282="新加算Ⅴ（１）",U282="新加算Ⅴ（３）",U282="新加算Ⅴ（８）"),IF(OR(AQ282="○",AQ282="令和６年度中に満たす"),"入力済","未入力"),"")</f>
        <v/>
      </c>
      <c r="BJ282" s="836" t="str">
        <f aca="false">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831" t="str">
        <f aca="false">IF(OR(U282="新加算Ⅰ",U282="新加算Ⅴ（１）",U282="新加算Ⅴ（２）",U282="新加算Ⅴ（５）",U282="新加算Ⅴ（７）",U282="新加算Ⅴ（10）"),IF(AS282="","未入力","入力済"),"")</f>
        <v/>
      </c>
      <c r="BL282" s="644" t="str">
        <f aca="false">G282</f>
        <v/>
      </c>
    </row>
    <row r="283" customFormat="false" ht="15" hidden="false" customHeight="true" outlineLevel="0" collapsed="false">
      <c r="A283" s="730"/>
      <c r="B283" s="617"/>
      <c r="C283" s="617"/>
      <c r="D283" s="617"/>
      <c r="E283" s="617"/>
      <c r="F283" s="617"/>
      <c r="G283" s="618"/>
      <c r="H283" s="618"/>
      <c r="I283" s="618"/>
      <c r="J283" s="808"/>
      <c r="K283" s="618"/>
      <c r="L283" s="620"/>
      <c r="M283" s="621"/>
      <c r="N283" s="837" t="str">
        <f aca="false">IF('別紙様式2-2（４・５月分）'!Q216="","",'別紙様式2-2（４・５月分）'!Q216)</f>
        <v/>
      </c>
      <c r="O283" s="863"/>
      <c r="P283" s="813"/>
      <c r="Q283" s="813"/>
      <c r="R283" s="813"/>
      <c r="S283" s="864"/>
      <c r="T283" s="815"/>
      <c r="U283" s="816"/>
      <c r="V283" s="865"/>
      <c r="W283" s="818"/>
      <c r="X283" s="819"/>
      <c r="Y283" s="626"/>
      <c r="Z283" s="819"/>
      <c r="AA283" s="626"/>
      <c r="AB283" s="819"/>
      <c r="AC283" s="626"/>
      <c r="AD283" s="819"/>
      <c r="AE283" s="626"/>
      <c r="AF283" s="626"/>
      <c r="AG283" s="820"/>
      <c r="AH283" s="821"/>
      <c r="AI283" s="866"/>
      <c r="AJ283" s="867"/>
      <c r="AK283" s="824"/>
      <c r="AL283" s="825"/>
      <c r="AM283" s="826"/>
      <c r="AN283" s="703"/>
      <c r="AO283" s="827"/>
      <c r="AP283" s="704"/>
      <c r="AQ283" s="704"/>
      <c r="AR283" s="828"/>
      <c r="AS283" s="829"/>
      <c r="AT283" s="838" t="str">
        <f aca="false">IF(AV282="","",IF(AG282&gt;10,"！令和６年度の新加算の「算定対象月」が10か月を超えています。標準的な「算定対象月」は令和６年６月から令和７年３月です。",IF(OR(AB282&lt;&gt;7,AD282&lt;&gt;3),"！算定期間の終わりが令和７年３月になっていません。区分変更を行う場合は、別紙様式2-4に記入してください。","")))</f>
        <v/>
      </c>
      <c r="AU283" s="868"/>
      <c r="AV283" s="831"/>
      <c r="AW283" s="877" t="str">
        <f aca="false">IF('別紙様式2-2（４・５月分）'!O216="","",'別紙様式2-2（４・５月分）'!O216)</f>
        <v/>
      </c>
      <c r="AX283" s="833"/>
      <c r="AY283" s="834"/>
      <c r="AZ283" s="835"/>
      <c r="BA283" s="835"/>
      <c r="BB283" s="835"/>
      <c r="BC283" s="835"/>
      <c r="BD283" s="835"/>
      <c r="BE283" s="835"/>
      <c r="BF283" s="835"/>
      <c r="BG283" s="835"/>
      <c r="BH283" s="835"/>
      <c r="BI283" s="835"/>
      <c r="BJ283" s="836"/>
      <c r="BK283" s="831"/>
      <c r="BL283" s="644" t="str">
        <f aca="false">G282</f>
        <v/>
      </c>
    </row>
    <row r="284" s="1" customFormat="true" ht="15" hidden="false" customHeight="true" outlineLevel="0" collapsed="false">
      <c r="A284" s="730"/>
      <c r="B284" s="617"/>
      <c r="C284" s="617"/>
      <c r="D284" s="617"/>
      <c r="E284" s="617"/>
      <c r="F284" s="617"/>
      <c r="G284" s="618"/>
      <c r="H284" s="618"/>
      <c r="I284" s="618"/>
      <c r="J284" s="808"/>
      <c r="K284" s="618"/>
      <c r="L284" s="620"/>
      <c r="M284" s="621"/>
      <c r="N284" s="837"/>
      <c r="O284" s="863"/>
      <c r="P284" s="873" t="s">
        <v>92</v>
      </c>
      <c r="Q284" s="840" t="e">
        <f aca="false">IFERROR(VLOOKUP('別紙様式2-2（４・５月分）'!AR215,【参考】数式用!$AT$5:$AV$22,3,FALSE),"")))</f>
        <v>#N/A</v>
      </c>
      <c r="R284" s="874" t="s">
        <v>94</v>
      </c>
      <c r="S284" s="875" t="e">
        <f aca="false">IFERROR(VLOOKUP(K282,【参考】数式用!$A$5:$AB$27,MATCH(Q284,【参考】数式用!$B$4:$AB$4,0)+1,0),"")))</f>
        <v>#N/A</v>
      </c>
      <c r="T284" s="843" t="s">
        <v>410</v>
      </c>
      <c r="U284" s="844"/>
      <c r="V284" s="870" t="e">
        <f aca="false">IFERROR(VLOOKUP(K282,【参考】数式用!$A$5:$AB$27,MATCH(U284,【参考】数式用!$B$4:$AB$4,0)+1,0),"")))</f>
        <v>#N/A</v>
      </c>
      <c r="W284" s="846" t="s">
        <v>88</v>
      </c>
      <c r="X284" s="881" t="n">
        <v>7</v>
      </c>
      <c r="Y284" s="667" t="s">
        <v>89</v>
      </c>
      <c r="Z284" s="881" t="n">
        <v>4</v>
      </c>
      <c r="AA284" s="667" t="s">
        <v>372</v>
      </c>
      <c r="AB284" s="881" t="n">
        <v>8</v>
      </c>
      <c r="AC284" s="667" t="s">
        <v>89</v>
      </c>
      <c r="AD284" s="881" t="n">
        <v>3</v>
      </c>
      <c r="AE284" s="667" t="s">
        <v>90</v>
      </c>
      <c r="AF284" s="667" t="s">
        <v>101</v>
      </c>
      <c r="AG284" s="848" t="n">
        <f aca="false">IF(X284&gt;=1,(AB284*12+AD284)-(X284*12+Z284)+1,"")</f>
        <v>12</v>
      </c>
      <c r="AH284" s="849" t="s">
        <v>373</v>
      </c>
      <c r="AI284" s="871" t="str">
        <f aca="false">IFERROR(ROUNDDOWN(ROUND(L282*V284,0)*M282,0)*AG284,"")</f>
        <v/>
      </c>
      <c r="AJ284" s="882" t="str">
        <f aca="false">IFERROR(ROUNDDOWN(ROUND((L282*(V284-AX282)),0)*M282,0)*AG284,"")</f>
        <v/>
      </c>
      <c r="AK284" s="852" t="e">
        <f aca="false">IFERROR(IF(OR(N282="",N283="",N285=""),0,ROUNDDOWN(ROUNDDOWN(ROUND(L282*VLOOKUP(K282,【参考】数式用!$A$5:$AB$27,MATCH("新加算Ⅳ",【参考】数式用!$B$4:$AB$4,0)+1,0),0)*M282,0)*AG284*0.5,0)),"")),0),0),0)))</f>
        <v>#N/A</v>
      </c>
      <c r="AL284" s="853" t="str">
        <f aca="false">IF(U284&lt;&gt;"","新規に適用","")</f>
        <v/>
      </c>
      <c r="AM284" s="854" t="e">
        <f aca="false">IFERROR(IF(OR(N285="ベア加算",N285=""),0, IF(OR(U282="新加算Ⅰ",U282="新加算Ⅱ",U282="新加算Ⅲ",U282="新加算Ⅳ"),0,ROUNDDOWN(ROUND(L282*VLOOKUP(K282,【参考】数式用!$A$5:$I$27,MATCH("ベア加算",【参考】数式用!$B$4:$I$4,0)+1,0),0)*M282,0)*AG284)),"")),0),0))))</f>
        <v>#N/A</v>
      </c>
      <c r="AN284" s="855" t="e">
        <f aca="false">IF(AM284=0,"",IF(AND(U284&lt;&gt;"",AN282=""),"新規に適用",IF(AND(U284&lt;&gt;"",AN282&lt;&gt;""),"継続で適用","")))</f>
        <v>#N/A</v>
      </c>
      <c r="AO284" s="855" t="str">
        <f aca="false">IF(AND(U284&lt;&gt;"",AO282=""),"新規に適用",IF(AND(U284&lt;&gt;"",AO282&lt;&gt;""),"継続で適用",""))</f>
        <v/>
      </c>
      <c r="AP284" s="856"/>
      <c r="AQ284" s="855" t="str">
        <f aca="false">IF(AND(U284&lt;&gt;"",AQ282=""),"新規に適用",IF(AND(U284&lt;&gt;"",AQ282&lt;&gt;""),"継続で適用",""))</f>
        <v/>
      </c>
      <c r="AR284" s="857" t="str">
        <f aca="false">IF(AND(U284&lt;&gt;"",AO282=""),"新規に適用",IF(AND(U284&lt;&gt;"",OR(U282="新加算Ⅰ",U282="新加算Ⅱ",U282="新加算Ⅴ（１）",U282="新加算Ⅴ（２）",U282="新加算Ⅴ（３）",U282="新加算Ⅴ（４）",U282="新加算Ⅴ（５）",U282="新加算Ⅴ（６）",U282="新加算Ⅴ（７）",U282="新加算Ⅴ（９）",U282="新加算Ⅴ（10）",U282="新加算Ⅴ（12）")),"継続で適用",""))</f>
        <v/>
      </c>
      <c r="AS284" s="855" t="str">
        <f aca="false">IF(AND(U284&lt;&gt;"",AS282=""),"新規に適用",IF(AND(U284&lt;&gt;"",AS282&lt;&gt;""),"継続で適用",""))</f>
        <v/>
      </c>
      <c r="AT284" s="838"/>
      <c r="AU284" s="868"/>
      <c r="AV284" s="831" t="str">
        <f aca="false">IF(K282&lt;&gt;"","V列に色付け","")</f>
        <v/>
      </c>
      <c r="AW284" s="877"/>
      <c r="AX284" s="833"/>
      <c r="BL284" s="644" t="str">
        <f aca="false">G282</f>
        <v/>
      </c>
    </row>
    <row r="285" s="1" customFormat="true" ht="30" hidden="false" customHeight="true" outlineLevel="0" collapsed="false">
      <c r="A285" s="730"/>
      <c r="B285" s="617"/>
      <c r="C285" s="617"/>
      <c r="D285" s="617"/>
      <c r="E285" s="617"/>
      <c r="F285" s="617"/>
      <c r="G285" s="618"/>
      <c r="H285" s="618"/>
      <c r="I285" s="618"/>
      <c r="J285" s="808"/>
      <c r="K285" s="618"/>
      <c r="L285" s="620"/>
      <c r="M285" s="621"/>
      <c r="N285" s="859" t="str">
        <f aca="false">IF('別紙様式2-2（４・５月分）'!Q217="","",'別紙様式2-2（４・５月分）'!Q217)</f>
        <v/>
      </c>
      <c r="O285" s="863"/>
      <c r="P285" s="873"/>
      <c r="Q285" s="840"/>
      <c r="R285" s="874"/>
      <c r="S285" s="875"/>
      <c r="T285" s="843"/>
      <c r="U285" s="844"/>
      <c r="V285" s="870"/>
      <c r="W285" s="846"/>
      <c r="X285" s="881"/>
      <c r="Y285" s="667"/>
      <c r="Z285" s="881"/>
      <c r="AA285" s="667"/>
      <c r="AB285" s="881"/>
      <c r="AC285" s="667"/>
      <c r="AD285" s="881"/>
      <c r="AE285" s="667"/>
      <c r="AF285" s="667"/>
      <c r="AG285" s="848"/>
      <c r="AH285" s="849"/>
      <c r="AI285" s="871"/>
      <c r="AJ285" s="882"/>
      <c r="AK285" s="852"/>
      <c r="AL285" s="853"/>
      <c r="AM285" s="854"/>
      <c r="AN285" s="855"/>
      <c r="AO285" s="855"/>
      <c r="AP285" s="856"/>
      <c r="AQ285" s="855"/>
      <c r="AR285" s="857"/>
      <c r="AS285" s="855"/>
      <c r="AT285" s="681" t="str">
        <f aca="false">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868"/>
      <c r="AV285" s="831"/>
      <c r="AW285" s="877" t="str">
        <f aca="false">IF('別紙様式2-2（４・５月分）'!O217="","",'別紙様式2-2（４・５月分）'!O217)</f>
        <v/>
      </c>
      <c r="AX285" s="833"/>
      <c r="BL285" s="644" t="str">
        <f aca="false">G282</f>
        <v/>
      </c>
    </row>
    <row r="286" customFormat="false" ht="30" hidden="false" customHeight="true" outlineLevel="0" collapsed="false">
      <c r="A286" s="616" t="n">
        <v>69</v>
      </c>
      <c r="B286" s="731" t="str">
        <f aca="false">IF(基本情報入力シート!C122="","",基本情報入力シート!C122)</f>
        <v/>
      </c>
      <c r="C286" s="731"/>
      <c r="D286" s="731"/>
      <c r="E286" s="731"/>
      <c r="F286" s="731"/>
      <c r="G286" s="732" t="str">
        <f aca="false">IF(基本情報入力シート!M122="","",基本情報入力シート!M122)</f>
        <v/>
      </c>
      <c r="H286" s="732" t="str">
        <f aca="false">IF(基本情報入力シート!R122="","",基本情報入力シート!R122)</f>
        <v/>
      </c>
      <c r="I286" s="732" t="str">
        <f aca="false">IF(基本情報入力シート!W122="","",基本情報入力シート!W122)</f>
        <v/>
      </c>
      <c r="J286" s="860" t="str">
        <f aca="false">IF(基本情報入力シート!X122="","",基本情報入力シート!X122)</f>
        <v/>
      </c>
      <c r="K286" s="732" t="str">
        <f aca="false">IF(基本情報入力シート!Y122="","",基本情報入力シート!Y122)</f>
        <v/>
      </c>
      <c r="L286" s="879" t="str">
        <f aca="false">IF(基本情報入力シート!AB122="","",基本情報入力シート!AB122)</f>
        <v/>
      </c>
      <c r="M286" s="880" t="e">
        <f aca="false">IF(基本情報入力シート!AC122="","",基本情報入力シート!AC122)</f>
        <v>#N/A</v>
      </c>
      <c r="N286" s="811" t="str">
        <f aca="false">IF('別紙様式2-2（４・５月分）'!Q218="","",'別紙様式2-2（４・５月分）'!Q218)</f>
        <v/>
      </c>
      <c r="O286" s="863" t="e">
        <f aca="false">IF(SUM('別紙様式2-2（４・５月分）'!R218:R220)=0,"",SUM('別紙様式2-2（４・５月分）'!R218:R220))</f>
        <v>#N/A</v>
      </c>
      <c r="P286" s="813" t="e">
        <f aca="false">IFERROR(VLOOKUP('別紙様式2-2（４・５月分）'!AR218,【参考】数式用!$AT$5:$AU$22,2,FALSE),"")))</f>
        <v>#N/A</v>
      </c>
      <c r="Q286" s="813"/>
      <c r="R286" s="813"/>
      <c r="S286" s="864" t="e">
        <f aca="false">IFERROR(VLOOKUP(K286,【参考】数式用!$A$5:$AB$27,MATCH(P286,【参考】数式用!$B$4:$AB$4,0)+1,0),"")))</f>
        <v>#N/A</v>
      </c>
      <c r="T286" s="815" t="s">
        <v>405</v>
      </c>
      <c r="U286" s="816"/>
      <c r="V286" s="865" t="e">
        <f aca="false">IFERROR(VLOOKUP(K286,【参考】数式用!$A$5:$AB$27,MATCH(U286,【参考】数式用!$B$4:$AB$4,0)+1,0),"")))</f>
        <v>#N/A</v>
      </c>
      <c r="W286" s="818" t="s">
        <v>88</v>
      </c>
      <c r="X286" s="819" t="n">
        <v>6</v>
      </c>
      <c r="Y286" s="626" t="s">
        <v>89</v>
      </c>
      <c r="Z286" s="819" t="n">
        <v>6</v>
      </c>
      <c r="AA286" s="626" t="s">
        <v>372</v>
      </c>
      <c r="AB286" s="819" t="n">
        <v>7</v>
      </c>
      <c r="AC286" s="626" t="s">
        <v>89</v>
      </c>
      <c r="AD286" s="819" t="n">
        <v>3</v>
      </c>
      <c r="AE286" s="626" t="s">
        <v>90</v>
      </c>
      <c r="AF286" s="626" t="s">
        <v>101</v>
      </c>
      <c r="AG286" s="820" t="n">
        <f aca="false">IF(X286&gt;=1,(AB286*12+AD286)-(X286*12+Z286)+1,"")</f>
        <v>10</v>
      </c>
      <c r="AH286" s="821" t="s">
        <v>373</v>
      </c>
      <c r="AI286" s="866" t="str">
        <f aca="false">IFERROR(ROUNDDOWN(ROUND(L286*V286,0)*M286,0)*AG286,"")</f>
        <v/>
      </c>
      <c r="AJ286" s="867" t="str">
        <f aca="false">IFERROR(ROUNDDOWN(ROUND((L286*(V286-AX286)),0)*M286,0)*AG286,"")</f>
        <v/>
      </c>
      <c r="AK286" s="824" t="e">
        <f aca="false">IFERROR(IF(OR(N286="",N287="",N289=""),0,ROUNDDOWN(ROUNDDOWN(ROUND(L286*VLOOKUP(K286,【参考】数式用!$A$5:$AB$27,MATCH("新加算Ⅳ",【参考】数式用!$B$4:$AB$4,0)+1,0),0)*M286,0)*AG286*0.5,0)),"")),0),0),0)))</f>
        <v>#N/A</v>
      </c>
      <c r="AL286" s="825"/>
      <c r="AM286" s="826" t="e">
        <f aca="false">IFERROR(IF(OR(N289="ベア加算",N289=""),0, IF(OR(U286="新加算Ⅰ",U286="新加算Ⅱ",U286="新加算Ⅲ",U286="新加算Ⅳ"),ROUNDDOWN(ROUND(L286*VLOOKUP(K286,【参考】数式用!$A$5:$I$27,MATCH("ベア加算",【参考】数式用!$B$4:$I$4,0)+1,0),0)*M286,0)*AG286,0)),"")),0),0))))</f>
        <v>#N/A</v>
      </c>
      <c r="AN286" s="703"/>
      <c r="AO286" s="827"/>
      <c r="AP286" s="704"/>
      <c r="AQ286" s="704"/>
      <c r="AR286" s="828"/>
      <c r="AS286" s="829"/>
      <c r="AT286" s="639" t="str">
        <f aca="false">IF(AV286="","",IF(V286&lt;O286,"！加算の要件上は問題ありませんが、令和６年４・５月と比較して令和６年６月に加算率が下がる計画になっています。",""))</f>
        <v/>
      </c>
      <c r="AU286" s="868"/>
      <c r="AV286" s="831" t="str">
        <f aca="false">IF(K286&lt;&gt;"","V列に色付け","")</f>
        <v/>
      </c>
      <c r="AW286" s="877" t="str">
        <f aca="false">IF('別紙様式2-2（４・５月分）'!O218="","",'別紙様式2-2（４・５月分）'!O218)</f>
        <v/>
      </c>
      <c r="AX286" s="833" t="e">
        <f aca="false">IF(SUM('別紙様式2-2（４・５月分）'!P218:P220)=0,"",SUM('別紙様式2-2（４・５月分）'!P218:P220))</f>
        <v>#N/A</v>
      </c>
      <c r="AY286" s="834" t="e">
        <f aca="false">IFERROR(VLOOKUP(K286,【参考】数式用!$AJ$2:$AK$24,2,FALSE),"")))</f>
        <v>#N/A</v>
      </c>
      <c r="AZ286" s="835" t="s">
        <v>406</v>
      </c>
      <c r="BA286" s="835" t="s">
        <v>407</v>
      </c>
      <c r="BB286" s="835" t="s">
        <v>408</v>
      </c>
      <c r="BC286" s="835" t="s">
        <v>409</v>
      </c>
      <c r="BD286" s="835" t="e">
        <f aca="false">IF(AND(P286&lt;&gt;"新加算Ⅰ",P286&lt;&gt;"新加算Ⅱ",P286&lt;&gt;"新加算Ⅲ",P286&lt;&gt;"新加算Ⅳ"),P286,IF(Q288&lt;&gt;"",Q288,""))</f>
        <v>#N/A</v>
      </c>
      <c r="BE286" s="835"/>
      <c r="BF286" s="835" t="e">
        <f aca="false">IF(AM286&lt;&gt;0,IF(AN286="○","入力済","未入力"),"")</f>
        <v>#N/A</v>
      </c>
      <c r="BG286" s="835" t="str">
        <f aca="false">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835" t="str">
        <f aca="false">IF(OR(U286="新加算Ⅴ（７）",U286="新加算Ⅴ（９）",U286="新加算Ⅴ（10）",U286="新加算Ⅴ（12）",U286="新加算Ⅴ（13）",U286="新加算Ⅴ（14）"),IF(OR(AP286="○",AP286="令和６年度中に満たす"),"入力済","未入力"),"")</f>
        <v/>
      </c>
      <c r="BI286" s="835" t="str">
        <f aca="false">IF(OR(U286="新加算Ⅰ",U286="新加算Ⅱ",U286="新加算Ⅲ",U286="新加算Ⅴ（１）",U286="新加算Ⅴ（３）",U286="新加算Ⅴ（８）"),IF(OR(AQ286="○",AQ286="令和６年度中に満たす"),"入力済","未入力"),"")</f>
        <v/>
      </c>
      <c r="BJ286" s="836" t="str">
        <f aca="false">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831" t="str">
        <f aca="false">IF(OR(U286="新加算Ⅰ",U286="新加算Ⅴ（１）",U286="新加算Ⅴ（２）",U286="新加算Ⅴ（５）",U286="新加算Ⅴ（７）",U286="新加算Ⅴ（10）"),IF(AS286="","未入力","入力済"),"")</f>
        <v/>
      </c>
      <c r="BL286" s="644" t="str">
        <f aca="false">G286</f>
        <v/>
      </c>
    </row>
    <row r="287" customFormat="false" ht="15" hidden="false" customHeight="true" outlineLevel="0" collapsed="false">
      <c r="A287" s="616"/>
      <c r="B287" s="731"/>
      <c r="C287" s="731"/>
      <c r="D287" s="731"/>
      <c r="E287" s="731"/>
      <c r="F287" s="731"/>
      <c r="G287" s="732"/>
      <c r="H287" s="732"/>
      <c r="I287" s="732"/>
      <c r="J287" s="860"/>
      <c r="K287" s="732"/>
      <c r="L287" s="879"/>
      <c r="M287" s="880"/>
      <c r="N287" s="837" t="str">
        <f aca="false">IF('別紙様式2-2（４・５月分）'!Q219="","",'別紙様式2-2（４・５月分）'!Q219)</f>
        <v/>
      </c>
      <c r="O287" s="863"/>
      <c r="P287" s="813"/>
      <c r="Q287" s="813"/>
      <c r="R287" s="813"/>
      <c r="S287" s="864"/>
      <c r="T287" s="815"/>
      <c r="U287" s="816"/>
      <c r="V287" s="865"/>
      <c r="W287" s="818"/>
      <c r="X287" s="819"/>
      <c r="Y287" s="626"/>
      <c r="Z287" s="819"/>
      <c r="AA287" s="626"/>
      <c r="AB287" s="819"/>
      <c r="AC287" s="626"/>
      <c r="AD287" s="819"/>
      <c r="AE287" s="626"/>
      <c r="AF287" s="626"/>
      <c r="AG287" s="820"/>
      <c r="AH287" s="821"/>
      <c r="AI287" s="866"/>
      <c r="AJ287" s="867"/>
      <c r="AK287" s="824"/>
      <c r="AL287" s="825"/>
      <c r="AM287" s="826"/>
      <c r="AN287" s="703"/>
      <c r="AO287" s="827"/>
      <c r="AP287" s="704"/>
      <c r="AQ287" s="704"/>
      <c r="AR287" s="828"/>
      <c r="AS287" s="829"/>
      <c r="AT287" s="838" t="str">
        <f aca="false">IF(AV286="","",IF(AG286&gt;10,"！令和６年度の新加算の「算定対象月」が10か月を超えています。標準的な「算定対象月」は令和６年６月から令和７年３月です。",IF(OR(AB286&lt;&gt;7,AD286&lt;&gt;3),"！算定期間の終わりが令和７年３月になっていません。区分変更を行う場合は、別紙様式2-4に記入してください。","")))</f>
        <v/>
      </c>
      <c r="AU287" s="868"/>
      <c r="AV287" s="831"/>
      <c r="AW287" s="877" t="str">
        <f aca="false">IF('別紙様式2-2（４・５月分）'!O219="","",'別紙様式2-2（４・５月分）'!O219)</f>
        <v/>
      </c>
      <c r="AX287" s="833"/>
      <c r="AY287" s="834"/>
      <c r="AZ287" s="835"/>
      <c r="BA287" s="835"/>
      <c r="BB287" s="835"/>
      <c r="BC287" s="835"/>
      <c r="BD287" s="835"/>
      <c r="BE287" s="835"/>
      <c r="BF287" s="835"/>
      <c r="BG287" s="835"/>
      <c r="BH287" s="835"/>
      <c r="BI287" s="835"/>
      <c r="BJ287" s="836"/>
      <c r="BK287" s="831"/>
      <c r="BL287" s="644" t="str">
        <f aca="false">G286</f>
        <v/>
      </c>
    </row>
    <row r="288" s="1" customFormat="true" ht="15" hidden="false" customHeight="true" outlineLevel="0" collapsed="false">
      <c r="A288" s="616"/>
      <c r="B288" s="731"/>
      <c r="C288" s="731"/>
      <c r="D288" s="731"/>
      <c r="E288" s="731"/>
      <c r="F288" s="731"/>
      <c r="G288" s="732"/>
      <c r="H288" s="732"/>
      <c r="I288" s="732"/>
      <c r="J288" s="860"/>
      <c r="K288" s="732"/>
      <c r="L288" s="879"/>
      <c r="M288" s="880"/>
      <c r="N288" s="837"/>
      <c r="O288" s="863"/>
      <c r="P288" s="873" t="s">
        <v>92</v>
      </c>
      <c r="Q288" s="840" t="e">
        <f aca="false">IFERROR(VLOOKUP('別紙様式2-2（４・５月分）'!AR218,【参考】数式用!$AT$5:$AV$22,3,FALSE),"")))</f>
        <v>#N/A</v>
      </c>
      <c r="R288" s="874" t="s">
        <v>94</v>
      </c>
      <c r="S288" s="869" t="e">
        <f aca="false">IFERROR(VLOOKUP(K286,【参考】数式用!$A$5:$AB$27,MATCH(Q288,【参考】数式用!$B$4:$AB$4,0)+1,0),"")))</f>
        <v>#N/A</v>
      </c>
      <c r="T288" s="843" t="s">
        <v>410</v>
      </c>
      <c r="U288" s="844"/>
      <c r="V288" s="870" t="e">
        <f aca="false">IFERROR(VLOOKUP(K286,【参考】数式用!$A$5:$AB$27,MATCH(U288,【参考】数式用!$B$4:$AB$4,0)+1,0),"")))</f>
        <v>#N/A</v>
      </c>
      <c r="W288" s="846" t="s">
        <v>88</v>
      </c>
      <c r="X288" s="881" t="n">
        <v>7</v>
      </c>
      <c r="Y288" s="667" t="s">
        <v>89</v>
      </c>
      <c r="Z288" s="881" t="n">
        <v>4</v>
      </c>
      <c r="AA288" s="667" t="s">
        <v>372</v>
      </c>
      <c r="AB288" s="881" t="n">
        <v>8</v>
      </c>
      <c r="AC288" s="667" t="s">
        <v>89</v>
      </c>
      <c r="AD288" s="881" t="n">
        <v>3</v>
      </c>
      <c r="AE288" s="667" t="s">
        <v>90</v>
      </c>
      <c r="AF288" s="667" t="s">
        <v>101</v>
      </c>
      <c r="AG288" s="848" t="n">
        <f aca="false">IF(X288&gt;=1,(AB288*12+AD288)-(X288*12+Z288)+1,"")</f>
        <v>12</v>
      </c>
      <c r="AH288" s="849" t="s">
        <v>373</v>
      </c>
      <c r="AI288" s="871" t="str">
        <f aca="false">IFERROR(ROUNDDOWN(ROUND(L286*V288,0)*M286,0)*AG288,"")</f>
        <v/>
      </c>
      <c r="AJ288" s="882" t="str">
        <f aca="false">IFERROR(ROUNDDOWN(ROUND((L286*(V288-AX286)),0)*M286,0)*AG288,"")</f>
        <v/>
      </c>
      <c r="AK288" s="852" t="e">
        <f aca="false">IFERROR(IF(OR(N286="",N287="",N289=""),0,ROUNDDOWN(ROUNDDOWN(ROUND(L286*VLOOKUP(K286,【参考】数式用!$A$5:$AB$27,MATCH("新加算Ⅳ",【参考】数式用!$B$4:$AB$4,0)+1,0),0)*M286,0)*AG288*0.5,0)),"")),0),0),0)))</f>
        <v>#N/A</v>
      </c>
      <c r="AL288" s="853" t="str">
        <f aca="false">IF(U288&lt;&gt;"","新規に適用","")</f>
        <v/>
      </c>
      <c r="AM288" s="854" t="e">
        <f aca="false">IFERROR(IF(OR(N289="ベア加算",N289=""),0, IF(OR(U286="新加算Ⅰ",U286="新加算Ⅱ",U286="新加算Ⅲ",U286="新加算Ⅳ"),0,ROUNDDOWN(ROUND(L286*VLOOKUP(K286,【参考】数式用!$A$5:$I$27,MATCH("ベア加算",【参考】数式用!$B$4:$I$4,0)+1,0),0)*M286,0)*AG288)),"")),0),0))))</f>
        <v>#N/A</v>
      </c>
      <c r="AN288" s="855" t="e">
        <f aca="false">IF(AM288=0,"",IF(AND(U288&lt;&gt;"",AN286=""),"新規に適用",IF(AND(U288&lt;&gt;"",AN286&lt;&gt;""),"継続で適用","")))</f>
        <v>#N/A</v>
      </c>
      <c r="AO288" s="855" t="str">
        <f aca="false">IF(AND(U288&lt;&gt;"",AO286=""),"新規に適用",IF(AND(U288&lt;&gt;"",AO286&lt;&gt;""),"継続で適用",""))</f>
        <v/>
      </c>
      <c r="AP288" s="856"/>
      <c r="AQ288" s="855" t="str">
        <f aca="false">IF(AND(U288&lt;&gt;"",AQ286=""),"新規に適用",IF(AND(U288&lt;&gt;"",AQ286&lt;&gt;""),"継続で適用",""))</f>
        <v/>
      </c>
      <c r="AR288" s="857" t="str">
        <f aca="false">IF(AND(U288&lt;&gt;"",AO286=""),"新規に適用",IF(AND(U288&lt;&gt;"",OR(U286="新加算Ⅰ",U286="新加算Ⅱ",U286="新加算Ⅴ（１）",U286="新加算Ⅴ（２）",U286="新加算Ⅴ（３）",U286="新加算Ⅴ（４）",U286="新加算Ⅴ（５）",U286="新加算Ⅴ（６）",U286="新加算Ⅴ（７）",U286="新加算Ⅴ（９）",U286="新加算Ⅴ（10）",U286="新加算Ⅴ（12）")),"継続で適用",""))</f>
        <v/>
      </c>
      <c r="AS288" s="855" t="str">
        <f aca="false">IF(AND(U288&lt;&gt;"",AS286=""),"新規に適用",IF(AND(U288&lt;&gt;"",AS286&lt;&gt;""),"継続で適用",""))</f>
        <v/>
      </c>
      <c r="AT288" s="838"/>
      <c r="AU288" s="868"/>
      <c r="AV288" s="831" t="str">
        <f aca="false">IF(K286&lt;&gt;"","V列に色付け","")</f>
        <v/>
      </c>
      <c r="AW288" s="877"/>
      <c r="AX288" s="833"/>
      <c r="BL288" s="644" t="str">
        <f aca="false">G286</f>
        <v/>
      </c>
    </row>
    <row r="289" s="1" customFormat="true" ht="30" hidden="false" customHeight="true" outlineLevel="0" collapsed="false">
      <c r="A289" s="616"/>
      <c r="B289" s="731"/>
      <c r="C289" s="731"/>
      <c r="D289" s="731"/>
      <c r="E289" s="731"/>
      <c r="F289" s="731"/>
      <c r="G289" s="732"/>
      <c r="H289" s="732"/>
      <c r="I289" s="732"/>
      <c r="J289" s="860"/>
      <c r="K289" s="732"/>
      <c r="L289" s="879"/>
      <c r="M289" s="880"/>
      <c r="N289" s="859" t="str">
        <f aca="false">IF('別紙様式2-2（４・５月分）'!Q220="","",'別紙様式2-2（４・５月分）'!Q220)</f>
        <v/>
      </c>
      <c r="O289" s="863"/>
      <c r="P289" s="873"/>
      <c r="Q289" s="840"/>
      <c r="R289" s="874"/>
      <c r="S289" s="869"/>
      <c r="T289" s="843"/>
      <c r="U289" s="844"/>
      <c r="V289" s="870"/>
      <c r="W289" s="846"/>
      <c r="X289" s="881"/>
      <c r="Y289" s="667"/>
      <c r="Z289" s="881"/>
      <c r="AA289" s="667"/>
      <c r="AB289" s="881"/>
      <c r="AC289" s="667"/>
      <c r="AD289" s="881"/>
      <c r="AE289" s="667"/>
      <c r="AF289" s="667"/>
      <c r="AG289" s="848"/>
      <c r="AH289" s="849"/>
      <c r="AI289" s="871"/>
      <c r="AJ289" s="882"/>
      <c r="AK289" s="852"/>
      <c r="AL289" s="853"/>
      <c r="AM289" s="854"/>
      <c r="AN289" s="855"/>
      <c r="AO289" s="855"/>
      <c r="AP289" s="856"/>
      <c r="AQ289" s="855"/>
      <c r="AR289" s="857"/>
      <c r="AS289" s="855"/>
      <c r="AT289" s="681" t="str">
        <f aca="false">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868"/>
      <c r="AV289" s="831"/>
      <c r="AW289" s="877" t="str">
        <f aca="false">IF('別紙様式2-2（４・５月分）'!O220="","",'別紙様式2-2（４・５月分）'!O220)</f>
        <v/>
      </c>
      <c r="AX289" s="833"/>
      <c r="BL289" s="644" t="str">
        <f aca="false">G286</f>
        <v/>
      </c>
    </row>
    <row r="290" customFormat="false" ht="30" hidden="false" customHeight="true" outlineLevel="0" collapsed="false">
      <c r="A290" s="730" t="n">
        <v>70</v>
      </c>
      <c r="B290" s="617" t="str">
        <f aca="false">IF(基本情報入力シート!C123="","",基本情報入力シート!C123)</f>
        <v/>
      </c>
      <c r="C290" s="617"/>
      <c r="D290" s="617"/>
      <c r="E290" s="617"/>
      <c r="F290" s="617"/>
      <c r="G290" s="618" t="str">
        <f aca="false">IF(基本情報入力シート!M123="","",基本情報入力シート!M123)</f>
        <v/>
      </c>
      <c r="H290" s="618" t="str">
        <f aca="false">IF(基本情報入力シート!R123="","",基本情報入力シート!R123)</f>
        <v/>
      </c>
      <c r="I290" s="618" t="str">
        <f aca="false">IF(基本情報入力シート!W123="","",基本情報入力シート!W123)</f>
        <v/>
      </c>
      <c r="J290" s="808" t="str">
        <f aca="false">IF(基本情報入力シート!X123="","",基本情報入力シート!X123)</f>
        <v/>
      </c>
      <c r="K290" s="618" t="str">
        <f aca="false">IF(基本情報入力シート!Y123="","",基本情報入力シート!Y123)</f>
        <v/>
      </c>
      <c r="L290" s="620" t="str">
        <f aca="false">IF(基本情報入力シート!AB123="","",基本情報入力シート!AB123)</f>
        <v/>
      </c>
      <c r="M290" s="621" t="e">
        <f aca="false">IF(基本情報入力シート!AC123="","",基本情報入力シート!AC123)</f>
        <v>#N/A</v>
      </c>
      <c r="N290" s="811" t="str">
        <f aca="false">IF('別紙様式2-2（４・５月分）'!Q221="","",'別紙様式2-2（４・５月分）'!Q221)</f>
        <v/>
      </c>
      <c r="O290" s="863" t="e">
        <f aca="false">IF(SUM('別紙様式2-2（４・５月分）'!R221:R223)=0,"",SUM('別紙様式2-2（４・５月分）'!R221:R223))</f>
        <v>#N/A</v>
      </c>
      <c r="P290" s="813" t="e">
        <f aca="false">IFERROR(VLOOKUP('別紙様式2-2（４・５月分）'!AR221,【参考】数式用!$AT$5:$AU$22,2,FALSE),"")))</f>
        <v>#N/A</v>
      </c>
      <c r="Q290" s="813"/>
      <c r="R290" s="813"/>
      <c r="S290" s="864" t="e">
        <f aca="false">IFERROR(VLOOKUP(K290,【参考】数式用!$A$5:$AB$27,MATCH(P290,【参考】数式用!$B$4:$AB$4,0)+1,0),"")))</f>
        <v>#N/A</v>
      </c>
      <c r="T290" s="815" t="s">
        <v>405</v>
      </c>
      <c r="U290" s="816"/>
      <c r="V290" s="865" t="e">
        <f aca="false">IFERROR(VLOOKUP(K290,【参考】数式用!$A$5:$AB$27,MATCH(U290,【参考】数式用!$B$4:$AB$4,0)+1,0),"")))</f>
        <v>#N/A</v>
      </c>
      <c r="W290" s="818" t="s">
        <v>88</v>
      </c>
      <c r="X290" s="819" t="n">
        <v>6</v>
      </c>
      <c r="Y290" s="626" t="s">
        <v>89</v>
      </c>
      <c r="Z290" s="819" t="n">
        <v>6</v>
      </c>
      <c r="AA290" s="626" t="s">
        <v>372</v>
      </c>
      <c r="AB290" s="819" t="n">
        <v>7</v>
      </c>
      <c r="AC290" s="626" t="s">
        <v>89</v>
      </c>
      <c r="AD290" s="819" t="n">
        <v>3</v>
      </c>
      <c r="AE290" s="626" t="s">
        <v>90</v>
      </c>
      <c r="AF290" s="626" t="s">
        <v>101</v>
      </c>
      <c r="AG290" s="820" t="n">
        <f aca="false">IF(X290&gt;=1,(AB290*12+AD290)-(X290*12+Z290)+1,"")</f>
        <v>10</v>
      </c>
      <c r="AH290" s="821" t="s">
        <v>373</v>
      </c>
      <c r="AI290" s="866" t="str">
        <f aca="false">IFERROR(ROUNDDOWN(ROUND(L290*V290,0)*M290,0)*AG290,"")</f>
        <v/>
      </c>
      <c r="AJ290" s="867" t="str">
        <f aca="false">IFERROR(ROUNDDOWN(ROUND((L290*(V290-AX290)),0)*M290,0)*AG290,"")</f>
        <v/>
      </c>
      <c r="AK290" s="824" t="e">
        <f aca="false">IFERROR(IF(OR(N290="",N291="",N293=""),0,ROUNDDOWN(ROUNDDOWN(ROUND(L290*VLOOKUP(K290,【参考】数式用!$A$5:$AB$27,MATCH("新加算Ⅳ",【参考】数式用!$B$4:$AB$4,0)+1,0),0)*M290,0)*AG290*0.5,0)),"")),0),0),0)))</f>
        <v>#N/A</v>
      </c>
      <c r="AL290" s="825"/>
      <c r="AM290" s="826" t="e">
        <f aca="false">IFERROR(IF(OR(N293="ベア加算",N293=""),0, IF(OR(U290="新加算Ⅰ",U290="新加算Ⅱ",U290="新加算Ⅲ",U290="新加算Ⅳ"),ROUNDDOWN(ROUND(L290*VLOOKUP(K290,【参考】数式用!$A$5:$I$27,MATCH("ベア加算",【参考】数式用!$B$4:$I$4,0)+1,0),0)*M290,0)*AG290,0)),"")),0),0))))</f>
        <v>#N/A</v>
      </c>
      <c r="AN290" s="703"/>
      <c r="AO290" s="827"/>
      <c r="AP290" s="704"/>
      <c r="AQ290" s="704"/>
      <c r="AR290" s="828"/>
      <c r="AS290" s="829"/>
      <c r="AT290" s="639" t="str">
        <f aca="false">IF(AV290="","",IF(V290&lt;O290,"！加算の要件上は問題ありませんが、令和６年４・５月と比較して令和６年６月に加算率が下がる計画になっています。",""))</f>
        <v/>
      </c>
      <c r="AU290" s="868"/>
      <c r="AV290" s="831" t="str">
        <f aca="false">IF(K290&lt;&gt;"","V列に色付け","")</f>
        <v/>
      </c>
      <c r="AW290" s="877" t="str">
        <f aca="false">IF('別紙様式2-2（４・５月分）'!O221="","",'別紙様式2-2（４・５月分）'!O221)</f>
        <v/>
      </c>
      <c r="AX290" s="833" t="e">
        <f aca="false">IF(SUM('別紙様式2-2（４・５月分）'!P221:P223)=0,"",SUM('別紙様式2-2（４・５月分）'!P221:P223))</f>
        <v>#N/A</v>
      </c>
      <c r="AY290" s="834" t="e">
        <f aca="false">IFERROR(VLOOKUP(K290,【参考】数式用!$AJ$2:$AK$24,2,FALSE),"")))</f>
        <v>#N/A</v>
      </c>
      <c r="AZ290" s="835" t="s">
        <v>406</v>
      </c>
      <c r="BA290" s="835" t="s">
        <v>407</v>
      </c>
      <c r="BB290" s="835" t="s">
        <v>408</v>
      </c>
      <c r="BC290" s="835" t="s">
        <v>409</v>
      </c>
      <c r="BD290" s="835" t="e">
        <f aca="false">IF(AND(P290&lt;&gt;"新加算Ⅰ",P290&lt;&gt;"新加算Ⅱ",P290&lt;&gt;"新加算Ⅲ",P290&lt;&gt;"新加算Ⅳ"),P290,IF(Q292&lt;&gt;"",Q292,""))</f>
        <v>#N/A</v>
      </c>
      <c r="BE290" s="835"/>
      <c r="BF290" s="835" t="e">
        <f aca="false">IF(AM290&lt;&gt;0,IF(AN290="○","入力済","未入力"),"")</f>
        <v>#N/A</v>
      </c>
      <c r="BG290" s="835" t="str">
        <f aca="false">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835" t="str">
        <f aca="false">IF(OR(U290="新加算Ⅴ（７）",U290="新加算Ⅴ（９）",U290="新加算Ⅴ（10）",U290="新加算Ⅴ（12）",U290="新加算Ⅴ（13）",U290="新加算Ⅴ（14）"),IF(OR(AP290="○",AP290="令和６年度中に満たす"),"入力済","未入力"),"")</f>
        <v/>
      </c>
      <c r="BI290" s="835" t="str">
        <f aca="false">IF(OR(U290="新加算Ⅰ",U290="新加算Ⅱ",U290="新加算Ⅲ",U290="新加算Ⅴ（１）",U290="新加算Ⅴ（３）",U290="新加算Ⅴ（８）"),IF(OR(AQ290="○",AQ290="令和６年度中に満たす"),"入力済","未入力"),"")</f>
        <v/>
      </c>
      <c r="BJ290" s="836" t="str">
        <f aca="false">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831" t="str">
        <f aca="false">IF(OR(U290="新加算Ⅰ",U290="新加算Ⅴ（１）",U290="新加算Ⅴ（２）",U290="新加算Ⅴ（５）",U290="新加算Ⅴ（７）",U290="新加算Ⅴ（10）"),IF(AS290="","未入力","入力済"),"")</f>
        <v/>
      </c>
      <c r="BL290" s="644" t="str">
        <f aca="false">G290</f>
        <v/>
      </c>
    </row>
    <row r="291" customFormat="false" ht="15" hidden="false" customHeight="true" outlineLevel="0" collapsed="false">
      <c r="A291" s="730"/>
      <c r="B291" s="617"/>
      <c r="C291" s="617"/>
      <c r="D291" s="617"/>
      <c r="E291" s="617"/>
      <c r="F291" s="617"/>
      <c r="G291" s="618"/>
      <c r="H291" s="618"/>
      <c r="I291" s="618"/>
      <c r="J291" s="808"/>
      <c r="K291" s="618"/>
      <c r="L291" s="620"/>
      <c r="M291" s="621"/>
      <c r="N291" s="837" t="str">
        <f aca="false">IF('別紙様式2-2（４・５月分）'!Q222="","",'別紙様式2-2（４・５月分）'!Q222)</f>
        <v/>
      </c>
      <c r="O291" s="863"/>
      <c r="P291" s="813"/>
      <c r="Q291" s="813"/>
      <c r="R291" s="813"/>
      <c r="S291" s="864"/>
      <c r="T291" s="815"/>
      <c r="U291" s="816"/>
      <c r="V291" s="865"/>
      <c r="W291" s="818"/>
      <c r="X291" s="819"/>
      <c r="Y291" s="626"/>
      <c r="Z291" s="819"/>
      <c r="AA291" s="626"/>
      <c r="AB291" s="819"/>
      <c r="AC291" s="626"/>
      <c r="AD291" s="819"/>
      <c r="AE291" s="626"/>
      <c r="AF291" s="626"/>
      <c r="AG291" s="820"/>
      <c r="AH291" s="821"/>
      <c r="AI291" s="866"/>
      <c r="AJ291" s="867"/>
      <c r="AK291" s="824"/>
      <c r="AL291" s="825"/>
      <c r="AM291" s="826"/>
      <c r="AN291" s="703"/>
      <c r="AO291" s="827"/>
      <c r="AP291" s="704"/>
      <c r="AQ291" s="704"/>
      <c r="AR291" s="828"/>
      <c r="AS291" s="829"/>
      <c r="AT291" s="838" t="str">
        <f aca="false">IF(AV290="","",IF(AG290&gt;10,"！令和６年度の新加算の「算定対象月」が10か月を超えています。標準的な「算定対象月」は令和６年６月から令和７年３月です。",IF(OR(AB290&lt;&gt;7,AD290&lt;&gt;3),"！算定期間の終わりが令和７年３月になっていません。区分変更を行う場合は、別紙様式2-4に記入してください。","")))</f>
        <v/>
      </c>
      <c r="AU291" s="868"/>
      <c r="AV291" s="831"/>
      <c r="AW291" s="877" t="str">
        <f aca="false">IF('別紙様式2-2（４・５月分）'!O222="","",'別紙様式2-2（４・５月分）'!O222)</f>
        <v/>
      </c>
      <c r="AX291" s="833"/>
      <c r="AY291" s="834"/>
      <c r="AZ291" s="835"/>
      <c r="BA291" s="835"/>
      <c r="BB291" s="835"/>
      <c r="BC291" s="835"/>
      <c r="BD291" s="835"/>
      <c r="BE291" s="835"/>
      <c r="BF291" s="835"/>
      <c r="BG291" s="835"/>
      <c r="BH291" s="835"/>
      <c r="BI291" s="835"/>
      <c r="BJ291" s="836"/>
      <c r="BK291" s="831"/>
      <c r="BL291" s="644" t="str">
        <f aca="false">G290</f>
        <v/>
      </c>
    </row>
    <row r="292" s="1" customFormat="true" ht="15" hidden="false" customHeight="true" outlineLevel="0" collapsed="false">
      <c r="A292" s="730"/>
      <c r="B292" s="617"/>
      <c r="C292" s="617"/>
      <c r="D292" s="617"/>
      <c r="E292" s="617"/>
      <c r="F292" s="617"/>
      <c r="G292" s="618"/>
      <c r="H292" s="618"/>
      <c r="I292" s="618"/>
      <c r="J292" s="808"/>
      <c r="K292" s="618"/>
      <c r="L292" s="620"/>
      <c r="M292" s="621"/>
      <c r="N292" s="837"/>
      <c r="O292" s="863"/>
      <c r="P292" s="873" t="s">
        <v>92</v>
      </c>
      <c r="Q292" s="840" t="e">
        <f aca="false">IFERROR(VLOOKUP('別紙様式2-2（４・５月分）'!AR221,【参考】数式用!$AT$5:$AV$22,3,FALSE),"")))</f>
        <v>#N/A</v>
      </c>
      <c r="R292" s="874" t="s">
        <v>94</v>
      </c>
      <c r="S292" s="875" t="e">
        <f aca="false">IFERROR(VLOOKUP(K290,【参考】数式用!$A$5:$AB$27,MATCH(Q292,【参考】数式用!$B$4:$AB$4,0)+1,0),"")))</f>
        <v>#N/A</v>
      </c>
      <c r="T292" s="843" t="s">
        <v>410</v>
      </c>
      <c r="U292" s="844"/>
      <c r="V292" s="870" t="e">
        <f aca="false">IFERROR(VLOOKUP(K290,【参考】数式用!$A$5:$AB$27,MATCH(U292,【参考】数式用!$B$4:$AB$4,0)+1,0),"")))</f>
        <v>#N/A</v>
      </c>
      <c r="W292" s="846" t="s">
        <v>88</v>
      </c>
      <c r="X292" s="881" t="n">
        <v>7</v>
      </c>
      <c r="Y292" s="667" t="s">
        <v>89</v>
      </c>
      <c r="Z292" s="881" t="n">
        <v>4</v>
      </c>
      <c r="AA292" s="667" t="s">
        <v>372</v>
      </c>
      <c r="AB292" s="881" t="n">
        <v>8</v>
      </c>
      <c r="AC292" s="667" t="s">
        <v>89</v>
      </c>
      <c r="AD292" s="881" t="n">
        <v>3</v>
      </c>
      <c r="AE292" s="667" t="s">
        <v>90</v>
      </c>
      <c r="AF292" s="667" t="s">
        <v>101</v>
      </c>
      <c r="AG292" s="848" t="n">
        <f aca="false">IF(X292&gt;=1,(AB292*12+AD292)-(X292*12+Z292)+1,"")</f>
        <v>12</v>
      </c>
      <c r="AH292" s="849" t="s">
        <v>373</v>
      </c>
      <c r="AI292" s="871" t="str">
        <f aca="false">IFERROR(ROUNDDOWN(ROUND(L290*V292,0)*M290,0)*AG292,"")</f>
        <v/>
      </c>
      <c r="AJ292" s="882" t="str">
        <f aca="false">IFERROR(ROUNDDOWN(ROUND((L290*(V292-AX290)),0)*M290,0)*AG292,"")</f>
        <v/>
      </c>
      <c r="AK292" s="852" t="e">
        <f aca="false">IFERROR(IF(OR(N290="",N291="",N293=""),0,ROUNDDOWN(ROUNDDOWN(ROUND(L290*VLOOKUP(K290,【参考】数式用!$A$5:$AB$27,MATCH("新加算Ⅳ",【参考】数式用!$B$4:$AB$4,0)+1,0),0)*M290,0)*AG292*0.5,0)),"")),0),0),0)))</f>
        <v>#N/A</v>
      </c>
      <c r="AL292" s="853" t="str">
        <f aca="false">IF(U292&lt;&gt;"","新規に適用","")</f>
        <v/>
      </c>
      <c r="AM292" s="854" t="e">
        <f aca="false">IFERROR(IF(OR(N293="ベア加算",N293=""),0, IF(OR(U290="新加算Ⅰ",U290="新加算Ⅱ",U290="新加算Ⅲ",U290="新加算Ⅳ"),0,ROUNDDOWN(ROUND(L290*VLOOKUP(K290,【参考】数式用!$A$5:$I$27,MATCH("ベア加算",【参考】数式用!$B$4:$I$4,0)+1,0),0)*M290,0)*AG292)),"")),0),0))))</f>
        <v>#N/A</v>
      </c>
      <c r="AN292" s="855" t="e">
        <f aca="false">IF(AM292=0,"",IF(AND(U292&lt;&gt;"",AN290=""),"新規に適用",IF(AND(U292&lt;&gt;"",AN290&lt;&gt;""),"継続で適用","")))</f>
        <v>#N/A</v>
      </c>
      <c r="AO292" s="855" t="str">
        <f aca="false">IF(AND(U292&lt;&gt;"",AO290=""),"新規に適用",IF(AND(U292&lt;&gt;"",AO290&lt;&gt;""),"継続で適用",""))</f>
        <v/>
      </c>
      <c r="AP292" s="856"/>
      <c r="AQ292" s="855" t="str">
        <f aca="false">IF(AND(U292&lt;&gt;"",AQ290=""),"新規に適用",IF(AND(U292&lt;&gt;"",AQ290&lt;&gt;""),"継続で適用",""))</f>
        <v/>
      </c>
      <c r="AR292" s="857" t="str">
        <f aca="false">IF(AND(U292&lt;&gt;"",AO290=""),"新規に適用",IF(AND(U292&lt;&gt;"",OR(U290="新加算Ⅰ",U290="新加算Ⅱ",U290="新加算Ⅴ（１）",U290="新加算Ⅴ（２）",U290="新加算Ⅴ（３）",U290="新加算Ⅴ（４）",U290="新加算Ⅴ（５）",U290="新加算Ⅴ（６）",U290="新加算Ⅴ（７）",U290="新加算Ⅴ（９）",U290="新加算Ⅴ（10）",U290="新加算Ⅴ（12）")),"継続で適用",""))</f>
        <v/>
      </c>
      <c r="AS292" s="855" t="str">
        <f aca="false">IF(AND(U292&lt;&gt;"",AS290=""),"新規に適用",IF(AND(U292&lt;&gt;"",AS290&lt;&gt;""),"継続で適用",""))</f>
        <v/>
      </c>
      <c r="AT292" s="838"/>
      <c r="AU292" s="868"/>
      <c r="AV292" s="831" t="str">
        <f aca="false">IF(K290&lt;&gt;"","V列に色付け","")</f>
        <v/>
      </c>
      <c r="AW292" s="877"/>
      <c r="AX292" s="833"/>
      <c r="BL292" s="644" t="str">
        <f aca="false">G290</f>
        <v/>
      </c>
    </row>
    <row r="293" s="1" customFormat="true" ht="30" hidden="false" customHeight="true" outlineLevel="0" collapsed="false">
      <c r="A293" s="730"/>
      <c r="B293" s="617"/>
      <c r="C293" s="617"/>
      <c r="D293" s="617"/>
      <c r="E293" s="617"/>
      <c r="F293" s="617"/>
      <c r="G293" s="618"/>
      <c r="H293" s="618"/>
      <c r="I293" s="618"/>
      <c r="J293" s="808"/>
      <c r="K293" s="618"/>
      <c r="L293" s="620"/>
      <c r="M293" s="621"/>
      <c r="N293" s="859" t="str">
        <f aca="false">IF('別紙様式2-2（４・５月分）'!Q223="","",'別紙様式2-2（４・５月分）'!Q223)</f>
        <v/>
      </c>
      <c r="O293" s="863"/>
      <c r="P293" s="873"/>
      <c r="Q293" s="840"/>
      <c r="R293" s="874"/>
      <c r="S293" s="875"/>
      <c r="T293" s="843"/>
      <c r="U293" s="844"/>
      <c r="V293" s="870"/>
      <c r="W293" s="846"/>
      <c r="X293" s="881"/>
      <c r="Y293" s="667"/>
      <c r="Z293" s="881"/>
      <c r="AA293" s="667"/>
      <c r="AB293" s="881"/>
      <c r="AC293" s="667"/>
      <c r="AD293" s="881"/>
      <c r="AE293" s="667"/>
      <c r="AF293" s="667"/>
      <c r="AG293" s="848"/>
      <c r="AH293" s="849"/>
      <c r="AI293" s="871"/>
      <c r="AJ293" s="882"/>
      <c r="AK293" s="852"/>
      <c r="AL293" s="853"/>
      <c r="AM293" s="854"/>
      <c r="AN293" s="855"/>
      <c r="AO293" s="855"/>
      <c r="AP293" s="856"/>
      <c r="AQ293" s="855"/>
      <c r="AR293" s="857"/>
      <c r="AS293" s="855"/>
      <c r="AT293" s="681" t="str">
        <f aca="false">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868"/>
      <c r="AV293" s="831"/>
      <c r="AW293" s="877" t="str">
        <f aca="false">IF('別紙様式2-2（４・５月分）'!O223="","",'別紙様式2-2（４・５月分）'!O223)</f>
        <v/>
      </c>
      <c r="AX293" s="833"/>
      <c r="BL293" s="644" t="str">
        <f aca="false">G290</f>
        <v/>
      </c>
    </row>
    <row r="294" customFormat="false" ht="30" hidden="false" customHeight="true" outlineLevel="0" collapsed="false">
      <c r="A294" s="616" t="n">
        <v>71</v>
      </c>
      <c r="B294" s="731" t="str">
        <f aca="false">IF(基本情報入力シート!C124="","",基本情報入力シート!C124)</f>
        <v/>
      </c>
      <c r="C294" s="731"/>
      <c r="D294" s="731"/>
      <c r="E294" s="731"/>
      <c r="F294" s="731"/>
      <c r="G294" s="732" t="str">
        <f aca="false">IF(基本情報入力シート!M124="","",基本情報入力シート!M124)</f>
        <v/>
      </c>
      <c r="H294" s="732" t="str">
        <f aca="false">IF(基本情報入力シート!R124="","",基本情報入力シート!R124)</f>
        <v/>
      </c>
      <c r="I294" s="732" t="str">
        <f aca="false">IF(基本情報入力シート!W124="","",基本情報入力シート!W124)</f>
        <v/>
      </c>
      <c r="J294" s="860" t="str">
        <f aca="false">IF(基本情報入力シート!X124="","",基本情報入力シート!X124)</f>
        <v/>
      </c>
      <c r="K294" s="732" t="str">
        <f aca="false">IF(基本情報入力シート!Y124="","",基本情報入力シート!Y124)</f>
        <v/>
      </c>
      <c r="L294" s="879" t="str">
        <f aca="false">IF(基本情報入力シート!AB124="","",基本情報入力シート!AB124)</f>
        <v/>
      </c>
      <c r="M294" s="880" t="e">
        <f aca="false">IF(基本情報入力シート!AC124="","",基本情報入力シート!AC124)</f>
        <v>#N/A</v>
      </c>
      <c r="N294" s="811" t="str">
        <f aca="false">IF('別紙様式2-2（４・５月分）'!Q224="","",'別紙様式2-2（４・５月分）'!Q224)</f>
        <v/>
      </c>
      <c r="O294" s="863" t="e">
        <f aca="false">IF(SUM('別紙様式2-2（４・５月分）'!R224:R226)=0,"",SUM('別紙様式2-2（４・５月分）'!R224:R226))</f>
        <v>#N/A</v>
      </c>
      <c r="P294" s="813" t="e">
        <f aca="false">IFERROR(VLOOKUP('別紙様式2-2（４・５月分）'!AR224,【参考】数式用!$AT$5:$AU$22,2,FALSE),"")))</f>
        <v>#N/A</v>
      </c>
      <c r="Q294" s="813"/>
      <c r="R294" s="813"/>
      <c r="S294" s="864" t="e">
        <f aca="false">IFERROR(VLOOKUP(K294,【参考】数式用!$A$5:$AB$27,MATCH(P294,【参考】数式用!$B$4:$AB$4,0)+1,0),"")))</f>
        <v>#N/A</v>
      </c>
      <c r="T294" s="815" t="s">
        <v>405</v>
      </c>
      <c r="U294" s="816"/>
      <c r="V294" s="865" t="e">
        <f aca="false">IFERROR(VLOOKUP(K294,【参考】数式用!$A$5:$AB$27,MATCH(U294,【参考】数式用!$B$4:$AB$4,0)+1,0),"")))</f>
        <v>#N/A</v>
      </c>
      <c r="W294" s="818" t="s">
        <v>88</v>
      </c>
      <c r="X294" s="819" t="n">
        <v>6</v>
      </c>
      <c r="Y294" s="626" t="s">
        <v>89</v>
      </c>
      <c r="Z294" s="819" t="n">
        <v>6</v>
      </c>
      <c r="AA294" s="626" t="s">
        <v>372</v>
      </c>
      <c r="AB294" s="819" t="n">
        <v>7</v>
      </c>
      <c r="AC294" s="626" t="s">
        <v>89</v>
      </c>
      <c r="AD294" s="819" t="n">
        <v>3</v>
      </c>
      <c r="AE294" s="626" t="s">
        <v>90</v>
      </c>
      <c r="AF294" s="626" t="s">
        <v>101</v>
      </c>
      <c r="AG294" s="820" t="n">
        <f aca="false">IF(X294&gt;=1,(AB294*12+AD294)-(X294*12+Z294)+1,"")</f>
        <v>10</v>
      </c>
      <c r="AH294" s="821" t="s">
        <v>373</v>
      </c>
      <c r="AI294" s="866" t="str">
        <f aca="false">IFERROR(ROUNDDOWN(ROUND(L294*V294,0)*M294,0)*AG294,"")</f>
        <v/>
      </c>
      <c r="AJ294" s="867" t="str">
        <f aca="false">IFERROR(ROUNDDOWN(ROUND((L294*(V294-AX294)),0)*M294,0)*AG294,"")</f>
        <v/>
      </c>
      <c r="AK294" s="824" t="e">
        <f aca="false">IFERROR(IF(OR(N294="",N295="",N297=""),0,ROUNDDOWN(ROUNDDOWN(ROUND(L294*VLOOKUP(K294,【参考】数式用!$A$5:$AB$27,MATCH("新加算Ⅳ",【参考】数式用!$B$4:$AB$4,0)+1,0),0)*M294,0)*AG294*0.5,0)),"")),0),0),0)))</f>
        <v>#N/A</v>
      </c>
      <c r="AL294" s="825"/>
      <c r="AM294" s="826" t="e">
        <f aca="false">IFERROR(IF(OR(N297="ベア加算",N297=""),0, IF(OR(U294="新加算Ⅰ",U294="新加算Ⅱ",U294="新加算Ⅲ",U294="新加算Ⅳ"),ROUNDDOWN(ROUND(L294*VLOOKUP(K294,【参考】数式用!$A$5:$I$27,MATCH("ベア加算",【参考】数式用!$B$4:$I$4,0)+1,0),0)*M294,0)*AG294,0)),"")),0),0))))</f>
        <v>#N/A</v>
      </c>
      <c r="AN294" s="703"/>
      <c r="AO294" s="827"/>
      <c r="AP294" s="704"/>
      <c r="AQ294" s="704"/>
      <c r="AR294" s="828"/>
      <c r="AS294" s="829"/>
      <c r="AT294" s="639" t="str">
        <f aca="false">IF(AV294="","",IF(V294&lt;O294,"！加算の要件上は問題ありませんが、令和６年４・５月と比較して令和６年６月に加算率が下がる計画になっています。",""))</f>
        <v/>
      </c>
      <c r="AU294" s="868"/>
      <c r="AV294" s="831" t="str">
        <f aca="false">IF(K294&lt;&gt;"","V列に色付け","")</f>
        <v/>
      </c>
      <c r="AW294" s="877" t="str">
        <f aca="false">IF('別紙様式2-2（４・５月分）'!O224="","",'別紙様式2-2（４・５月分）'!O224)</f>
        <v/>
      </c>
      <c r="AX294" s="833" t="e">
        <f aca="false">IF(SUM('別紙様式2-2（４・５月分）'!P224:P226)=0,"",SUM('別紙様式2-2（４・５月分）'!P224:P226))</f>
        <v>#N/A</v>
      </c>
      <c r="AY294" s="834" t="e">
        <f aca="false">IFERROR(VLOOKUP(K294,【参考】数式用!$AJ$2:$AK$24,2,FALSE),"")))</f>
        <v>#N/A</v>
      </c>
      <c r="AZ294" s="835" t="s">
        <v>406</v>
      </c>
      <c r="BA294" s="835" t="s">
        <v>407</v>
      </c>
      <c r="BB294" s="835" t="s">
        <v>408</v>
      </c>
      <c r="BC294" s="835" t="s">
        <v>409</v>
      </c>
      <c r="BD294" s="835" t="e">
        <f aca="false">IF(AND(P294&lt;&gt;"新加算Ⅰ",P294&lt;&gt;"新加算Ⅱ",P294&lt;&gt;"新加算Ⅲ",P294&lt;&gt;"新加算Ⅳ"),P294,IF(Q296&lt;&gt;"",Q296,""))</f>
        <v>#N/A</v>
      </c>
      <c r="BE294" s="835"/>
      <c r="BF294" s="835" t="e">
        <f aca="false">IF(AM294&lt;&gt;0,IF(AN294="○","入力済","未入力"),"")</f>
        <v>#N/A</v>
      </c>
      <c r="BG294" s="835" t="str">
        <f aca="false">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835" t="str">
        <f aca="false">IF(OR(U294="新加算Ⅴ（７）",U294="新加算Ⅴ（９）",U294="新加算Ⅴ（10）",U294="新加算Ⅴ（12）",U294="新加算Ⅴ（13）",U294="新加算Ⅴ（14）"),IF(OR(AP294="○",AP294="令和６年度中に満たす"),"入力済","未入力"),"")</f>
        <v/>
      </c>
      <c r="BI294" s="835" t="str">
        <f aca="false">IF(OR(U294="新加算Ⅰ",U294="新加算Ⅱ",U294="新加算Ⅲ",U294="新加算Ⅴ（１）",U294="新加算Ⅴ（３）",U294="新加算Ⅴ（８）"),IF(OR(AQ294="○",AQ294="令和６年度中に満たす"),"入力済","未入力"),"")</f>
        <v/>
      </c>
      <c r="BJ294" s="836" t="str">
        <f aca="false">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831" t="str">
        <f aca="false">IF(OR(U294="新加算Ⅰ",U294="新加算Ⅴ（１）",U294="新加算Ⅴ（２）",U294="新加算Ⅴ（５）",U294="新加算Ⅴ（７）",U294="新加算Ⅴ（10）"),IF(AS294="","未入力","入力済"),"")</f>
        <v/>
      </c>
      <c r="BL294" s="644" t="str">
        <f aca="false">G294</f>
        <v/>
      </c>
    </row>
    <row r="295" customFormat="false" ht="15" hidden="false" customHeight="true" outlineLevel="0" collapsed="false">
      <c r="A295" s="616"/>
      <c r="B295" s="731"/>
      <c r="C295" s="731"/>
      <c r="D295" s="731"/>
      <c r="E295" s="731"/>
      <c r="F295" s="731"/>
      <c r="G295" s="732"/>
      <c r="H295" s="732"/>
      <c r="I295" s="732"/>
      <c r="J295" s="860"/>
      <c r="K295" s="732"/>
      <c r="L295" s="879"/>
      <c r="M295" s="880"/>
      <c r="N295" s="837" t="str">
        <f aca="false">IF('別紙様式2-2（４・５月分）'!Q225="","",'別紙様式2-2（４・５月分）'!Q225)</f>
        <v/>
      </c>
      <c r="O295" s="863"/>
      <c r="P295" s="813"/>
      <c r="Q295" s="813"/>
      <c r="R295" s="813"/>
      <c r="S295" s="864"/>
      <c r="T295" s="815"/>
      <c r="U295" s="816"/>
      <c r="V295" s="865"/>
      <c r="W295" s="818"/>
      <c r="X295" s="819"/>
      <c r="Y295" s="626"/>
      <c r="Z295" s="819"/>
      <c r="AA295" s="626"/>
      <c r="AB295" s="819"/>
      <c r="AC295" s="626"/>
      <c r="AD295" s="819"/>
      <c r="AE295" s="626"/>
      <c r="AF295" s="626"/>
      <c r="AG295" s="820"/>
      <c r="AH295" s="821"/>
      <c r="AI295" s="866"/>
      <c r="AJ295" s="867"/>
      <c r="AK295" s="824"/>
      <c r="AL295" s="825"/>
      <c r="AM295" s="826"/>
      <c r="AN295" s="703"/>
      <c r="AO295" s="827"/>
      <c r="AP295" s="704"/>
      <c r="AQ295" s="704"/>
      <c r="AR295" s="828"/>
      <c r="AS295" s="829"/>
      <c r="AT295" s="838" t="str">
        <f aca="false">IF(AV294="","",IF(AG294&gt;10,"！令和６年度の新加算の「算定対象月」が10か月を超えています。標準的な「算定対象月」は令和６年６月から令和７年３月です。",IF(OR(AB294&lt;&gt;7,AD294&lt;&gt;3),"！算定期間の終わりが令和７年３月になっていません。区分変更を行う場合は、別紙様式2-4に記入してください。","")))</f>
        <v/>
      </c>
      <c r="AU295" s="868"/>
      <c r="AV295" s="831"/>
      <c r="AW295" s="877" t="str">
        <f aca="false">IF('別紙様式2-2（４・５月分）'!O225="","",'別紙様式2-2（４・５月分）'!O225)</f>
        <v/>
      </c>
      <c r="AX295" s="833"/>
      <c r="AY295" s="834"/>
      <c r="AZ295" s="835"/>
      <c r="BA295" s="835"/>
      <c r="BB295" s="835"/>
      <c r="BC295" s="835"/>
      <c r="BD295" s="835"/>
      <c r="BE295" s="835"/>
      <c r="BF295" s="835"/>
      <c r="BG295" s="835"/>
      <c r="BH295" s="835"/>
      <c r="BI295" s="835"/>
      <c r="BJ295" s="836"/>
      <c r="BK295" s="831"/>
      <c r="BL295" s="644" t="str">
        <f aca="false">G294</f>
        <v/>
      </c>
    </row>
    <row r="296" s="1" customFormat="true" ht="15" hidden="false" customHeight="true" outlineLevel="0" collapsed="false">
      <c r="A296" s="616"/>
      <c r="B296" s="731"/>
      <c r="C296" s="731"/>
      <c r="D296" s="731"/>
      <c r="E296" s="731"/>
      <c r="F296" s="731"/>
      <c r="G296" s="732"/>
      <c r="H296" s="732"/>
      <c r="I296" s="732"/>
      <c r="J296" s="860"/>
      <c r="K296" s="732"/>
      <c r="L296" s="879"/>
      <c r="M296" s="880"/>
      <c r="N296" s="837"/>
      <c r="O296" s="863"/>
      <c r="P296" s="873" t="s">
        <v>92</v>
      </c>
      <c r="Q296" s="840" t="e">
        <f aca="false">IFERROR(VLOOKUP('別紙様式2-2（４・５月分）'!AR224,【参考】数式用!$AT$5:$AV$22,3,FALSE),"")))</f>
        <v>#N/A</v>
      </c>
      <c r="R296" s="874" t="s">
        <v>94</v>
      </c>
      <c r="S296" s="869" t="e">
        <f aca="false">IFERROR(VLOOKUP(K294,【参考】数式用!$A$5:$AB$27,MATCH(Q296,【参考】数式用!$B$4:$AB$4,0)+1,0),"")))</f>
        <v>#N/A</v>
      </c>
      <c r="T296" s="843" t="s">
        <v>410</v>
      </c>
      <c r="U296" s="844"/>
      <c r="V296" s="870" t="e">
        <f aca="false">IFERROR(VLOOKUP(K294,【参考】数式用!$A$5:$AB$27,MATCH(U296,【参考】数式用!$B$4:$AB$4,0)+1,0),"")))</f>
        <v>#N/A</v>
      </c>
      <c r="W296" s="846" t="s">
        <v>88</v>
      </c>
      <c r="X296" s="881" t="n">
        <v>7</v>
      </c>
      <c r="Y296" s="667" t="s">
        <v>89</v>
      </c>
      <c r="Z296" s="881" t="n">
        <v>4</v>
      </c>
      <c r="AA296" s="667" t="s">
        <v>372</v>
      </c>
      <c r="AB296" s="881" t="n">
        <v>8</v>
      </c>
      <c r="AC296" s="667" t="s">
        <v>89</v>
      </c>
      <c r="AD296" s="881" t="n">
        <v>3</v>
      </c>
      <c r="AE296" s="667" t="s">
        <v>90</v>
      </c>
      <c r="AF296" s="667" t="s">
        <v>101</v>
      </c>
      <c r="AG296" s="848" t="n">
        <f aca="false">IF(X296&gt;=1,(AB296*12+AD296)-(X296*12+Z296)+1,"")</f>
        <v>12</v>
      </c>
      <c r="AH296" s="849" t="s">
        <v>373</v>
      </c>
      <c r="AI296" s="871" t="str">
        <f aca="false">IFERROR(ROUNDDOWN(ROUND(L294*V296,0)*M294,0)*AG296,"")</f>
        <v/>
      </c>
      <c r="AJ296" s="882" t="str">
        <f aca="false">IFERROR(ROUNDDOWN(ROUND((L294*(V296-AX294)),0)*M294,0)*AG296,"")</f>
        <v/>
      </c>
      <c r="AK296" s="852" t="e">
        <f aca="false">IFERROR(IF(OR(N294="",N295="",N297=""),0,ROUNDDOWN(ROUNDDOWN(ROUND(L294*VLOOKUP(K294,【参考】数式用!$A$5:$AB$27,MATCH("新加算Ⅳ",【参考】数式用!$B$4:$AB$4,0)+1,0),0)*M294,0)*AG296*0.5,0)),"")),0),0),0)))</f>
        <v>#N/A</v>
      </c>
      <c r="AL296" s="853" t="str">
        <f aca="false">IF(U296&lt;&gt;"","新規に適用","")</f>
        <v/>
      </c>
      <c r="AM296" s="854" t="e">
        <f aca="false">IFERROR(IF(OR(N297="ベア加算",N297=""),0, IF(OR(U294="新加算Ⅰ",U294="新加算Ⅱ",U294="新加算Ⅲ",U294="新加算Ⅳ"),0,ROUNDDOWN(ROUND(L294*VLOOKUP(K294,【参考】数式用!$A$5:$I$27,MATCH("ベア加算",【参考】数式用!$B$4:$I$4,0)+1,0),0)*M294,0)*AG296)),"")),0),0))))</f>
        <v>#N/A</v>
      </c>
      <c r="AN296" s="855" t="e">
        <f aca="false">IF(AM296=0,"",IF(AND(U296&lt;&gt;"",AN294=""),"新規に適用",IF(AND(U296&lt;&gt;"",AN294&lt;&gt;""),"継続で適用","")))</f>
        <v>#N/A</v>
      </c>
      <c r="AO296" s="855" t="str">
        <f aca="false">IF(AND(U296&lt;&gt;"",AO294=""),"新規に適用",IF(AND(U296&lt;&gt;"",AO294&lt;&gt;""),"継続で適用",""))</f>
        <v/>
      </c>
      <c r="AP296" s="856"/>
      <c r="AQ296" s="855" t="str">
        <f aca="false">IF(AND(U296&lt;&gt;"",AQ294=""),"新規に適用",IF(AND(U296&lt;&gt;"",AQ294&lt;&gt;""),"継続で適用",""))</f>
        <v/>
      </c>
      <c r="AR296" s="857" t="str">
        <f aca="false">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855" t="str">
        <f aca="false">IF(AND(U296&lt;&gt;"",AS294=""),"新規に適用",IF(AND(U296&lt;&gt;"",AS294&lt;&gt;""),"継続で適用",""))</f>
        <v/>
      </c>
      <c r="AT296" s="838"/>
      <c r="AU296" s="868"/>
      <c r="AV296" s="831" t="str">
        <f aca="false">IF(K294&lt;&gt;"","V列に色付け","")</f>
        <v/>
      </c>
      <c r="AW296" s="877"/>
      <c r="AX296" s="833"/>
      <c r="BL296" s="644" t="str">
        <f aca="false">G294</f>
        <v/>
      </c>
    </row>
    <row r="297" s="1" customFormat="true" ht="30" hidden="false" customHeight="true" outlineLevel="0" collapsed="false">
      <c r="A297" s="616"/>
      <c r="B297" s="731"/>
      <c r="C297" s="731"/>
      <c r="D297" s="731"/>
      <c r="E297" s="731"/>
      <c r="F297" s="731"/>
      <c r="G297" s="732"/>
      <c r="H297" s="732"/>
      <c r="I297" s="732"/>
      <c r="J297" s="860"/>
      <c r="K297" s="732"/>
      <c r="L297" s="879"/>
      <c r="M297" s="880"/>
      <c r="N297" s="859" t="str">
        <f aca="false">IF('別紙様式2-2（４・５月分）'!Q226="","",'別紙様式2-2（４・５月分）'!Q226)</f>
        <v/>
      </c>
      <c r="O297" s="863"/>
      <c r="P297" s="873"/>
      <c r="Q297" s="840"/>
      <c r="R297" s="874"/>
      <c r="S297" s="869"/>
      <c r="T297" s="843"/>
      <c r="U297" s="844"/>
      <c r="V297" s="870"/>
      <c r="W297" s="846"/>
      <c r="X297" s="881"/>
      <c r="Y297" s="667"/>
      <c r="Z297" s="881"/>
      <c r="AA297" s="667"/>
      <c r="AB297" s="881"/>
      <c r="AC297" s="667"/>
      <c r="AD297" s="881"/>
      <c r="AE297" s="667"/>
      <c r="AF297" s="667"/>
      <c r="AG297" s="848"/>
      <c r="AH297" s="849"/>
      <c r="AI297" s="871"/>
      <c r="AJ297" s="882"/>
      <c r="AK297" s="852"/>
      <c r="AL297" s="853"/>
      <c r="AM297" s="854"/>
      <c r="AN297" s="855"/>
      <c r="AO297" s="855"/>
      <c r="AP297" s="856"/>
      <c r="AQ297" s="855"/>
      <c r="AR297" s="857"/>
      <c r="AS297" s="855"/>
      <c r="AT297" s="681" t="str">
        <f aca="false">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868"/>
      <c r="AV297" s="831"/>
      <c r="AW297" s="877" t="str">
        <f aca="false">IF('別紙様式2-2（４・５月分）'!O226="","",'別紙様式2-2（４・５月分）'!O226)</f>
        <v/>
      </c>
      <c r="AX297" s="833"/>
      <c r="BL297" s="644" t="str">
        <f aca="false">G294</f>
        <v/>
      </c>
    </row>
    <row r="298" customFormat="false" ht="30" hidden="false" customHeight="true" outlineLevel="0" collapsed="false">
      <c r="A298" s="730" t="n">
        <v>72</v>
      </c>
      <c r="B298" s="617" t="str">
        <f aca="false">IF(基本情報入力シート!C125="","",基本情報入力シート!C125)</f>
        <v/>
      </c>
      <c r="C298" s="617"/>
      <c r="D298" s="617"/>
      <c r="E298" s="617"/>
      <c r="F298" s="617"/>
      <c r="G298" s="618" t="str">
        <f aca="false">IF(基本情報入力シート!M125="","",基本情報入力シート!M125)</f>
        <v/>
      </c>
      <c r="H298" s="618" t="str">
        <f aca="false">IF(基本情報入力シート!R125="","",基本情報入力シート!R125)</f>
        <v/>
      </c>
      <c r="I298" s="618" t="str">
        <f aca="false">IF(基本情報入力シート!W125="","",基本情報入力シート!W125)</f>
        <v/>
      </c>
      <c r="J298" s="808" t="str">
        <f aca="false">IF(基本情報入力シート!X125="","",基本情報入力シート!X125)</f>
        <v/>
      </c>
      <c r="K298" s="618" t="str">
        <f aca="false">IF(基本情報入力シート!Y125="","",基本情報入力シート!Y125)</f>
        <v/>
      </c>
      <c r="L298" s="620" t="str">
        <f aca="false">IF(基本情報入力シート!AB125="","",基本情報入力シート!AB125)</f>
        <v/>
      </c>
      <c r="M298" s="621" t="e">
        <f aca="false">IF(基本情報入力シート!AC125="","",基本情報入力シート!AC125)</f>
        <v>#N/A</v>
      </c>
      <c r="N298" s="811" t="str">
        <f aca="false">IF('別紙様式2-2（４・５月分）'!Q227="","",'別紙様式2-2（４・５月分）'!Q227)</f>
        <v/>
      </c>
      <c r="O298" s="863" t="e">
        <f aca="false">IF(SUM('別紙様式2-2（４・５月分）'!R227:R229)=0,"",SUM('別紙様式2-2（４・５月分）'!R227:R229))</f>
        <v>#N/A</v>
      </c>
      <c r="P298" s="813" t="e">
        <f aca="false">IFERROR(VLOOKUP('別紙様式2-2（４・５月分）'!AR227,【参考】数式用!$AT$5:$AU$22,2,FALSE),"")))</f>
        <v>#N/A</v>
      </c>
      <c r="Q298" s="813"/>
      <c r="R298" s="813"/>
      <c r="S298" s="864" t="e">
        <f aca="false">IFERROR(VLOOKUP(K298,【参考】数式用!$A$5:$AB$27,MATCH(P298,【参考】数式用!$B$4:$AB$4,0)+1,0),"")))</f>
        <v>#N/A</v>
      </c>
      <c r="T298" s="815" t="s">
        <v>405</v>
      </c>
      <c r="U298" s="816"/>
      <c r="V298" s="865" t="e">
        <f aca="false">IFERROR(VLOOKUP(K298,【参考】数式用!$A$5:$AB$27,MATCH(U298,【参考】数式用!$B$4:$AB$4,0)+1,0),"")))</f>
        <v>#N/A</v>
      </c>
      <c r="W298" s="818" t="s">
        <v>88</v>
      </c>
      <c r="X298" s="819" t="n">
        <v>6</v>
      </c>
      <c r="Y298" s="626" t="s">
        <v>89</v>
      </c>
      <c r="Z298" s="819" t="n">
        <v>6</v>
      </c>
      <c r="AA298" s="626" t="s">
        <v>372</v>
      </c>
      <c r="AB298" s="819" t="n">
        <v>7</v>
      </c>
      <c r="AC298" s="626" t="s">
        <v>89</v>
      </c>
      <c r="AD298" s="819" t="n">
        <v>3</v>
      </c>
      <c r="AE298" s="626" t="s">
        <v>90</v>
      </c>
      <c r="AF298" s="626" t="s">
        <v>101</v>
      </c>
      <c r="AG298" s="820" t="n">
        <f aca="false">IF(X298&gt;=1,(AB298*12+AD298)-(X298*12+Z298)+1,"")</f>
        <v>10</v>
      </c>
      <c r="AH298" s="821" t="s">
        <v>373</v>
      </c>
      <c r="AI298" s="866" t="str">
        <f aca="false">IFERROR(ROUNDDOWN(ROUND(L298*V298,0)*M298,0)*AG298,"")</f>
        <v/>
      </c>
      <c r="AJ298" s="867" t="str">
        <f aca="false">IFERROR(ROUNDDOWN(ROUND((L298*(V298-AX298)),0)*M298,0)*AG298,"")</f>
        <v/>
      </c>
      <c r="AK298" s="824" t="e">
        <f aca="false">IFERROR(IF(OR(N298="",N299="",N301=""),0,ROUNDDOWN(ROUNDDOWN(ROUND(L298*VLOOKUP(K298,【参考】数式用!$A$5:$AB$27,MATCH("新加算Ⅳ",【参考】数式用!$B$4:$AB$4,0)+1,0),0)*M298,0)*AG298*0.5,0)),"")),0),0),0)))</f>
        <v>#N/A</v>
      </c>
      <c r="AL298" s="825"/>
      <c r="AM298" s="826" t="e">
        <f aca="false">IFERROR(IF(OR(N301="ベア加算",N301=""),0, IF(OR(U298="新加算Ⅰ",U298="新加算Ⅱ",U298="新加算Ⅲ",U298="新加算Ⅳ"),ROUNDDOWN(ROUND(L298*VLOOKUP(K298,【参考】数式用!$A$5:$I$27,MATCH("ベア加算",【参考】数式用!$B$4:$I$4,0)+1,0),0)*M298,0)*AG298,0)),"")),0),0))))</f>
        <v>#N/A</v>
      </c>
      <c r="AN298" s="703"/>
      <c r="AO298" s="827"/>
      <c r="AP298" s="704"/>
      <c r="AQ298" s="704"/>
      <c r="AR298" s="828"/>
      <c r="AS298" s="829"/>
      <c r="AT298" s="639" t="str">
        <f aca="false">IF(AV298="","",IF(V298&lt;O298,"！加算の要件上は問題ありませんが、令和６年４・５月と比較して令和６年６月に加算率が下がる計画になっています。",""))</f>
        <v/>
      </c>
      <c r="AU298" s="868"/>
      <c r="AV298" s="831" t="str">
        <f aca="false">IF(K298&lt;&gt;"","V列に色付け","")</f>
        <v/>
      </c>
      <c r="AW298" s="877" t="str">
        <f aca="false">IF('別紙様式2-2（４・５月分）'!O227="","",'別紙様式2-2（４・５月分）'!O227)</f>
        <v/>
      </c>
      <c r="AX298" s="833" t="e">
        <f aca="false">IF(SUM('別紙様式2-2（４・５月分）'!P227:P229)=0,"",SUM('別紙様式2-2（４・５月分）'!P227:P229))</f>
        <v>#N/A</v>
      </c>
      <c r="AY298" s="834" t="e">
        <f aca="false">IFERROR(VLOOKUP(K298,【参考】数式用!$AJ$2:$AK$24,2,FALSE),"")))</f>
        <v>#N/A</v>
      </c>
      <c r="AZ298" s="835" t="s">
        <v>406</v>
      </c>
      <c r="BA298" s="835" t="s">
        <v>407</v>
      </c>
      <c r="BB298" s="835" t="s">
        <v>408</v>
      </c>
      <c r="BC298" s="835" t="s">
        <v>409</v>
      </c>
      <c r="BD298" s="835" t="e">
        <f aca="false">IF(AND(P298&lt;&gt;"新加算Ⅰ",P298&lt;&gt;"新加算Ⅱ",P298&lt;&gt;"新加算Ⅲ",P298&lt;&gt;"新加算Ⅳ"),P298,IF(Q300&lt;&gt;"",Q300,""))</f>
        <v>#N/A</v>
      </c>
      <c r="BE298" s="835"/>
      <c r="BF298" s="835" t="e">
        <f aca="false">IF(AM298&lt;&gt;0,IF(AN298="○","入力済","未入力"),"")</f>
        <v>#N/A</v>
      </c>
      <c r="BG298" s="835" t="str">
        <f aca="false">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835" t="str">
        <f aca="false">IF(OR(U298="新加算Ⅴ（７）",U298="新加算Ⅴ（９）",U298="新加算Ⅴ（10）",U298="新加算Ⅴ（12）",U298="新加算Ⅴ（13）",U298="新加算Ⅴ（14）"),IF(OR(AP298="○",AP298="令和６年度中に満たす"),"入力済","未入力"),"")</f>
        <v/>
      </c>
      <c r="BI298" s="835" t="str">
        <f aca="false">IF(OR(U298="新加算Ⅰ",U298="新加算Ⅱ",U298="新加算Ⅲ",U298="新加算Ⅴ（１）",U298="新加算Ⅴ（３）",U298="新加算Ⅴ（８）"),IF(OR(AQ298="○",AQ298="令和６年度中に満たす"),"入力済","未入力"),"")</f>
        <v/>
      </c>
      <c r="BJ298" s="836" t="str">
        <f aca="false">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831" t="str">
        <f aca="false">IF(OR(U298="新加算Ⅰ",U298="新加算Ⅴ（１）",U298="新加算Ⅴ（２）",U298="新加算Ⅴ（５）",U298="新加算Ⅴ（７）",U298="新加算Ⅴ（10）"),IF(AS298="","未入力","入力済"),"")</f>
        <v/>
      </c>
      <c r="BL298" s="644" t="str">
        <f aca="false">G298</f>
        <v/>
      </c>
    </row>
    <row r="299" customFormat="false" ht="15" hidden="false" customHeight="true" outlineLevel="0" collapsed="false">
      <c r="A299" s="730"/>
      <c r="B299" s="617"/>
      <c r="C299" s="617"/>
      <c r="D299" s="617"/>
      <c r="E299" s="617"/>
      <c r="F299" s="617"/>
      <c r="G299" s="618"/>
      <c r="H299" s="618"/>
      <c r="I299" s="618"/>
      <c r="J299" s="808"/>
      <c r="K299" s="618"/>
      <c r="L299" s="620"/>
      <c r="M299" s="621"/>
      <c r="N299" s="837" t="str">
        <f aca="false">IF('別紙様式2-2（４・５月分）'!Q228="","",'別紙様式2-2（４・５月分）'!Q228)</f>
        <v/>
      </c>
      <c r="O299" s="863"/>
      <c r="P299" s="813"/>
      <c r="Q299" s="813"/>
      <c r="R299" s="813"/>
      <c r="S299" s="864"/>
      <c r="T299" s="815"/>
      <c r="U299" s="816"/>
      <c r="V299" s="865"/>
      <c r="W299" s="818"/>
      <c r="X299" s="819"/>
      <c r="Y299" s="626"/>
      <c r="Z299" s="819"/>
      <c r="AA299" s="626"/>
      <c r="AB299" s="819"/>
      <c r="AC299" s="626"/>
      <c r="AD299" s="819"/>
      <c r="AE299" s="626"/>
      <c r="AF299" s="626"/>
      <c r="AG299" s="820"/>
      <c r="AH299" s="821"/>
      <c r="AI299" s="866"/>
      <c r="AJ299" s="867"/>
      <c r="AK299" s="824"/>
      <c r="AL299" s="825"/>
      <c r="AM299" s="826"/>
      <c r="AN299" s="703"/>
      <c r="AO299" s="827"/>
      <c r="AP299" s="704"/>
      <c r="AQ299" s="704"/>
      <c r="AR299" s="828"/>
      <c r="AS299" s="829"/>
      <c r="AT299" s="838" t="str">
        <f aca="false">IF(AV298="","",IF(AG298&gt;10,"！令和６年度の新加算の「算定対象月」が10か月を超えています。標準的な「算定対象月」は令和６年６月から令和７年３月です。",IF(OR(AB298&lt;&gt;7,AD298&lt;&gt;3),"！算定期間の終わりが令和７年３月になっていません。区分変更を行う場合は、別紙様式2-4に記入してください。","")))</f>
        <v/>
      </c>
      <c r="AU299" s="868"/>
      <c r="AV299" s="831"/>
      <c r="AW299" s="877" t="str">
        <f aca="false">IF('別紙様式2-2（４・５月分）'!O228="","",'別紙様式2-2（４・５月分）'!O228)</f>
        <v/>
      </c>
      <c r="AX299" s="833"/>
      <c r="AY299" s="834"/>
      <c r="AZ299" s="835"/>
      <c r="BA299" s="835"/>
      <c r="BB299" s="835"/>
      <c r="BC299" s="835"/>
      <c r="BD299" s="835"/>
      <c r="BE299" s="835"/>
      <c r="BF299" s="835"/>
      <c r="BG299" s="835"/>
      <c r="BH299" s="835"/>
      <c r="BI299" s="835"/>
      <c r="BJ299" s="836"/>
      <c r="BK299" s="831"/>
      <c r="BL299" s="644" t="str">
        <f aca="false">G298</f>
        <v/>
      </c>
    </row>
    <row r="300" s="1" customFormat="true" ht="15" hidden="false" customHeight="true" outlineLevel="0" collapsed="false">
      <c r="A300" s="730"/>
      <c r="B300" s="617"/>
      <c r="C300" s="617"/>
      <c r="D300" s="617"/>
      <c r="E300" s="617"/>
      <c r="F300" s="617"/>
      <c r="G300" s="618"/>
      <c r="H300" s="618"/>
      <c r="I300" s="618"/>
      <c r="J300" s="808"/>
      <c r="K300" s="618"/>
      <c r="L300" s="620"/>
      <c r="M300" s="621"/>
      <c r="N300" s="837"/>
      <c r="O300" s="863"/>
      <c r="P300" s="873" t="s">
        <v>92</v>
      </c>
      <c r="Q300" s="840" t="e">
        <f aca="false">IFERROR(VLOOKUP('別紙様式2-2（４・５月分）'!AR227,【参考】数式用!$AT$5:$AV$22,3,FALSE),"")))</f>
        <v>#N/A</v>
      </c>
      <c r="R300" s="874" t="s">
        <v>94</v>
      </c>
      <c r="S300" s="875" t="e">
        <f aca="false">IFERROR(VLOOKUP(K298,【参考】数式用!$A$5:$AB$27,MATCH(Q300,【参考】数式用!$B$4:$AB$4,0)+1,0),"")))</f>
        <v>#N/A</v>
      </c>
      <c r="T300" s="843" t="s">
        <v>410</v>
      </c>
      <c r="U300" s="844"/>
      <c r="V300" s="870" t="e">
        <f aca="false">IFERROR(VLOOKUP(K298,【参考】数式用!$A$5:$AB$27,MATCH(U300,【参考】数式用!$B$4:$AB$4,0)+1,0),"")))</f>
        <v>#N/A</v>
      </c>
      <c r="W300" s="846" t="s">
        <v>88</v>
      </c>
      <c r="X300" s="881" t="n">
        <v>7</v>
      </c>
      <c r="Y300" s="667" t="s">
        <v>89</v>
      </c>
      <c r="Z300" s="881" t="n">
        <v>4</v>
      </c>
      <c r="AA300" s="667" t="s">
        <v>372</v>
      </c>
      <c r="AB300" s="881" t="n">
        <v>8</v>
      </c>
      <c r="AC300" s="667" t="s">
        <v>89</v>
      </c>
      <c r="AD300" s="881" t="n">
        <v>3</v>
      </c>
      <c r="AE300" s="667" t="s">
        <v>90</v>
      </c>
      <c r="AF300" s="667" t="s">
        <v>101</v>
      </c>
      <c r="AG300" s="848" t="n">
        <f aca="false">IF(X300&gt;=1,(AB300*12+AD300)-(X300*12+Z300)+1,"")</f>
        <v>12</v>
      </c>
      <c r="AH300" s="849" t="s">
        <v>373</v>
      </c>
      <c r="AI300" s="871" t="str">
        <f aca="false">IFERROR(ROUNDDOWN(ROUND(L298*V300,0)*M298,0)*AG300,"")</f>
        <v/>
      </c>
      <c r="AJ300" s="882" t="str">
        <f aca="false">IFERROR(ROUNDDOWN(ROUND((L298*(V300-AX298)),0)*M298,0)*AG300,"")</f>
        <v/>
      </c>
      <c r="AK300" s="852" t="e">
        <f aca="false">IFERROR(IF(OR(N298="",N299="",N301=""),0,ROUNDDOWN(ROUNDDOWN(ROUND(L298*VLOOKUP(K298,【参考】数式用!$A$5:$AB$27,MATCH("新加算Ⅳ",【参考】数式用!$B$4:$AB$4,0)+1,0),0)*M298,0)*AG300*0.5,0)),"")),0),0),0)))</f>
        <v>#N/A</v>
      </c>
      <c r="AL300" s="853" t="str">
        <f aca="false">IF(U300&lt;&gt;"","新規に適用","")</f>
        <v/>
      </c>
      <c r="AM300" s="854" t="e">
        <f aca="false">IFERROR(IF(OR(N301="ベア加算",N301=""),0, IF(OR(U298="新加算Ⅰ",U298="新加算Ⅱ",U298="新加算Ⅲ",U298="新加算Ⅳ"),0,ROUNDDOWN(ROUND(L298*VLOOKUP(K298,【参考】数式用!$A$5:$I$27,MATCH("ベア加算",【参考】数式用!$B$4:$I$4,0)+1,0),0)*M298,0)*AG300)),"")),0),0))))</f>
        <v>#N/A</v>
      </c>
      <c r="AN300" s="855" t="e">
        <f aca="false">IF(AM300=0,"",IF(AND(U300&lt;&gt;"",AN298=""),"新規に適用",IF(AND(U300&lt;&gt;"",AN298&lt;&gt;""),"継続で適用","")))</f>
        <v>#N/A</v>
      </c>
      <c r="AO300" s="855" t="str">
        <f aca="false">IF(AND(U300&lt;&gt;"",AO298=""),"新規に適用",IF(AND(U300&lt;&gt;"",AO298&lt;&gt;""),"継続で適用",""))</f>
        <v/>
      </c>
      <c r="AP300" s="856"/>
      <c r="AQ300" s="855" t="str">
        <f aca="false">IF(AND(U300&lt;&gt;"",AQ298=""),"新規に適用",IF(AND(U300&lt;&gt;"",AQ298&lt;&gt;""),"継続で適用",""))</f>
        <v/>
      </c>
      <c r="AR300" s="857" t="str">
        <f aca="false">IF(AND(U300&lt;&gt;"",AO298=""),"新規に適用",IF(AND(U300&lt;&gt;"",OR(U298="新加算Ⅰ",U298="新加算Ⅱ",U298="新加算Ⅴ（１）",U298="新加算Ⅴ（２）",U298="新加算Ⅴ（３）",U298="新加算Ⅴ（４）",U298="新加算Ⅴ（５）",U298="新加算Ⅴ（６）",U298="新加算Ⅴ（７）",U298="新加算Ⅴ（９）",U298="新加算Ⅴ（10）",U298="新加算Ⅴ（12）")),"継続で適用",""))</f>
        <v/>
      </c>
      <c r="AS300" s="855" t="str">
        <f aca="false">IF(AND(U300&lt;&gt;"",AS298=""),"新規に適用",IF(AND(U300&lt;&gt;"",AS298&lt;&gt;""),"継続で適用",""))</f>
        <v/>
      </c>
      <c r="AT300" s="838"/>
      <c r="AU300" s="868"/>
      <c r="AV300" s="831" t="str">
        <f aca="false">IF(K298&lt;&gt;"","V列に色付け","")</f>
        <v/>
      </c>
      <c r="AW300" s="877"/>
      <c r="AX300" s="833"/>
      <c r="BL300" s="644" t="str">
        <f aca="false">G298</f>
        <v/>
      </c>
    </row>
    <row r="301" s="1" customFormat="true" ht="30" hidden="false" customHeight="true" outlineLevel="0" collapsed="false">
      <c r="A301" s="730"/>
      <c r="B301" s="617"/>
      <c r="C301" s="617"/>
      <c r="D301" s="617"/>
      <c r="E301" s="617"/>
      <c r="F301" s="617"/>
      <c r="G301" s="618"/>
      <c r="H301" s="618"/>
      <c r="I301" s="618"/>
      <c r="J301" s="808"/>
      <c r="K301" s="618"/>
      <c r="L301" s="620"/>
      <c r="M301" s="621"/>
      <c r="N301" s="859" t="str">
        <f aca="false">IF('別紙様式2-2（４・５月分）'!Q229="","",'別紙様式2-2（４・５月分）'!Q229)</f>
        <v/>
      </c>
      <c r="O301" s="863"/>
      <c r="P301" s="873"/>
      <c r="Q301" s="840"/>
      <c r="R301" s="874"/>
      <c r="S301" s="875"/>
      <c r="T301" s="843"/>
      <c r="U301" s="844"/>
      <c r="V301" s="870"/>
      <c r="W301" s="846"/>
      <c r="X301" s="881"/>
      <c r="Y301" s="667"/>
      <c r="Z301" s="881"/>
      <c r="AA301" s="667"/>
      <c r="AB301" s="881"/>
      <c r="AC301" s="667"/>
      <c r="AD301" s="881"/>
      <c r="AE301" s="667"/>
      <c r="AF301" s="667"/>
      <c r="AG301" s="848"/>
      <c r="AH301" s="849"/>
      <c r="AI301" s="871"/>
      <c r="AJ301" s="882"/>
      <c r="AK301" s="852"/>
      <c r="AL301" s="853"/>
      <c r="AM301" s="854"/>
      <c r="AN301" s="855"/>
      <c r="AO301" s="855"/>
      <c r="AP301" s="856"/>
      <c r="AQ301" s="855"/>
      <c r="AR301" s="857"/>
      <c r="AS301" s="855"/>
      <c r="AT301" s="681" t="str">
        <f aca="false">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868"/>
      <c r="AV301" s="831"/>
      <c r="AW301" s="877" t="str">
        <f aca="false">IF('別紙様式2-2（４・５月分）'!O229="","",'別紙様式2-2（４・５月分）'!O229)</f>
        <v/>
      </c>
      <c r="AX301" s="833"/>
      <c r="BL301" s="644" t="str">
        <f aca="false">G298</f>
        <v/>
      </c>
    </row>
    <row r="302" customFormat="false" ht="30" hidden="false" customHeight="true" outlineLevel="0" collapsed="false">
      <c r="A302" s="616" t="n">
        <v>73</v>
      </c>
      <c r="B302" s="731" t="str">
        <f aca="false">IF(基本情報入力シート!C126="","",基本情報入力シート!C126)</f>
        <v/>
      </c>
      <c r="C302" s="731"/>
      <c r="D302" s="731"/>
      <c r="E302" s="731"/>
      <c r="F302" s="731"/>
      <c r="G302" s="732" t="str">
        <f aca="false">IF(基本情報入力シート!M126="","",基本情報入力シート!M126)</f>
        <v/>
      </c>
      <c r="H302" s="732" t="str">
        <f aca="false">IF(基本情報入力シート!R126="","",基本情報入力シート!R126)</f>
        <v/>
      </c>
      <c r="I302" s="732" t="str">
        <f aca="false">IF(基本情報入力シート!W126="","",基本情報入力シート!W126)</f>
        <v/>
      </c>
      <c r="J302" s="860" t="str">
        <f aca="false">IF(基本情報入力シート!X126="","",基本情報入力シート!X126)</f>
        <v/>
      </c>
      <c r="K302" s="732" t="str">
        <f aca="false">IF(基本情報入力シート!Y126="","",基本情報入力シート!Y126)</f>
        <v/>
      </c>
      <c r="L302" s="879" t="str">
        <f aca="false">IF(基本情報入力シート!AB126="","",基本情報入力シート!AB126)</f>
        <v/>
      </c>
      <c r="M302" s="880" t="e">
        <f aca="false">IF(基本情報入力シート!AC126="","",基本情報入力シート!AC126)</f>
        <v>#N/A</v>
      </c>
      <c r="N302" s="811" t="str">
        <f aca="false">IF('別紙様式2-2（４・５月分）'!Q230="","",'別紙様式2-2（４・５月分）'!Q230)</f>
        <v/>
      </c>
      <c r="O302" s="863" t="e">
        <f aca="false">IF(SUM('別紙様式2-2（４・５月分）'!R230:R232)=0,"",SUM('別紙様式2-2（４・５月分）'!R230:R232))</f>
        <v>#N/A</v>
      </c>
      <c r="P302" s="813" t="e">
        <f aca="false">IFERROR(VLOOKUP('別紙様式2-2（４・５月分）'!AR230,【参考】数式用!$AT$5:$AU$22,2,FALSE),"")))</f>
        <v>#N/A</v>
      </c>
      <c r="Q302" s="813"/>
      <c r="R302" s="813"/>
      <c r="S302" s="864" t="e">
        <f aca="false">IFERROR(VLOOKUP(K302,【参考】数式用!$A$5:$AB$27,MATCH(P302,【参考】数式用!$B$4:$AB$4,0)+1,0),"")))</f>
        <v>#N/A</v>
      </c>
      <c r="T302" s="815" t="s">
        <v>405</v>
      </c>
      <c r="U302" s="816"/>
      <c r="V302" s="865" t="e">
        <f aca="false">IFERROR(VLOOKUP(K302,【参考】数式用!$A$5:$AB$27,MATCH(U302,【参考】数式用!$B$4:$AB$4,0)+1,0),"")))</f>
        <v>#N/A</v>
      </c>
      <c r="W302" s="818" t="s">
        <v>88</v>
      </c>
      <c r="X302" s="819" t="n">
        <v>6</v>
      </c>
      <c r="Y302" s="626" t="s">
        <v>89</v>
      </c>
      <c r="Z302" s="819" t="n">
        <v>6</v>
      </c>
      <c r="AA302" s="626" t="s">
        <v>372</v>
      </c>
      <c r="AB302" s="819" t="n">
        <v>7</v>
      </c>
      <c r="AC302" s="626" t="s">
        <v>89</v>
      </c>
      <c r="AD302" s="819" t="n">
        <v>3</v>
      </c>
      <c r="AE302" s="626" t="s">
        <v>90</v>
      </c>
      <c r="AF302" s="626" t="s">
        <v>101</v>
      </c>
      <c r="AG302" s="820" t="n">
        <f aca="false">IF(X302&gt;=1,(AB302*12+AD302)-(X302*12+Z302)+1,"")</f>
        <v>10</v>
      </c>
      <c r="AH302" s="821" t="s">
        <v>373</v>
      </c>
      <c r="AI302" s="866" t="str">
        <f aca="false">IFERROR(ROUNDDOWN(ROUND(L302*V302,0)*M302,0)*AG302,"")</f>
        <v/>
      </c>
      <c r="AJ302" s="867" t="str">
        <f aca="false">IFERROR(ROUNDDOWN(ROUND((L302*(V302-AX302)),0)*M302,0)*AG302,"")</f>
        <v/>
      </c>
      <c r="AK302" s="824" t="e">
        <f aca="false">IFERROR(IF(OR(N302="",N303="",N305=""),0,ROUNDDOWN(ROUNDDOWN(ROUND(L302*VLOOKUP(K302,【参考】数式用!$A$5:$AB$27,MATCH("新加算Ⅳ",【参考】数式用!$B$4:$AB$4,0)+1,0),0)*M302,0)*AG302*0.5,0)),"")),0),0),0)))</f>
        <v>#N/A</v>
      </c>
      <c r="AL302" s="825"/>
      <c r="AM302" s="826" t="e">
        <f aca="false">IFERROR(IF(OR(N305="ベア加算",N305=""),0, IF(OR(U302="新加算Ⅰ",U302="新加算Ⅱ",U302="新加算Ⅲ",U302="新加算Ⅳ"),ROUNDDOWN(ROUND(L302*VLOOKUP(K302,【参考】数式用!$A$5:$I$27,MATCH("ベア加算",【参考】数式用!$B$4:$I$4,0)+1,0),0)*M302,0)*AG302,0)),"")),0),0))))</f>
        <v>#N/A</v>
      </c>
      <c r="AN302" s="703"/>
      <c r="AO302" s="827"/>
      <c r="AP302" s="704"/>
      <c r="AQ302" s="704"/>
      <c r="AR302" s="828"/>
      <c r="AS302" s="829"/>
      <c r="AT302" s="639" t="str">
        <f aca="false">IF(AV302="","",IF(V302&lt;O302,"！加算の要件上は問題ありませんが、令和６年４・５月と比較して令和６年６月に加算率が下がる計画になっています。",""))</f>
        <v/>
      </c>
      <c r="AU302" s="868"/>
      <c r="AV302" s="831" t="str">
        <f aca="false">IF(K302&lt;&gt;"","V列に色付け","")</f>
        <v/>
      </c>
      <c r="AW302" s="877" t="str">
        <f aca="false">IF('別紙様式2-2（４・５月分）'!O230="","",'別紙様式2-2（４・５月分）'!O230)</f>
        <v/>
      </c>
      <c r="AX302" s="833" t="e">
        <f aca="false">IF(SUM('別紙様式2-2（４・５月分）'!P230:P232)=0,"",SUM('別紙様式2-2（４・５月分）'!P230:P232))</f>
        <v>#N/A</v>
      </c>
      <c r="AY302" s="834" t="e">
        <f aca="false">IFERROR(VLOOKUP(K302,【参考】数式用!$AJ$2:$AK$24,2,FALSE),"")))</f>
        <v>#N/A</v>
      </c>
      <c r="AZ302" s="835" t="s">
        <v>406</v>
      </c>
      <c r="BA302" s="835" t="s">
        <v>407</v>
      </c>
      <c r="BB302" s="835" t="s">
        <v>408</v>
      </c>
      <c r="BC302" s="835" t="s">
        <v>409</v>
      </c>
      <c r="BD302" s="835" t="e">
        <f aca="false">IF(AND(P302&lt;&gt;"新加算Ⅰ",P302&lt;&gt;"新加算Ⅱ",P302&lt;&gt;"新加算Ⅲ",P302&lt;&gt;"新加算Ⅳ"),P302,IF(Q304&lt;&gt;"",Q304,""))</f>
        <v>#N/A</v>
      </c>
      <c r="BE302" s="835"/>
      <c r="BF302" s="835" t="e">
        <f aca="false">IF(AM302&lt;&gt;0,IF(AN302="○","入力済","未入力"),"")</f>
        <v>#N/A</v>
      </c>
      <c r="BG302" s="835" t="str">
        <f aca="false">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835" t="str">
        <f aca="false">IF(OR(U302="新加算Ⅴ（７）",U302="新加算Ⅴ（９）",U302="新加算Ⅴ（10）",U302="新加算Ⅴ（12）",U302="新加算Ⅴ（13）",U302="新加算Ⅴ（14）"),IF(OR(AP302="○",AP302="令和６年度中に満たす"),"入力済","未入力"),"")</f>
        <v/>
      </c>
      <c r="BI302" s="835" t="str">
        <f aca="false">IF(OR(U302="新加算Ⅰ",U302="新加算Ⅱ",U302="新加算Ⅲ",U302="新加算Ⅴ（１）",U302="新加算Ⅴ（３）",U302="新加算Ⅴ（８）"),IF(OR(AQ302="○",AQ302="令和６年度中に満たす"),"入力済","未入力"),"")</f>
        <v/>
      </c>
      <c r="BJ302" s="836" t="str">
        <f aca="false">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831" t="str">
        <f aca="false">IF(OR(U302="新加算Ⅰ",U302="新加算Ⅴ（１）",U302="新加算Ⅴ（２）",U302="新加算Ⅴ（５）",U302="新加算Ⅴ（７）",U302="新加算Ⅴ（10）"),IF(AS302="","未入力","入力済"),"")</f>
        <v/>
      </c>
      <c r="BL302" s="644" t="str">
        <f aca="false">G302</f>
        <v/>
      </c>
    </row>
    <row r="303" customFormat="false" ht="15" hidden="false" customHeight="true" outlineLevel="0" collapsed="false">
      <c r="A303" s="616"/>
      <c r="B303" s="731"/>
      <c r="C303" s="731"/>
      <c r="D303" s="731"/>
      <c r="E303" s="731"/>
      <c r="F303" s="731"/>
      <c r="G303" s="732"/>
      <c r="H303" s="732"/>
      <c r="I303" s="732"/>
      <c r="J303" s="860"/>
      <c r="K303" s="732"/>
      <c r="L303" s="879"/>
      <c r="M303" s="880"/>
      <c r="N303" s="837" t="str">
        <f aca="false">IF('別紙様式2-2（４・５月分）'!Q231="","",'別紙様式2-2（４・５月分）'!Q231)</f>
        <v/>
      </c>
      <c r="O303" s="863"/>
      <c r="P303" s="813"/>
      <c r="Q303" s="813"/>
      <c r="R303" s="813"/>
      <c r="S303" s="864"/>
      <c r="T303" s="815"/>
      <c r="U303" s="816"/>
      <c r="V303" s="865"/>
      <c r="W303" s="818"/>
      <c r="X303" s="819"/>
      <c r="Y303" s="626"/>
      <c r="Z303" s="819"/>
      <c r="AA303" s="626"/>
      <c r="AB303" s="819"/>
      <c r="AC303" s="626"/>
      <c r="AD303" s="819"/>
      <c r="AE303" s="626"/>
      <c r="AF303" s="626"/>
      <c r="AG303" s="820"/>
      <c r="AH303" s="821"/>
      <c r="AI303" s="866"/>
      <c r="AJ303" s="867"/>
      <c r="AK303" s="824"/>
      <c r="AL303" s="825"/>
      <c r="AM303" s="826"/>
      <c r="AN303" s="703"/>
      <c r="AO303" s="827"/>
      <c r="AP303" s="704"/>
      <c r="AQ303" s="704"/>
      <c r="AR303" s="828"/>
      <c r="AS303" s="829"/>
      <c r="AT303" s="838" t="str">
        <f aca="false">IF(AV302="","",IF(AG302&gt;10,"！令和６年度の新加算の「算定対象月」が10か月を超えています。標準的な「算定対象月」は令和６年６月から令和７年３月です。",IF(OR(AB302&lt;&gt;7,AD302&lt;&gt;3),"！算定期間の終わりが令和７年３月になっていません。区分変更を行う場合は、別紙様式2-4に記入してください。","")))</f>
        <v/>
      </c>
      <c r="AU303" s="868"/>
      <c r="AV303" s="831"/>
      <c r="AW303" s="877" t="str">
        <f aca="false">IF('別紙様式2-2（４・５月分）'!O231="","",'別紙様式2-2（４・５月分）'!O231)</f>
        <v/>
      </c>
      <c r="AX303" s="833"/>
      <c r="AY303" s="834"/>
      <c r="AZ303" s="835"/>
      <c r="BA303" s="835"/>
      <c r="BB303" s="835"/>
      <c r="BC303" s="835"/>
      <c r="BD303" s="835"/>
      <c r="BE303" s="835"/>
      <c r="BF303" s="835"/>
      <c r="BG303" s="835"/>
      <c r="BH303" s="835"/>
      <c r="BI303" s="835"/>
      <c r="BJ303" s="836"/>
      <c r="BK303" s="831"/>
      <c r="BL303" s="644" t="str">
        <f aca="false">G302</f>
        <v/>
      </c>
    </row>
    <row r="304" s="1" customFormat="true" ht="15" hidden="false" customHeight="true" outlineLevel="0" collapsed="false">
      <c r="A304" s="616"/>
      <c r="B304" s="731"/>
      <c r="C304" s="731"/>
      <c r="D304" s="731"/>
      <c r="E304" s="731"/>
      <c r="F304" s="731"/>
      <c r="G304" s="732"/>
      <c r="H304" s="732"/>
      <c r="I304" s="732"/>
      <c r="J304" s="860"/>
      <c r="K304" s="732"/>
      <c r="L304" s="879"/>
      <c r="M304" s="880"/>
      <c r="N304" s="837"/>
      <c r="O304" s="863"/>
      <c r="P304" s="873" t="s">
        <v>92</v>
      </c>
      <c r="Q304" s="840" t="e">
        <f aca="false">IFERROR(VLOOKUP('別紙様式2-2（４・５月分）'!AR230,【参考】数式用!$AT$5:$AV$22,3,FALSE),"")))</f>
        <v>#N/A</v>
      </c>
      <c r="R304" s="874" t="s">
        <v>94</v>
      </c>
      <c r="S304" s="869" t="e">
        <f aca="false">IFERROR(VLOOKUP(K302,【参考】数式用!$A$5:$AB$27,MATCH(Q304,【参考】数式用!$B$4:$AB$4,0)+1,0),"")))</f>
        <v>#N/A</v>
      </c>
      <c r="T304" s="843" t="s">
        <v>410</v>
      </c>
      <c r="U304" s="844"/>
      <c r="V304" s="870" t="e">
        <f aca="false">IFERROR(VLOOKUP(K302,【参考】数式用!$A$5:$AB$27,MATCH(U304,【参考】数式用!$B$4:$AB$4,0)+1,0),"")))</f>
        <v>#N/A</v>
      </c>
      <c r="W304" s="846" t="s">
        <v>88</v>
      </c>
      <c r="X304" s="881" t="n">
        <v>7</v>
      </c>
      <c r="Y304" s="667" t="s">
        <v>89</v>
      </c>
      <c r="Z304" s="881" t="n">
        <v>4</v>
      </c>
      <c r="AA304" s="667" t="s">
        <v>372</v>
      </c>
      <c r="AB304" s="881" t="n">
        <v>8</v>
      </c>
      <c r="AC304" s="667" t="s">
        <v>89</v>
      </c>
      <c r="AD304" s="881" t="n">
        <v>3</v>
      </c>
      <c r="AE304" s="667" t="s">
        <v>90</v>
      </c>
      <c r="AF304" s="667" t="s">
        <v>101</v>
      </c>
      <c r="AG304" s="848" t="n">
        <f aca="false">IF(X304&gt;=1,(AB304*12+AD304)-(X304*12+Z304)+1,"")</f>
        <v>12</v>
      </c>
      <c r="AH304" s="849" t="s">
        <v>373</v>
      </c>
      <c r="AI304" s="871" t="str">
        <f aca="false">IFERROR(ROUNDDOWN(ROUND(L302*V304,0)*M302,0)*AG304,"")</f>
        <v/>
      </c>
      <c r="AJ304" s="882" t="str">
        <f aca="false">IFERROR(ROUNDDOWN(ROUND((L302*(V304-AX302)),0)*M302,0)*AG304,"")</f>
        <v/>
      </c>
      <c r="AK304" s="852" t="e">
        <f aca="false">IFERROR(IF(OR(N302="",N303="",N305=""),0,ROUNDDOWN(ROUNDDOWN(ROUND(L302*VLOOKUP(K302,【参考】数式用!$A$5:$AB$27,MATCH("新加算Ⅳ",【参考】数式用!$B$4:$AB$4,0)+1,0),0)*M302,0)*AG304*0.5,0)),"")),0),0),0)))</f>
        <v>#N/A</v>
      </c>
      <c r="AL304" s="853" t="str">
        <f aca="false">IF(U304&lt;&gt;"","新規に適用","")</f>
        <v/>
      </c>
      <c r="AM304" s="854" t="e">
        <f aca="false">IFERROR(IF(OR(N305="ベア加算",N305=""),0, IF(OR(U302="新加算Ⅰ",U302="新加算Ⅱ",U302="新加算Ⅲ",U302="新加算Ⅳ"),0,ROUNDDOWN(ROUND(L302*VLOOKUP(K302,【参考】数式用!$A$5:$I$27,MATCH("ベア加算",【参考】数式用!$B$4:$I$4,0)+1,0),0)*M302,0)*AG304)),"")),0),0))))</f>
        <v>#N/A</v>
      </c>
      <c r="AN304" s="855" t="e">
        <f aca="false">IF(AM304=0,"",IF(AND(U304&lt;&gt;"",AN302=""),"新規に適用",IF(AND(U304&lt;&gt;"",AN302&lt;&gt;""),"継続で適用","")))</f>
        <v>#N/A</v>
      </c>
      <c r="AO304" s="855" t="str">
        <f aca="false">IF(AND(U304&lt;&gt;"",AO302=""),"新規に適用",IF(AND(U304&lt;&gt;"",AO302&lt;&gt;""),"継続で適用",""))</f>
        <v/>
      </c>
      <c r="AP304" s="856"/>
      <c r="AQ304" s="855" t="str">
        <f aca="false">IF(AND(U304&lt;&gt;"",AQ302=""),"新規に適用",IF(AND(U304&lt;&gt;"",AQ302&lt;&gt;""),"継続で適用",""))</f>
        <v/>
      </c>
      <c r="AR304" s="857" t="str">
        <f aca="false">IF(AND(U304&lt;&gt;"",AO302=""),"新規に適用",IF(AND(U304&lt;&gt;"",OR(U302="新加算Ⅰ",U302="新加算Ⅱ",U302="新加算Ⅴ（１）",U302="新加算Ⅴ（２）",U302="新加算Ⅴ（３）",U302="新加算Ⅴ（４）",U302="新加算Ⅴ（５）",U302="新加算Ⅴ（６）",U302="新加算Ⅴ（７）",U302="新加算Ⅴ（９）",U302="新加算Ⅴ（10）",U302="新加算Ⅴ（12）")),"継続で適用",""))</f>
        <v/>
      </c>
      <c r="AS304" s="855" t="str">
        <f aca="false">IF(AND(U304&lt;&gt;"",AS302=""),"新規に適用",IF(AND(U304&lt;&gt;"",AS302&lt;&gt;""),"継続で適用",""))</f>
        <v/>
      </c>
      <c r="AT304" s="838"/>
      <c r="AU304" s="868"/>
      <c r="AV304" s="831" t="str">
        <f aca="false">IF(K302&lt;&gt;"","V列に色付け","")</f>
        <v/>
      </c>
      <c r="AW304" s="877"/>
      <c r="AX304" s="833"/>
      <c r="BL304" s="644" t="str">
        <f aca="false">G302</f>
        <v/>
      </c>
    </row>
    <row r="305" s="1" customFormat="true" ht="30" hidden="false" customHeight="true" outlineLevel="0" collapsed="false">
      <c r="A305" s="616"/>
      <c r="B305" s="731"/>
      <c r="C305" s="731"/>
      <c r="D305" s="731"/>
      <c r="E305" s="731"/>
      <c r="F305" s="731"/>
      <c r="G305" s="732"/>
      <c r="H305" s="732"/>
      <c r="I305" s="732"/>
      <c r="J305" s="860"/>
      <c r="K305" s="732"/>
      <c r="L305" s="879"/>
      <c r="M305" s="880"/>
      <c r="N305" s="859" t="str">
        <f aca="false">IF('別紙様式2-2（４・５月分）'!Q232="","",'別紙様式2-2（４・５月分）'!Q232)</f>
        <v/>
      </c>
      <c r="O305" s="863"/>
      <c r="P305" s="873"/>
      <c r="Q305" s="840"/>
      <c r="R305" s="874"/>
      <c r="S305" s="869"/>
      <c r="T305" s="843"/>
      <c r="U305" s="844"/>
      <c r="V305" s="870"/>
      <c r="W305" s="846"/>
      <c r="X305" s="881"/>
      <c r="Y305" s="667"/>
      <c r="Z305" s="881"/>
      <c r="AA305" s="667"/>
      <c r="AB305" s="881"/>
      <c r="AC305" s="667"/>
      <c r="AD305" s="881"/>
      <c r="AE305" s="667"/>
      <c r="AF305" s="667"/>
      <c r="AG305" s="848"/>
      <c r="AH305" s="849"/>
      <c r="AI305" s="871"/>
      <c r="AJ305" s="882"/>
      <c r="AK305" s="852"/>
      <c r="AL305" s="853"/>
      <c r="AM305" s="854"/>
      <c r="AN305" s="855"/>
      <c r="AO305" s="855"/>
      <c r="AP305" s="856"/>
      <c r="AQ305" s="855"/>
      <c r="AR305" s="857"/>
      <c r="AS305" s="855"/>
      <c r="AT305" s="681" t="str">
        <f aca="false">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868"/>
      <c r="AV305" s="831"/>
      <c r="AW305" s="877" t="str">
        <f aca="false">IF('別紙様式2-2（４・５月分）'!O232="","",'別紙様式2-2（４・５月分）'!O232)</f>
        <v/>
      </c>
      <c r="AX305" s="833"/>
      <c r="BL305" s="644" t="str">
        <f aca="false">G302</f>
        <v/>
      </c>
    </row>
    <row r="306" customFormat="false" ht="30" hidden="false" customHeight="true" outlineLevel="0" collapsed="false">
      <c r="A306" s="730" t="n">
        <v>74</v>
      </c>
      <c r="B306" s="731" t="str">
        <f aca="false">IF(基本情報入力シート!C127="","",基本情報入力シート!C127)</f>
        <v/>
      </c>
      <c r="C306" s="731"/>
      <c r="D306" s="731"/>
      <c r="E306" s="731"/>
      <c r="F306" s="731"/>
      <c r="G306" s="732" t="str">
        <f aca="false">IF(基本情報入力シート!M127="","",基本情報入力シート!M127)</f>
        <v/>
      </c>
      <c r="H306" s="732" t="str">
        <f aca="false">IF(基本情報入力シート!R127="","",基本情報入力シート!R127)</f>
        <v/>
      </c>
      <c r="I306" s="732" t="str">
        <f aca="false">IF(基本情報入力シート!W127="","",基本情報入力シート!W127)</f>
        <v/>
      </c>
      <c r="J306" s="860" t="str">
        <f aca="false">IF(基本情報入力シート!X127="","",基本情報入力シート!X127)</f>
        <v/>
      </c>
      <c r="K306" s="732" t="str">
        <f aca="false">IF(基本情報入力シート!Y127="","",基本情報入力シート!Y127)</f>
        <v/>
      </c>
      <c r="L306" s="879" t="str">
        <f aca="false">IF(基本情報入力シート!AB127="","",基本情報入力シート!AB127)</f>
        <v/>
      </c>
      <c r="M306" s="880" t="e">
        <f aca="false">IF(基本情報入力シート!AC127="","",基本情報入力シート!AC127)</f>
        <v>#N/A</v>
      </c>
      <c r="N306" s="811" t="str">
        <f aca="false">IF('別紙様式2-2（４・５月分）'!Q233="","",'別紙様式2-2（４・５月分）'!Q233)</f>
        <v/>
      </c>
      <c r="O306" s="863" t="e">
        <f aca="false">IF(SUM('別紙様式2-2（４・５月分）'!R233:R235)=0,"",SUM('別紙様式2-2（４・５月分）'!R233:R235))</f>
        <v>#N/A</v>
      </c>
      <c r="P306" s="813" t="e">
        <f aca="false">IFERROR(VLOOKUP('別紙様式2-2（４・５月分）'!AR233,【参考】数式用!$AT$5:$AU$22,2,FALSE),"")))</f>
        <v>#N/A</v>
      </c>
      <c r="Q306" s="813"/>
      <c r="R306" s="813"/>
      <c r="S306" s="864" t="e">
        <f aca="false">IFERROR(VLOOKUP(K306,【参考】数式用!$A$5:$AB$27,MATCH(P306,【参考】数式用!$B$4:$AB$4,0)+1,0),"")))</f>
        <v>#N/A</v>
      </c>
      <c r="T306" s="815" t="s">
        <v>405</v>
      </c>
      <c r="U306" s="816"/>
      <c r="V306" s="865" t="e">
        <f aca="false">IFERROR(VLOOKUP(K306,【参考】数式用!$A$5:$AB$27,MATCH(U306,【参考】数式用!$B$4:$AB$4,0)+1,0),"")))</f>
        <v>#N/A</v>
      </c>
      <c r="W306" s="818" t="s">
        <v>88</v>
      </c>
      <c r="X306" s="819" t="n">
        <v>6</v>
      </c>
      <c r="Y306" s="626" t="s">
        <v>89</v>
      </c>
      <c r="Z306" s="819" t="n">
        <v>6</v>
      </c>
      <c r="AA306" s="626" t="s">
        <v>372</v>
      </c>
      <c r="AB306" s="819" t="n">
        <v>7</v>
      </c>
      <c r="AC306" s="626" t="s">
        <v>89</v>
      </c>
      <c r="AD306" s="819" t="n">
        <v>3</v>
      </c>
      <c r="AE306" s="626" t="s">
        <v>90</v>
      </c>
      <c r="AF306" s="626" t="s">
        <v>101</v>
      </c>
      <c r="AG306" s="820" t="n">
        <f aca="false">IF(X306&gt;=1,(AB306*12+AD306)-(X306*12+Z306)+1,"")</f>
        <v>10</v>
      </c>
      <c r="AH306" s="821" t="s">
        <v>373</v>
      </c>
      <c r="AI306" s="866" t="str">
        <f aca="false">IFERROR(ROUNDDOWN(ROUND(L306*V306,0)*M306,0)*AG306,"")</f>
        <v/>
      </c>
      <c r="AJ306" s="867" t="str">
        <f aca="false">IFERROR(ROUNDDOWN(ROUND((L306*(V306-AX306)),0)*M306,0)*AG306,"")</f>
        <v/>
      </c>
      <c r="AK306" s="824" t="e">
        <f aca="false">IFERROR(IF(OR(N306="",N307="",N309=""),0,ROUNDDOWN(ROUNDDOWN(ROUND(L306*VLOOKUP(K306,【参考】数式用!$A$5:$AB$27,MATCH("新加算Ⅳ",【参考】数式用!$B$4:$AB$4,0)+1,0),0)*M306,0)*AG306*0.5,0)),"")),0),0),0)))</f>
        <v>#N/A</v>
      </c>
      <c r="AL306" s="825"/>
      <c r="AM306" s="826" t="e">
        <f aca="false">IFERROR(IF(OR(N309="ベア加算",N309=""),0, IF(OR(U306="新加算Ⅰ",U306="新加算Ⅱ",U306="新加算Ⅲ",U306="新加算Ⅳ"),ROUNDDOWN(ROUND(L306*VLOOKUP(K306,【参考】数式用!$A$5:$I$27,MATCH("ベア加算",【参考】数式用!$B$4:$I$4,0)+1,0),0)*M306,0)*AG306,0)),"")),0),0))))</f>
        <v>#N/A</v>
      </c>
      <c r="AN306" s="703"/>
      <c r="AO306" s="827"/>
      <c r="AP306" s="704"/>
      <c r="AQ306" s="704"/>
      <c r="AR306" s="828"/>
      <c r="AS306" s="829"/>
      <c r="AT306" s="639" t="str">
        <f aca="false">IF(AV306="","",IF(V306&lt;O306,"！加算の要件上は問題ありませんが、令和６年４・５月と比較して令和６年６月に加算率が下がる計画になっています。",""))</f>
        <v/>
      </c>
      <c r="AU306" s="868"/>
      <c r="AV306" s="831" t="str">
        <f aca="false">IF(K306&lt;&gt;"","V列に色付け","")</f>
        <v/>
      </c>
      <c r="AW306" s="877" t="str">
        <f aca="false">IF('別紙様式2-2（４・５月分）'!O233="","",'別紙様式2-2（４・５月分）'!O233)</f>
        <v/>
      </c>
      <c r="AX306" s="833" t="e">
        <f aca="false">IF(SUM('別紙様式2-2（４・５月分）'!P233:P235)=0,"",SUM('別紙様式2-2（４・５月分）'!P233:P235))</f>
        <v>#N/A</v>
      </c>
      <c r="AY306" s="834" t="e">
        <f aca="false">IFERROR(VLOOKUP(K306,【参考】数式用!$AJ$2:$AK$24,2,FALSE),"")))</f>
        <v>#N/A</v>
      </c>
      <c r="AZ306" s="835" t="s">
        <v>406</v>
      </c>
      <c r="BA306" s="835" t="s">
        <v>407</v>
      </c>
      <c r="BB306" s="835" t="s">
        <v>408</v>
      </c>
      <c r="BC306" s="835" t="s">
        <v>409</v>
      </c>
      <c r="BD306" s="835" t="e">
        <f aca="false">IF(AND(P306&lt;&gt;"新加算Ⅰ",P306&lt;&gt;"新加算Ⅱ",P306&lt;&gt;"新加算Ⅲ",P306&lt;&gt;"新加算Ⅳ"),P306,IF(Q308&lt;&gt;"",Q308,""))</f>
        <v>#N/A</v>
      </c>
      <c r="BE306" s="835"/>
      <c r="BF306" s="835" t="e">
        <f aca="false">IF(AM306&lt;&gt;0,IF(AN306="○","入力済","未入力"),"")</f>
        <v>#N/A</v>
      </c>
      <c r="BG306" s="835" t="str">
        <f aca="false">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835" t="str">
        <f aca="false">IF(OR(U306="新加算Ⅴ（７）",U306="新加算Ⅴ（９）",U306="新加算Ⅴ（10）",U306="新加算Ⅴ（12）",U306="新加算Ⅴ（13）",U306="新加算Ⅴ（14）"),IF(OR(AP306="○",AP306="令和６年度中に満たす"),"入力済","未入力"),"")</f>
        <v/>
      </c>
      <c r="BI306" s="835" t="str">
        <f aca="false">IF(OR(U306="新加算Ⅰ",U306="新加算Ⅱ",U306="新加算Ⅲ",U306="新加算Ⅴ（１）",U306="新加算Ⅴ（３）",U306="新加算Ⅴ（８）"),IF(OR(AQ306="○",AQ306="令和６年度中に満たす"),"入力済","未入力"),"")</f>
        <v/>
      </c>
      <c r="BJ306" s="836" t="str">
        <f aca="false">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831" t="str">
        <f aca="false">IF(OR(U306="新加算Ⅰ",U306="新加算Ⅴ（１）",U306="新加算Ⅴ（２）",U306="新加算Ⅴ（５）",U306="新加算Ⅴ（７）",U306="新加算Ⅴ（10）"),IF(AS306="","未入力","入力済"),"")</f>
        <v/>
      </c>
      <c r="BL306" s="644" t="str">
        <f aca="false">G306</f>
        <v/>
      </c>
    </row>
    <row r="307" customFormat="false" ht="15" hidden="false" customHeight="true" outlineLevel="0" collapsed="false">
      <c r="A307" s="730"/>
      <c r="B307" s="731"/>
      <c r="C307" s="731"/>
      <c r="D307" s="731"/>
      <c r="E307" s="731"/>
      <c r="F307" s="731"/>
      <c r="G307" s="732"/>
      <c r="H307" s="732"/>
      <c r="I307" s="732"/>
      <c r="J307" s="860"/>
      <c r="K307" s="732"/>
      <c r="L307" s="879"/>
      <c r="M307" s="880"/>
      <c r="N307" s="837" t="str">
        <f aca="false">IF('別紙様式2-2（４・５月分）'!Q234="","",'別紙様式2-2（４・５月分）'!Q234)</f>
        <v/>
      </c>
      <c r="O307" s="863"/>
      <c r="P307" s="813"/>
      <c r="Q307" s="813"/>
      <c r="R307" s="813"/>
      <c r="S307" s="864"/>
      <c r="T307" s="815"/>
      <c r="U307" s="816"/>
      <c r="V307" s="865"/>
      <c r="W307" s="818"/>
      <c r="X307" s="819"/>
      <c r="Y307" s="626"/>
      <c r="Z307" s="819"/>
      <c r="AA307" s="626"/>
      <c r="AB307" s="819"/>
      <c r="AC307" s="626"/>
      <c r="AD307" s="819"/>
      <c r="AE307" s="626"/>
      <c r="AF307" s="626"/>
      <c r="AG307" s="820"/>
      <c r="AH307" s="821"/>
      <c r="AI307" s="866"/>
      <c r="AJ307" s="867"/>
      <c r="AK307" s="824"/>
      <c r="AL307" s="825"/>
      <c r="AM307" s="826"/>
      <c r="AN307" s="703"/>
      <c r="AO307" s="827"/>
      <c r="AP307" s="704"/>
      <c r="AQ307" s="704"/>
      <c r="AR307" s="828"/>
      <c r="AS307" s="829"/>
      <c r="AT307" s="838" t="str">
        <f aca="false">IF(AV306="","",IF(AG306&gt;10,"！令和６年度の新加算の「算定対象月」が10か月を超えています。標準的な「算定対象月」は令和６年６月から令和７年３月です。",IF(OR(AB306&lt;&gt;7,AD306&lt;&gt;3),"！算定期間の終わりが令和７年３月になっていません。区分変更を行う場合は、別紙様式2-4に記入してください。","")))</f>
        <v/>
      </c>
      <c r="AU307" s="868"/>
      <c r="AV307" s="831"/>
      <c r="AW307" s="877" t="str">
        <f aca="false">IF('別紙様式2-2（４・５月分）'!O234="","",'別紙様式2-2（４・５月分）'!O234)</f>
        <v/>
      </c>
      <c r="AX307" s="833"/>
      <c r="AY307" s="834"/>
      <c r="AZ307" s="835"/>
      <c r="BA307" s="835"/>
      <c r="BB307" s="835"/>
      <c r="BC307" s="835"/>
      <c r="BD307" s="835"/>
      <c r="BE307" s="835"/>
      <c r="BF307" s="835"/>
      <c r="BG307" s="835"/>
      <c r="BH307" s="835"/>
      <c r="BI307" s="835"/>
      <c r="BJ307" s="836"/>
      <c r="BK307" s="831"/>
      <c r="BL307" s="644" t="str">
        <f aca="false">G306</f>
        <v/>
      </c>
    </row>
    <row r="308" s="1" customFormat="true" ht="15" hidden="false" customHeight="true" outlineLevel="0" collapsed="false">
      <c r="A308" s="730"/>
      <c r="B308" s="731"/>
      <c r="C308" s="731"/>
      <c r="D308" s="731"/>
      <c r="E308" s="731"/>
      <c r="F308" s="731"/>
      <c r="G308" s="732"/>
      <c r="H308" s="732"/>
      <c r="I308" s="732"/>
      <c r="J308" s="860"/>
      <c r="K308" s="732"/>
      <c r="L308" s="879"/>
      <c r="M308" s="880"/>
      <c r="N308" s="837"/>
      <c r="O308" s="863"/>
      <c r="P308" s="873" t="s">
        <v>92</v>
      </c>
      <c r="Q308" s="840" t="e">
        <f aca="false">IFERROR(VLOOKUP('別紙様式2-2（４・５月分）'!AR233,【参考】数式用!$AT$5:$AV$22,3,FALSE),"")))</f>
        <v>#N/A</v>
      </c>
      <c r="R308" s="874" t="s">
        <v>94</v>
      </c>
      <c r="S308" s="869" t="e">
        <f aca="false">IFERROR(VLOOKUP(K306,【参考】数式用!$A$5:$AB$27,MATCH(Q308,【参考】数式用!$B$4:$AB$4,0)+1,0),"")))</f>
        <v>#N/A</v>
      </c>
      <c r="T308" s="843" t="s">
        <v>410</v>
      </c>
      <c r="U308" s="844"/>
      <c r="V308" s="870" t="e">
        <f aca="false">IFERROR(VLOOKUP(K306,【参考】数式用!$A$5:$AB$27,MATCH(U308,【参考】数式用!$B$4:$AB$4,0)+1,0),"")))</f>
        <v>#N/A</v>
      </c>
      <c r="W308" s="846" t="s">
        <v>88</v>
      </c>
      <c r="X308" s="881" t="n">
        <v>7</v>
      </c>
      <c r="Y308" s="667" t="s">
        <v>89</v>
      </c>
      <c r="Z308" s="881" t="n">
        <v>4</v>
      </c>
      <c r="AA308" s="667" t="s">
        <v>372</v>
      </c>
      <c r="AB308" s="881" t="n">
        <v>8</v>
      </c>
      <c r="AC308" s="667" t="s">
        <v>89</v>
      </c>
      <c r="AD308" s="881" t="n">
        <v>3</v>
      </c>
      <c r="AE308" s="667" t="s">
        <v>90</v>
      </c>
      <c r="AF308" s="667" t="s">
        <v>101</v>
      </c>
      <c r="AG308" s="848" t="n">
        <f aca="false">IF(X308&gt;=1,(AB308*12+AD308)-(X308*12+Z308)+1,"")</f>
        <v>12</v>
      </c>
      <c r="AH308" s="849" t="s">
        <v>373</v>
      </c>
      <c r="AI308" s="871" t="str">
        <f aca="false">IFERROR(ROUNDDOWN(ROUND(L306*V308,0)*M306,0)*AG308,"")</f>
        <v/>
      </c>
      <c r="AJ308" s="882" t="str">
        <f aca="false">IFERROR(ROUNDDOWN(ROUND((L306*(V308-AX306)),0)*M306,0)*AG308,"")</f>
        <v/>
      </c>
      <c r="AK308" s="852" t="e">
        <f aca="false">IFERROR(IF(OR(N306="",N307="",N309=""),0,ROUNDDOWN(ROUNDDOWN(ROUND(L306*VLOOKUP(K306,【参考】数式用!$A$5:$AB$27,MATCH("新加算Ⅳ",【参考】数式用!$B$4:$AB$4,0)+1,0),0)*M306,0)*AG308*0.5,0)),"")),0),0),0)))</f>
        <v>#N/A</v>
      </c>
      <c r="AL308" s="853" t="str">
        <f aca="false">IF(U308&lt;&gt;"","新規に適用","")</f>
        <v/>
      </c>
      <c r="AM308" s="854" t="e">
        <f aca="false">IFERROR(IF(OR(N309="ベア加算",N309=""),0, IF(OR(U306="新加算Ⅰ",U306="新加算Ⅱ",U306="新加算Ⅲ",U306="新加算Ⅳ"),0,ROUNDDOWN(ROUND(L306*VLOOKUP(K306,【参考】数式用!$A$5:$I$27,MATCH("ベア加算",【参考】数式用!$B$4:$I$4,0)+1,0),0)*M306,0)*AG308)),"")),0),0))))</f>
        <v>#N/A</v>
      </c>
      <c r="AN308" s="855" t="e">
        <f aca="false">IF(AM308=0,"",IF(AND(U308&lt;&gt;"",AN306=""),"新規に適用",IF(AND(U308&lt;&gt;"",AN306&lt;&gt;""),"継続で適用","")))</f>
        <v>#N/A</v>
      </c>
      <c r="AO308" s="855" t="str">
        <f aca="false">IF(AND(U308&lt;&gt;"",AO306=""),"新規に適用",IF(AND(U308&lt;&gt;"",AO306&lt;&gt;""),"継続で適用",""))</f>
        <v/>
      </c>
      <c r="AP308" s="856"/>
      <c r="AQ308" s="855" t="str">
        <f aca="false">IF(AND(U308&lt;&gt;"",AQ306=""),"新規に適用",IF(AND(U308&lt;&gt;"",AQ306&lt;&gt;""),"継続で適用",""))</f>
        <v/>
      </c>
      <c r="AR308" s="857" t="str">
        <f aca="false">IF(AND(U308&lt;&gt;"",AO306=""),"新規に適用",IF(AND(U308&lt;&gt;"",OR(U306="新加算Ⅰ",U306="新加算Ⅱ",U306="新加算Ⅴ（１）",U306="新加算Ⅴ（２）",U306="新加算Ⅴ（３）",U306="新加算Ⅴ（４）",U306="新加算Ⅴ（５）",U306="新加算Ⅴ（６）",U306="新加算Ⅴ（７）",U306="新加算Ⅴ（９）",U306="新加算Ⅴ（10）",U306="新加算Ⅴ（12）")),"継続で適用",""))</f>
        <v/>
      </c>
      <c r="AS308" s="855" t="str">
        <f aca="false">IF(AND(U308&lt;&gt;"",AS306=""),"新規に適用",IF(AND(U308&lt;&gt;"",AS306&lt;&gt;""),"継続で適用",""))</f>
        <v/>
      </c>
      <c r="AT308" s="838"/>
      <c r="AU308" s="868"/>
      <c r="AV308" s="831" t="str">
        <f aca="false">IF(K306&lt;&gt;"","V列に色付け","")</f>
        <v/>
      </c>
      <c r="AW308" s="877"/>
      <c r="AX308" s="833"/>
      <c r="BL308" s="644" t="str">
        <f aca="false">G306</f>
        <v/>
      </c>
    </row>
    <row r="309" s="1" customFormat="true" ht="30" hidden="false" customHeight="true" outlineLevel="0" collapsed="false">
      <c r="A309" s="730"/>
      <c r="B309" s="731"/>
      <c r="C309" s="731"/>
      <c r="D309" s="731"/>
      <c r="E309" s="731"/>
      <c r="F309" s="731"/>
      <c r="G309" s="732"/>
      <c r="H309" s="732"/>
      <c r="I309" s="732"/>
      <c r="J309" s="860"/>
      <c r="K309" s="732"/>
      <c r="L309" s="879"/>
      <c r="M309" s="880"/>
      <c r="N309" s="859" t="str">
        <f aca="false">IF('別紙様式2-2（４・５月分）'!Q235="","",'別紙様式2-2（４・５月分）'!Q235)</f>
        <v/>
      </c>
      <c r="O309" s="863"/>
      <c r="P309" s="873"/>
      <c r="Q309" s="840"/>
      <c r="R309" s="874"/>
      <c r="S309" s="869"/>
      <c r="T309" s="843"/>
      <c r="U309" s="844"/>
      <c r="V309" s="870"/>
      <c r="W309" s="846"/>
      <c r="X309" s="881"/>
      <c r="Y309" s="667"/>
      <c r="Z309" s="881"/>
      <c r="AA309" s="667"/>
      <c r="AB309" s="881"/>
      <c r="AC309" s="667"/>
      <c r="AD309" s="881"/>
      <c r="AE309" s="667"/>
      <c r="AF309" s="667"/>
      <c r="AG309" s="848"/>
      <c r="AH309" s="849"/>
      <c r="AI309" s="871"/>
      <c r="AJ309" s="882"/>
      <c r="AK309" s="852"/>
      <c r="AL309" s="853"/>
      <c r="AM309" s="854"/>
      <c r="AN309" s="855"/>
      <c r="AO309" s="855"/>
      <c r="AP309" s="856"/>
      <c r="AQ309" s="855"/>
      <c r="AR309" s="857"/>
      <c r="AS309" s="855"/>
      <c r="AT309" s="681" t="str">
        <f aca="false">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868"/>
      <c r="AV309" s="831"/>
      <c r="AW309" s="877" t="str">
        <f aca="false">IF('別紙様式2-2（４・５月分）'!O235="","",'別紙様式2-2（４・５月分）'!O235)</f>
        <v/>
      </c>
      <c r="AX309" s="833"/>
      <c r="BL309" s="644" t="str">
        <f aca="false">G306</f>
        <v/>
      </c>
    </row>
    <row r="310" customFormat="false" ht="30" hidden="false" customHeight="true" outlineLevel="0" collapsed="false">
      <c r="A310" s="616" t="n">
        <v>75</v>
      </c>
      <c r="B310" s="617" t="str">
        <f aca="false">IF(基本情報入力シート!C128="","",基本情報入力シート!C128)</f>
        <v/>
      </c>
      <c r="C310" s="617"/>
      <c r="D310" s="617"/>
      <c r="E310" s="617"/>
      <c r="F310" s="617"/>
      <c r="G310" s="618" t="str">
        <f aca="false">IF(基本情報入力シート!M128="","",基本情報入力シート!M128)</f>
        <v/>
      </c>
      <c r="H310" s="618" t="str">
        <f aca="false">IF(基本情報入力シート!R128="","",基本情報入力シート!R128)</f>
        <v/>
      </c>
      <c r="I310" s="618" t="str">
        <f aca="false">IF(基本情報入力シート!W128="","",基本情報入力シート!W128)</f>
        <v/>
      </c>
      <c r="J310" s="808" t="str">
        <f aca="false">IF(基本情報入力シート!X128="","",基本情報入力シート!X128)</f>
        <v/>
      </c>
      <c r="K310" s="618" t="str">
        <f aca="false">IF(基本情報入力シート!Y128="","",基本情報入力シート!Y128)</f>
        <v/>
      </c>
      <c r="L310" s="620" t="str">
        <f aca="false">IF(基本情報入力シート!AB128="","",基本情報入力シート!AB128)</f>
        <v/>
      </c>
      <c r="M310" s="621" t="e">
        <f aca="false">IF(基本情報入力シート!AC128="","",基本情報入力シート!AC128)</f>
        <v>#N/A</v>
      </c>
      <c r="N310" s="811" t="str">
        <f aca="false">IF('別紙様式2-2（４・５月分）'!Q236="","",'別紙様式2-2（４・５月分）'!Q236)</f>
        <v/>
      </c>
      <c r="O310" s="863" t="e">
        <f aca="false">IF(SUM('別紙様式2-2（４・５月分）'!R236:R238)=0,"",SUM('別紙様式2-2（４・５月分）'!R236:R238))</f>
        <v>#N/A</v>
      </c>
      <c r="P310" s="813" t="e">
        <f aca="false">IFERROR(VLOOKUP('別紙様式2-2（４・５月分）'!AR236,【参考】数式用!$AT$5:$AU$22,2,FALSE),"")))</f>
        <v>#N/A</v>
      </c>
      <c r="Q310" s="813"/>
      <c r="R310" s="813"/>
      <c r="S310" s="864" t="e">
        <f aca="false">IFERROR(VLOOKUP(K310,【参考】数式用!$A$5:$AB$27,MATCH(P310,【参考】数式用!$B$4:$AB$4,0)+1,0),"")))</f>
        <v>#N/A</v>
      </c>
      <c r="T310" s="815" t="s">
        <v>405</v>
      </c>
      <c r="U310" s="816"/>
      <c r="V310" s="865" t="e">
        <f aca="false">IFERROR(VLOOKUP(K310,【参考】数式用!$A$5:$AB$27,MATCH(U310,【参考】数式用!$B$4:$AB$4,0)+1,0),"")))</f>
        <v>#N/A</v>
      </c>
      <c r="W310" s="818" t="s">
        <v>88</v>
      </c>
      <c r="X310" s="819" t="n">
        <v>6</v>
      </c>
      <c r="Y310" s="626" t="s">
        <v>89</v>
      </c>
      <c r="Z310" s="819" t="n">
        <v>6</v>
      </c>
      <c r="AA310" s="626" t="s">
        <v>372</v>
      </c>
      <c r="AB310" s="819" t="n">
        <v>7</v>
      </c>
      <c r="AC310" s="626" t="s">
        <v>89</v>
      </c>
      <c r="AD310" s="819" t="n">
        <v>3</v>
      </c>
      <c r="AE310" s="626" t="s">
        <v>90</v>
      </c>
      <c r="AF310" s="626" t="s">
        <v>101</v>
      </c>
      <c r="AG310" s="820" t="n">
        <f aca="false">IF(X310&gt;=1,(AB310*12+AD310)-(X310*12+Z310)+1,"")</f>
        <v>10</v>
      </c>
      <c r="AH310" s="821" t="s">
        <v>373</v>
      </c>
      <c r="AI310" s="866" t="str">
        <f aca="false">IFERROR(ROUNDDOWN(ROUND(L310*V310,0)*M310,0)*AG310,"")</f>
        <v/>
      </c>
      <c r="AJ310" s="867" t="str">
        <f aca="false">IFERROR(ROUNDDOWN(ROUND((L310*(V310-AX310)),0)*M310,0)*AG310,"")</f>
        <v/>
      </c>
      <c r="AK310" s="824" t="e">
        <f aca="false">IFERROR(IF(OR(N310="",N311="",N313=""),0,ROUNDDOWN(ROUNDDOWN(ROUND(L310*VLOOKUP(K310,【参考】数式用!$A$5:$AB$27,MATCH("新加算Ⅳ",【参考】数式用!$B$4:$AB$4,0)+1,0),0)*M310,0)*AG310*0.5,0)),"")),0),0),0)))</f>
        <v>#N/A</v>
      </c>
      <c r="AL310" s="825"/>
      <c r="AM310" s="826" t="e">
        <f aca="false">IFERROR(IF(OR(N313="ベア加算",N313=""),0, IF(OR(U310="新加算Ⅰ",U310="新加算Ⅱ",U310="新加算Ⅲ",U310="新加算Ⅳ"),ROUNDDOWN(ROUND(L310*VLOOKUP(K310,【参考】数式用!$A$5:$I$27,MATCH("ベア加算",【参考】数式用!$B$4:$I$4,0)+1,0),0)*M310,0)*AG310,0)),"")),0),0))))</f>
        <v>#N/A</v>
      </c>
      <c r="AN310" s="703"/>
      <c r="AO310" s="827"/>
      <c r="AP310" s="704"/>
      <c r="AQ310" s="704"/>
      <c r="AR310" s="828"/>
      <c r="AS310" s="829"/>
      <c r="AT310" s="639" t="str">
        <f aca="false">IF(AV310="","",IF(V310&lt;O310,"！加算の要件上は問題ありませんが、令和６年４・５月と比較して令和６年６月に加算率が下がる計画になっています。",""))</f>
        <v/>
      </c>
      <c r="AU310" s="868"/>
      <c r="AV310" s="831" t="str">
        <f aca="false">IF(K310&lt;&gt;"","V列に色付け","")</f>
        <v/>
      </c>
      <c r="AW310" s="877" t="str">
        <f aca="false">IF('別紙様式2-2（４・５月分）'!O236="","",'別紙様式2-2（４・５月分）'!O236)</f>
        <v/>
      </c>
      <c r="AX310" s="833" t="e">
        <f aca="false">IF(SUM('別紙様式2-2（４・５月分）'!P236:P238)=0,"",SUM('別紙様式2-2（４・５月分）'!P236:P238))</f>
        <v>#N/A</v>
      </c>
      <c r="AY310" s="834" t="e">
        <f aca="false">IFERROR(VLOOKUP(K310,【参考】数式用!$AJ$2:$AK$24,2,FALSE),"")))</f>
        <v>#N/A</v>
      </c>
      <c r="AZ310" s="835" t="s">
        <v>406</v>
      </c>
      <c r="BA310" s="835" t="s">
        <v>407</v>
      </c>
      <c r="BB310" s="835" t="s">
        <v>408</v>
      </c>
      <c r="BC310" s="835" t="s">
        <v>409</v>
      </c>
      <c r="BD310" s="835" t="e">
        <f aca="false">IF(AND(P310&lt;&gt;"新加算Ⅰ",P310&lt;&gt;"新加算Ⅱ",P310&lt;&gt;"新加算Ⅲ",P310&lt;&gt;"新加算Ⅳ"),P310,IF(Q312&lt;&gt;"",Q312,""))</f>
        <v>#N/A</v>
      </c>
      <c r="BE310" s="835"/>
      <c r="BF310" s="835" t="e">
        <f aca="false">IF(AM310&lt;&gt;0,IF(AN310="○","入力済","未入力"),"")</f>
        <v>#N/A</v>
      </c>
      <c r="BG310" s="835" t="str">
        <f aca="false">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835" t="str">
        <f aca="false">IF(OR(U310="新加算Ⅴ（７）",U310="新加算Ⅴ（９）",U310="新加算Ⅴ（10）",U310="新加算Ⅴ（12）",U310="新加算Ⅴ（13）",U310="新加算Ⅴ（14）"),IF(OR(AP310="○",AP310="令和６年度中に満たす"),"入力済","未入力"),"")</f>
        <v/>
      </c>
      <c r="BI310" s="835" t="str">
        <f aca="false">IF(OR(U310="新加算Ⅰ",U310="新加算Ⅱ",U310="新加算Ⅲ",U310="新加算Ⅴ（１）",U310="新加算Ⅴ（３）",U310="新加算Ⅴ（８）"),IF(OR(AQ310="○",AQ310="令和６年度中に満たす"),"入力済","未入力"),"")</f>
        <v/>
      </c>
      <c r="BJ310" s="836" t="str">
        <f aca="false">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831" t="str">
        <f aca="false">IF(OR(U310="新加算Ⅰ",U310="新加算Ⅴ（１）",U310="新加算Ⅴ（２）",U310="新加算Ⅴ（５）",U310="新加算Ⅴ（７）",U310="新加算Ⅴ（10）"),IF(AS310="","未入力","入力済"),"")</f>
        <v/>
      </c>
      <c r="BL310" s="644" t="str">
        <f aca="false">G310</f>
        <v/>
      </c>
    </row>
    <row r="311" customFormat="false" ht="15" hidden="false" customHeight="true" outlineLevel="0" collapsed="false">
      <c r="A311" s="616"/>
      <c r="B311" s="617"/>
      <c r="C311" s="617"/>
      <c r="D311" s="617"/>
      <c r="E311" s="617"/>
      <c r="F311" s="617"/>
      <c r="G311" s="618"/>
      <c r="H311" s="618"/>
      <c r="I311" s="618"/>
      <c r="J311" s="808"/>
      <c r="K311" s="618"/>
      <c r="L311" s="620"/>
      <c r="M311" s="621"/>
      <c r="N311" s="837" t="str">
        <f aca="false">IF('別紙様式2-2（４・５月分）'!Q237="","",'別紙様式2-2（４・５月分）'!Q237)</f>
        <v/>
      </c>
      <c r="O311" s="863"/>
      <c r="P311" s="813"/>
      <c r="Q311" s="813"/>
      <c r="R311" s="813"/>
      <c r="S311" s="864"/>
      <c r="T311" s="815"/>
      <c r="U311" s="816"/>
      <c r="V311" s="865"/>
      <c r="W311" s="818"/>
      <c r="X311" s="819"/>
      <c r="Y311" s="626"/>
      <c r="Z311" s="819"/>
      <c r="AA311" s="626"/>
      <c r="AB311" s="819"/>
      <c r="AC311" s="626"/>
      <c r="AD311" s="819"/>
      <c r="AE311" s="626"/>
      <c r="AF311" s="626"/>
      <c r="AG311" s="820"/>
      <c r="AH311" s="821"/>
      <c r="AI311" s="866"/>
      <c r="AJ311" s="867"/>
      <c r="AK311" s="824"/>
      <c r="AL311" s="825"/>
      <c r="AM311" s="826"/>
      <c r="AN311" s="703"/>
      <c r="AO311" s="827"/>
      <c r="AP311" s="704"/>
      <c r="AQ311" s="704"/>
      <c r="AR311" s="828"/>
      <c r="AS311" s="829"/>
      <c r="AT311" s="838" t="str">
        <f aca="false">IF(AV310="","",IF(AG310&gt;10,"！令和６年度の新加算の「算定対象月」が10か月を超えています。標準的な「算定対象月」は令和６年６月から令和７年３月です。",IF(OR(AB310&lt;&gt;7,AD310&lt;&gt;3),"！算定期間の終わりが令和７年３月になっていません。区分変更を行う場合は、別紙様式2-4に記入してください。","")))</f>
        <v/>
      </c>
      <c r="AU311" s="868"/>
      <c r="AV311" s="831"/>
      <c r="AW311" s="877" t="str">
        <f aca="false">IF('別紙様式2-2（４・５月分）'!O237="","",'別紙様式2-2（４・５月分）'!O237)</f>
        <v/>
      </c>
      <c r="AX311" s="833"/>
      <c r="AY311" s="834"/>
      <c r="AZ311" s="835"/>
      <c r="BA311" s="835"/>
      <c r="BB311" s="835"/>
      <c r="BC311" s="835"/>
      <c r="BD311" s="835"/>
      <c r="BE311" s="835"/>
      <c r="BF311" s="835"/>
      <c r="BG311" s="835"/>
      <c r="BH311" s="835"/>
      <c r="BI311" s="835"/>
      <c r="BJ311" s="836"/>
      <c r="BK311" s="831"/>
      <c r="BL311" s="644" t="str">
        <f aca="false">G310</f>
        <v/>
      </c>
    </row>
    <row r="312" s="1" customFormat="true" ht="15" hidden="false" customHeight="true" outlineLevel="0" collapsed="false">
      <c r="A312" s="616"/>
      <c r="B312" s="617"/>
      <c r="C312" s="617"/>
      <c r="D312" s="617"/>
      <c r="E312" s="617"/>
      <c r="F312" s="617"/>
      <c r="G312" s="618"/>
      <c r="H312" s="618"/>
      <c r="I312" s="618"/>
      <c r="J312" s="808"/>
      <c r="K312" s="618"/>
      <c r="L312" s="620"/>
      <c r="M312" s="621"/>
      <c r="N312" s="837"/>
      <c r="O312" s="863"/>
      <c r="P312" s="873" t="s">
        <v>92</v>
      </c>
      <c r="Q312" s="840" t="e">
        <f aca="false">IFERROR(VLOOKUP('別紙様式2-2（４・５月分）'!AR236,【参考】数式用!$AT$5:$AV$22,3,FALSE),"")))</f>
        <v>#N/A</v>
      </c>
      <c r="R312" s="874" t="s">
        <v>94</v>
      </c>
      <c r="S312" s="875" t="e">
        <f aca="false">IFERROR(VLOOKUP(K310,【参考】数式用!$A$5:$AB$27,MATCH(Q312,【参考】数式用!$B$4:$AB$4,0)+1,0),"")))</f>
        <v>#N/A</v>
      </c>
      <c r="T312" s="843" t="s">
        <v>410</v>
      </c>
      <c r="U312" s="844"/>
      <c r="V312" s="870" t="e">
        <f aca="false">IFERROR(VLOOKUP(K310,【参考】数式用!$A$5:$AB$27,MATCH(U312,【参考】数式用!$B$4:$AB$4,0)+1,0),"")))</f>
        <v>#N/A</v>
      </c>
      <c r="W312" s="846" t="s">
        <v>88</v>
      </c>
      <c r="X312" s="881" t="n">
        <v>7</v>
      </c>
      <c r="Y312" s="667" t="s">
        <v>89</v>
      </c>
      <c r="Z312" s="881" t="n">
        <v>4</v>
      </c>
      <c r="AA312" s="667" t="s">
        <v>372</v>
      </c>
      <c r="AB312" s="881" t="n">
        <v>8</v>
      </c>
      <c r="AC312" s="667" t="s">
        <v>89</v>
      </c>
      <c r="AD312" s="881" t="n">
        <v>3</v>
      </c>
      <c r="AE312" s="667" t="s">
        <v>90</v>
      </c>
      <c r="AF312" s="667" t="s">
        <v>101</v>
      </c>
      <c r="AG312" s="848" t="n">
        <f aca="false">IF(X312&gt;=1,(AB312*12+AD312)-(X312*12+Z312)+1,"")</f>
        <v>12</v>
      </c>
      <c r="AH312" s="849" t="s">
        <v>373</v>
      </c>
      <c r="AI312" s="871" t="str">
        <f aca="false">IFERROR(ROUNDDOWN(ROUND(L310*V312,0)*M310,0)*AG312,"")</f>
        <v/>
      </c>
      <c r="AJ312" s="882" t="str">
        <f aca="false">IFERROR(ROUNDDOWN(ROUND((L310*(V312-AX310)),0)*M310,0)*AG312,"")</f>
        <v/>
      </c>
      <c r="AK312" s="852" t="e">
        <f aca="false">IFERROR(IF(OR(N310="",N311="",N313=""),0,ROUNDDOWN(ROUNDDOWN(ROUND(L310*VLOOKUP(K310,【参考】数式用!$A$5:$AB$27,MATCH("新加算Ⅳ",【参考】数式用!$B$4:$AB$4,0)+1,0),0)*M310,0)*AG312*0.5,0)),"")),0),0),0)))</f>
        <v>#N/A</v>
      </c>
      <c r="AL312" s="853" t="str">
        <f aca="false">IF(U312&lt;&gt;"","新規に適用","")</f>
        <v/>
      </c>
      <c r="AM312" s="854" t="e">
        <f aca="false">IFERROR(IF(OR(N313="ベア加算",N313=""),0, IF(OR(U310="新加算Ⅰ",U310="新加算Ⅱ",U310="新加算Ⅲ",U310="新加算Ⅳ"),0,ROUNDDOWN(ROUND(L310*VLOOKUP(K310,【参考】数式用!$A$5:$I$27,MATCH("ベア加算",【参考】数式用!$B$4:$I$4,0)+1,0),0)*M310,0)*AG312)),"")),0),0))))</f>
        <v>#N/A</v>
      </c>
      <c r="AN312" s="855" t="e">
        <f aca="false">IF(AM312=0,"",IF(AND(U312&lt;&gt;"",AN310=""),"新規に適用",IF(AND(U312&lt;&gt;"",AN310&lt;&gt;""),"継続で適用","")))</f>
        <v>#N/A</v>
      </c>
      <c r="AO312" s="855" t="str">
        <f aca="false">IF(AND(U312&lt;&gt;"",AO310=""),"新規に適用",IF(AND(U312&lt;&gt;"",AO310&lt;&gt;""),"継続で適用",""))</f>
        <v/>
      </c>
      <c r="AP312" s="856"/>
      <c r="AQ312" s="855" t="str">
        <f aca="false">IF(AND(U312&lt;&gt;"",AQ310=""),"新規に適用",IF(AND(U312&lt;&gt;"",AQ310&lt;&gt;""),"継続で適用",""))</f>
        <v/>
      </c>
      <c r="AR312" s="857" t="str">
        <f aca="false">IF(AND(U312&lt;&gt;"",AO310=""),"新規に適用",IF(AND(U312&lt;&gt;"",OR(U310="新加算Ⅰ",U310="新加算Ⅱ",U310="新加算Ⅴ（１）",U310="新加算Ⅴ（２）",U310="新加算Ⅴ（３）",U310="新加算Ⅴ（４）",U310="新加算Ⅴ（５）",U310="新加算Ⅴ（６）",U310="新加算Ⅴ（７）",U310="新加算Ⅴ（９）",U310="新加算Ⅴ（10）",U310="新加算Ⅴ（12）")),"継続で適用",""))</f>
        <v/>
      </c>
      <c r="AS312" s="855" t="str">
        <f aca="false">IF(AND(U312&lt;&gt;"",AS310=""),"新規に適用",IF(AND(U312&lt;&gt;"",AS310&lt;&gt;""),"継続で適用",""))</f>
        <v/>
      </c>
      <c r="AT312" s="838"/>
      <c r="AU312" s="868"/>
      <c r="AV312" s="831" t="str">
        <f aca="false">IF(K310&lt;&gt;"","V列に色付け","")</f>
        <v/>
      </c>
      <c r="AW312" s="877"/>
      <c r="AX312" s="833"/>
      <c r="BL312" s="644" t="str">
        <f aca="false">G310</f>
        <v/>
      </c>
    </row>
    <row r="313" s="1" customFormat="true" ht="30" hidden="false" customHeight="true" outlineLevel="0" collapsed="false">
      <c r="A313" s="616"/>
      <c r="B313" s="617"/>
      <c r="C313" s="617"/>
      <c r="D313" s="617"/>
      <c r="E313" s="617"/>
      <c r="F313" s="617"/>
      <c r="G313" s="618"/>
      <c r="H313" s="618"/>
      <c r="I313" s="618"/>
      <c r="J313" s="808"/>
      <c r="K313" s="618"/>
      <c r="L313" s="620"/>
      <c r="M313" s="621"/>
      <c r="N313" s="859" t="str">
        <f aca="false">IF('別紙様式2-2（４・５月分）'!Q238="","",'別紙様式2-2（４・５月分）'!Q238)</f>
        <v/>
      </c>
      <c r="O313" s="863"/>
      <c r="P313" s="873"/>
      <c r="Q313" s="840"/>
      <c r="R313" s="874"/>
      <c r="S313" s="875"/>
      <c r="T313" s="843"/>
      <c r="U313" s="844"/>
      <c r="V313" s="870"/>
      <c r="W313" s="846"/>
      <c r="X313" s="881"/>
      <c r="Y313" s="667"/>
      <c r="Z313" s="881"/>
      <c r="AA313" s="667"/>
      <c r="AB313" s="881"/>
      <c r="AC313" s="667"/>
      <c r="AD313" s="881"/>
      <c r="AE313" s="667"/>
      <c r="AF313" s="667"/>
      <c r="AG313" s="848"/>
      <c r="AH313" s="849"/>
      <c r="AI313" s="871"/>
      <c r="AJ313" s="882"/>
      <c r="AK313" s="852"/>
      <c r="AL313" s="853"/>
      <c r="AM313" s="854"/>
      <c r="AN313" s="855"/>
      <c r="AO313" s="855"/>
      <c r="AP313" s="856"/>
      <c r="AQ313" s="855"/>
      <c r="AR313" s="857"/>
      <c r="AS313" s="855"/>
      <c r="AT313" s="681" t="str">
        <f aca="false">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868"/>
      <c r="AV313" s="831"/>
      <c r="AW313" s="877" t="str">
        <f aca="false">IF('別紙様式2-2（４・５月分）'!O238="","",'別紙様式2-2（４・５月分）'!O238)</f>
        <v/>
      </c>
      <c r="AX313" s="833"/>
      <c r="BL313" s="644" t="str">
        <f aca="false">G310</f>
        <v/>
      </c>
    </row>
    <row r="314" customFormat="false" ht="30" hidden="false" customHeight="true" outlineLevel="0" collapsed="false">
      <c r="A314" s="730" t="n">
        <v>76</v>
      </c>
      <c r="B314" s="731" t="str">
        <f aca="false">IF(基本情報入力シート!C129="","",基本情報入力シート!C129)</f>
        <v/>
      </c>
      <c r="C314" s="731"/>
      <c r="D314" s="731"/>
      <c r="E314" s="731"/>
      <c r="F314" s="731"/>
      <c r="G314" s="732" t="str">
        <f aca="false">IF(基本情報入力シート!M129="","",基本情報入力シート!M129)</f>
        <v/>
      </c>
      <c r="H314" s="732" t="str">
        <f aca="false">IF(基本情報入力シート!R129="","",基本情報入力シート!R129)</f>
        <v/>
      </c>
      <c r="I314" s="732" t="str">
        <f aca="false">IF(基本情報入力シート!W129="","",基本情報入力シート!W129)</f>
        <v/>
      </c>
      <c r="J314" s="860" t="str">
        <f aca="false">IF(基本情報入力シート!X129="","",基本情報入力シート!X129)</f>
        <v/>
      </c>
      <c r="K314" s="732" t="str">
        <f aca="false">IF(基本情報入力シート!Y129="","",基本情報入力シート!Y129)</f>
        <v/>
      </c>
      <c r="L314" s="879" t="str">
        <f aca="false">IF(基本情報入力シート!AB129="","",基本情報入力シート!AB129)</f>
        <v/>
      </c>
      <c r="M314" s="880" t="e">
        <f aca="false">IF(基本情報入力シート!AC129="","",基本情報入力シート!AC129)</f>
        <v>#N/A</v>
      </c>
      <c r="N314" s="811" t="str">
        <f aca="false">IF('別紙様式2-2（４・５月分）'!Q239="","",'別紙様式2-2（４・５月分）'!Q239)</f>
        <v/>
      </c>
      <c r="O314" s="863" t="e">
        <f aca="false">IF(SUM('別紙様式2-2（４・５月分）'!R239:R241)=0,"",SUM('別紙様式2-2（４・５月分）'!R239:R241))</f>
        <v>#N/A</v>
      </c>
      <c r="P314" s="813" t="e">
        <f aca="false">IFERROR(VLOOKUP('別紙様式2-2（４・５月分）'!AR239,【参考】数式用!$AT$5:$AU$22,2,FALSE),"")))</f>
        <v>#N/A</v>
      </c>
      <c r="Q314" s="813"/>
      <c r="R314" s="813"/>
      <c r="S314" s="864" t="e">
        <f aca="false">IFERROR(VLOOKUP(K314,【参考】数式用!$A$5:$AB$27,MATCH(P314,【参考】数式用!$B$4:$AB$4,0)+1,0),"")))</f>
        <v>#N/A</v>
      </c>
      <c r="T314" s="815" t="s">
        <v>405</v>
      </c>
      <c r="U314" s="816"/>
      <c r="V314" s="865" t="e">
        <f aca="false">IFERROR(VLOOKUP(K314,【参考】数式用!$A$5:$AB$27,MATCH(U314,【参考】数式用!$B$4:$AB$4,0)+1,0),"")))</f>
        <v>#N/A</v>
      </c>
      <c r="W314" s="818" t="s">
        <v>88</v>
      </c>
      <c r="X314" s="819" t="n">
        <v>6</v>
      </c>
      <c r="Y314" s="626" t="s">
        <v>89</v>
      </c>
      <c r="Z314" s="819" t="n">
        <v>6</v>
      </c>
      <c r="AA314" s="626" t="s">
        <v>372</v>
      </c>
      <c r="AB314" s="819" t="n">
        <v>7</v>
      </c>
      <c r="AC314" s="626" t="s">
        <v>89</v>
      </c>
      <c r="AD314" s="819" t="n">
        <v>3</v>
      </c>
      <c r="AE314" s="626" t="s">
        <v>90</v>
      </c>
      <c r="AF314" s="626" t="s">
        <v>101</v>
      </c>
      <c r="AG314" s="820" t="n">
        <f aca="false">IF(X314&gt;=1,(AB314*12+AD314)-(X314*12+Z314)+1,"")</f>
        <v>10</v>
      </c>
      <c r="AH314" s="821" t="s">
        <v>373</v>
      </c>
      <c r="AI314" s="866" t="str">
        <f aca="false">IFERROR(ROUNDDOWN(ROUND(L314*V314,0)*M314,0)*AG314,"")</f>
        <v/>
      </c>
      <c r="AJ314" s="867" t="str">
        <f aca="false">IFERROR(ROUNDDOWN(ROUND((L314*(V314-AX314)),0)*M314,0)*AG314,"")</f>
        <v/>
      </c>
      <c r="AK314" s="824" t="e">
        <f aca="false">IFERROR(IF(OR(N314="",N315="",N317=""),0,ROUNDDOWN(ROUNDDOWN(ROUND(L314*VLOOKUP(K314,【参考】数式用!$A$5:$AB$27,MATCH("新加算Ⅳ",【参考】数式用!$B$4:$AB$4,0)+1,0),0)*M314,0)*AG314*0.5,0)),"")),0),0),0)))</f>
        <v>#N/A</v>
      </c>
      <c r="AL314" s="825"/>
      <c r="AM314" s="826" t="e">
        <f aca="false">IFERROR(IF(OR(N317="ベア加算",N317=""),0, IF(OR(U314="新加算Ⅰ",U314="新加算Ⅱ",U314="新加算Ⅲ",U314="新加算Ⅳ"),ROUNDDOWN(ROUND(L314*VLOOKUP(K314,【参考】数式用!$A$5:$I$27,MATCH("ベア加算",【参考】数式用!$B$4:$I$4,0)+1,0),0)*M314,0)*AG314,0)),"")),0),0))))</f>
        <v>#N/A</v>
      </c>
      <c r="AN314" s="703"/>
      <c r="AO314" s="827"/>
      <c r="AP314" s="704"/>
      <c r="AQ314" s="704"/>
      <c r="AR314" s="828"/>
      <c r="AS314" s="829"/>
      <c r="AT314" s="639" t="str">
        <f aca="false">IF(AV314="","",IF(V314&lt;O314,"！加算の要件上は問題ありませんが、令和６年４・５月と比較して令和６年６月に加算率が下がる計画になっています。",""))</f>
        <v/>
      </c>
      <c r="AU314" s="868"/>
      <c r="AV314" s="831" t="str">
        <f aca="false">IF(K314&lt;&gt;"","V列に色付け","")</f>
        <v/>
      </c>
      <c r="AW314" s="877" t="str">
        <f aca="false">IF('別紙様式2-2（４・５月分）'!O239="","",'別紙様式2-2（４・５月分）'!O239)</f>
        <v/>
      </c>
      <c r="AX314" s="833" t="e">
        <f aca="false">IF(SUM('別紙様式2-2（４・５月分）'!P239:P241)=0,"",SUM('別紙様式2-2（４・５月分）'!P239:P241))</f>
        <v>#N/A</v>
      </c>
      <c r="AY314" s="834" t="e">
        <f aca="false">IFERROR(VLOOKUP(K314,【参考】数式用!$AJ$2:$AK$24,2,FALSE),"")))</f>
        <v>#N/A</v>
      </c>
      <c r="AZ314" s="835" t="s">
        <v>406</v>
      </c>
      <c r="BA314" s="835" t="s">
        <v>407</v>
      </c>
      <c r="BB314" s="835" t="s">
        <v>408</v>
      </c>
      <c r="BC314" s="835" t="s">
        <v>409</v>
      </c>
      <c r="BD314" s="835" t="e">
        <f aca="false">IF(AND(P314&lt;&gt;"新加算Ⅰ",P314&lt;&gt;"新加算Ⅱ",P314&lt;&gt;"新加算Ⅲ",P314&lt;&gt;"新加算Ⅳ"),P314,IF(Q316&lt;&gt;"",Q316,""))</f>
        <v>#N/A</v>
      </c>
      <c r="BE314" s="835"/>
      <c r="BF314" s="835" t="e">
        <f aca="false">IF(AM314&lt;&gt;0,IF(AN314="○","入力済","未入力"),"")</f>
        <v>#N/A</v>
      </c>
      <c r="BG314" s="835" t="str">
        <f aca="false">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835" t="str">
        <f aca="false">IF(OR(U314="新加算Ⅴ（７）",U314="新加算Ⅴ（９）",U314="新加算Ⅴ（10）",U314="新加算Ⅴ（12）",U314="新加算Ⅴ（13）",U314="新加算Ⅴ（14）"),IF(OR(AP314="○",AP314="令和６年度中に満たす"),"入力済","未入力"),"")</f>
        <v/>
      </c>
      <c r="BI314" s="835" t="str">
        <f aca="false">IF(OR(U314="新加算Ⅰ",U314="新加算Ⅱ",U314="新加算Ⅲ",U314="新加算Ⅴ（１）",U314="新加算Ⅴ（３）",U314="新加算Ⅴ（８）"),IF(OR(AQ314="○",AQ314="令和６年度中に満たす"),"入力済","未入力"),"")</f>
        <v/>
      </c>
      <c r="BJ314" s="836" t="str">
        <f aca="false">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831" t="str">
        <f aca="false">IF(OR(U314="新加算Ⅰ",U314="新加算Ⅴ（１）",U314="新加算Ⅴ（２）",U314="新加算Ⅴ（５）",U314="新加算Ⅴ（７）",U314="新加算Ⅴ（10）"),IF(AS314="","未入力","入力済"),"")</f>
        <v/>
      </c>
      <c r="BL314" s="644" t="str">
        <f aca="false">G314</f>
        <v/>
      </c>
    </row>
    <row r="315" customFormat="false" ht="15" hidden="false" customHeight="true" outlineLevel="0" collapsed="false">
      <c r="A315" s="730"/>
      <c r="B315" s="731"/>
      <c r="C315" s="731"/>
      <c r="D315" s="731"/>
      <c r="E315" s="731"/>
      <c r="F315" s="731"/>
      <c r="G315" s="732"/>
      <c r="H315" s="732"/>
      <c r="I315" s="732"/>
      <c r="J315" s="860"/>
      <c r="K315" s="732"/>
      <c r="L315" s="879"/>
      <c r="M315" s="880"/>
      <c r="N315" s="837" t="str">
        <f aca="false">IF('別紙様式2-2（４・５月分）'!Q240="","",'別紙様式2-2（４・５月分）'!Q240)</f>
        <v/>
      </c>
      <c r="O315" s="863"/>
      <c r="P315" s="813"/>
      <c r="Q315" s="813"/>
      <c r="R315" s="813"/>
      <c r="S315" s="864"/>
      <c r="T315" s="815"/>
      <c r="U315" s="816"/>
      <c r="V315" s="865"/>
      <c r="W315" s="818"/>
      <c r="X315" s="819"/>
      <c r="Y315" s="626"/>
      <c r="Z315" s="819"/>
      <c r="AA315" s="626"/>
      <c r="AB315" s="819"/>
      <c r="AC315" s="626"/>
      <c r="AD315" s="819"/>
      <c r="AE315" s="626"/>
      <c r="AF315" s="626"/>
      <c r="AG315" s="820"/>
      <c r="AH315" s="821"/>
      <c r="AI315" s="866"/>
      <c r="AJ315" s="867"/>
      <c r="AK315" s="824"/>
      <c r="AL315" s="825"/>
      <c r="AM315" s="826"/>
      <c r="AN315" s="703"/>
      <c r="AO315" s="827"/>
      <c r="AP315" s="704"/>
      <c r="AQ315" s="704"/>
      <c r="AR315" s="828"/>
      <c r="AS315" s="829"/>
      <c r="AT315" s="838" t="str">
        <f aca="false">IF(AV314="","",IF(AG314&gt;10,"！令和６年度の新加算の「算定対象月」が10か月を超えています。標準的な「算定対象月」は令和６年６月から令和７年３月です。",IF(OR(AB314&lt;&gt;7,AD314&lt;&gt;3),"！算定期間の終わりが令和７年３月になっていません。区分変更を行う場合は、別紙様式2-4に記入してください。","")))</f>
        <v/>
      </c>
      <c r="AU315" s="868"/>
      <c r="AV315" s="831"/>
      <c r="AW315" s="877" t="str">
        <f aca="false">IF('別紙様式2-2（４・５月分）'!O240="","",'別紙様式2-2（４・５月分）'!O240)</f>
        <v/>
      </c>
      <c r="AX315" s="833"/>
      <c r="AY315" s="834"/>
      <c r="AZ315" s="835"/>
      <c r="BA315" s="835"/>
      <c r="BB315" s="835"/>
      <c r="BC315" s="835"/>
      <c r="BD315" s="835"/>
      <c r="BE315" s="835"/>
      <c r="BF315" s="835"/>
      <c r="BG315" s="835"/>
      <c r="BH315" s="835"/>
      <c r="BI315" s="835"/>
      <c r="BJ315" s="836"/>
      <c r="BK315" s="831"/>
      <c r="BL315" s="644" t="str">
        <f aca="false">G314</f>
        <v/>
      </c>
    </row>
    <row r="316" s="1" customFormat="true" ht="15" hidden="false" customHeight="true" outlineLevel="0" collapsed="false">
      <c r="A316" s="730"/>
      <c r="B316" s="731"/>
      <c r="C316" s="731"/>
      <c r="D316" s="731"/>
      <c r="E316" s="731"/>
      <c r="F316" s="731"/>
      <c r="G316" s="732"/>
      <c r="H316" s="732"/>
      <c r="I316" s="732"/>
      <c r="J316" s="860"/>
      <c r="K316" s="732"/>
      <c r="L316" s="879"/>
      <c r="M316" s="880"/>
      <c r="N316" s="837"/>
      <c r="O316" s="863"/>
      <c r="P316" s="873" t="s">
        <v>92</v>
      </c>
      <c r="Q316" s="840" t="e">
        <f aca="false">IFERROR(VLOOKUP('別紙様式2-2（４・５月分）'!AR239,【参考】数式用!$AT$5:$AV$22,3,FALSE),"")))</f>
        <v>#N/A</v>
      </c>
      <c r="R316" s="874" t="s">
        <v>94</v>
      </c>
      <c r="S316" s="869" t="e">
        <f aca="false">IFERROR(VLOOKUP(K314,【参考】数式用!$A$5:$AB$27,MATCH(Q316,【参考】数式用!$B$4:$AB$4,0)+1,0),"")))</f>
        <v>#N/A</v>
      </c>
      <c r="T316" s="843" t="s">
        <v>410</v>
      </c>
      <c r="U316" s="844"/>
      <c r="V316" s="870" t="e">
        <f aca="false">IFERROR(VLOOKUP(K314,【参考】数式用!$A$5:$AB$27,MATCH(U316,【参考】数式用!$B$4:$AB$4,0)+1,0),"")))</f>
        <v>#N/A</v>
      </c>
      <c r="W316" s="846" t="s">
        <v>88</v>
      </c>
      <c r="X316" s="881" t="n">
        <v>7</v>
      </c>
      <c r="Y316" s="667" t="s">
        <v>89</v>
      </c>
      <c r="Z316" s="881" t="n">
        <v>4</v>
      </c>
      <c r="AA316" s="667" t="s">
        <v>372</v>
      </c>
      <c r="AB316" s="881" t="n">
        <v>8</v>
      </c>
      <c r="AC316" s="667" t="s">
        <v>89</v>
      </c>
      <c r="AD316" s="881" t="n">
        <v>3</v>
      </c>
      <c r="AE316" s="667" t="s">
        <v>90</v>
      </c>
      <c r="AF316" s="667" t="s">
        <v>101</v>
      </c>
      <c r="AG316" s="848" t="n">
        <f aca="false">IF(X316&gt;=1,(AB316*12+AD316)-(X316*12+Z316)+1,"")</f>
        <v>12</v>
      </c>
      <c r="AH316" s="849" t="s">
        <v>373</v>
      </c>
      <c r="AI316" s="871" t="str">
        <f aca="false">IFERROR(ROUNDDOWN(ROUND(L314*V316,0)*M314,0)*AG316,"")</f>
        <v/>
      </c>
      <c r="AJ316" s="882" t="str">
        <f aca="false">IFERROR(ROUNDDOWN(ROUND((L314*(V316-AX314)),0)*M314,0)*AG316,"")</f>
        <v/>
      </c>
      <c r="AK316" s="852" t="e">
        <f aca="false">IFERROR(IF(OR(N314="",N315="",N317=""),0,ROUNDDOWN(ROUNDDOWN(ROUND(L314*VLOOKUP(K314,【参考】数式用!$A$5:$AB$27,MATCH("新加算Ⅳ",【参考】数式用!$B$4:$AB$4,0)+1,0),0)*M314,0)*AG316*0.5,0)),"")),0),0),0)))</f>
        <v>#N/A</v>
      </c>
      <c r="AL316" s="853" t="str">
        <f aca="false">IF(U316&lt;&gt;"","新規に適用","")</f>
        <v/>
      </c>
      <c r="AM316" s="854" t="e">
        <f aca="false">IFERROR(IF(OR(N317="ベア加算",N317=""),0, IF(OR(U314="新加算Ⅰ",U314="新加算Ⅱ",U314="新加算Ⅲ",U314="新加算Ⅳ"),0,ROUNDDOWN(ROUND(L314*VLOOKUP(K314,【参考】数式用!$A$5:$I$27,MATCH("ベア加算",【参考】数式用!$B$4:$I$4,0)+1,0),0)*M314,0)*AG316)),"")),0),0))))</f>
        <v>#N/A</v>
      </c>
      <c r="AN316" s="855" t="e">
        <f aca="false">IF(AM316=0,"",IF(AND(U316&lt;&gt;"",AN314=""),"新規に適用",IF(AND(U316&lt;&gt;"",AN314&lt;&gt;""),"継続で適用","")))</f>
        <v>#N/A</v>
      </c>
      <c r="AO316" s="855" t="str">
        <f aca="false">IF(AND(U316&lt;&gt;"",AO314=""),"新規に適用",IF(AND(U316&lt;&gt;"",AO314&lt;&gt;""),"継続で適用",""))</f>
        <v/>
      </c>
      <c r="AP316" s="856"/>
      <c r="AQ316" s="855" t="str">
        <f aca="false">IF(AND(U316&lt;&gt;"",AQ314=""),"新規に適用",IF(AND(U316&lt;&gt;"",AQ314&lt;&gt;""),"継続で適用",""))</f>
        <v/>
      </c>
      <c r="AR316" s="857" t="str">
        <f aca="false">IF(AND(U316&lt;&gt;"",AO314=""),"新規に適用",IF(AND(U316&lt;&gt;"",OR(U314="新加算Ⅰ",U314="新加算Ⅱ",U314="新加算Ⅴ（１）",U314="新加算Ⅴ（２）",U314="新加算Ⅴ（３）",U314="新加算Ⅴ（４）",U314="新加算Ⅴ（５）",U314="新加算Ⅴ（６）",U314="新加算Ⅴ（７）",U314="新加算Ⅴ（９）",U314="新加算Ⅴ（10）",U314="新加算Ⅴ（12）")),"継続で適用",""))</f>
        <v/>
      </c>
      <c r="AS316" s="855" t="str">
        <f aca="false">IF(AND(U316&lt;&gt;"",AS314=""),"新規に適用",IF(AND(U316&lt;&gt;"",AS314&lt;&gt;""),"継続で適用",""))</f>
        <v/>
      </c>
      <c r="AT316" s="838"/>
      <c r="AU316" s="868"/>
      <c r="AV316" s="831" t="str">
        <f aca="false">IF(K314&lt;&gt;"","V列に色付け","")</f>
        <v/>
      </c>
      <c r="AW316" s="877"/>
      <c r="AX316" s="833"/>
      <c r="BL316" s="644" t="str">
        <f aca="false">G314</f>
        <v/>
      </c>
    </row>
    <row r="317" s="1" customFormat="true" ht="30" hidden="false" customHeight="true" outlineLevel="0" collapsed="false">
      <c r="A317" s="730"/>
      <c r="B317" s="731"/>
      <c r="C317" s="731"/>
      <c r="D317" s="731"/>
      <c r="E317" s="731"/>
      <c r="F317" s="731"/>
      <c r="G317" s="732"/>
      <c r="H317" s="732"/>
      <c r="I317" s="732"/>
      <c r="J317" s="860"/>
      <c r="K317" s="732"/>
      <c r="L317" s="879"/>
      <c r="M317" s="880"/>
      <c r="N317" s="859" t="str">
        <f aca="false">IF('別紙様式2-2（４・５月分）'!Q241="","",'別紙様式2-2（４・５月分）'!Q241)</f>
        <v/>
      </c>
      <c r="O317" s="863"/>
      <c r="P317" s="873"/>
      <c r="Q317" s="840"/>
      <c r="R317" s="874"/>
      <c r="S317" s="869"/>
      <c r="T317" s="843"/>
      <c r="U317" s="844"/>
      <c r="V317" s="870"/>
      <c r="W317" s="846"/>
      <c r="X317" s="881"/>
      <c r="Y317" s="667"/>
      <c r="Z317" s="881"/>
      <c r="AA317" s="667"/>
      <c r="AB317" s="881"/>
      <c r="AC317" s="667"/>
      <c r="AD317" s="881"/>
      <c r="AE317" s="667"/>
      <c r="AF317" s="667"/>
      <c r="AG317" s="848"/>
      <c r="AH317" s="849"/>
      <c r="AI317" s="871"/>
      <c r="AJ317" s="882"/>
      <c r="AK317" s="852"/>
      <c r="AL317" s="853"/>
      <c r="AM317" s="854"/>
      <c r="AN317" s="855"/>
      <c r="AO317" s="855"/>
      <c r="AP317" s="856"/>
      <c r="AQ317" s="855"/>
      <c r="AR317" s="857"/>
      <c r="AS317" s="855"/>
      <c r="AT317" s="681" t="str">
        <f aca="false">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868"/>
      <c r="AV317" s="831"/>
      <c r="AW317" s="877" t="str">
        <f aca="false">IF('別紙様式2-2（４・５月分）'!O241="","",'別紙様式2-2（４・５月分）'!O241)</f>
        <v/>
      </c>
      <c r="AX317" s="833"/>
      <c r="BL317" s="644" t="str">
        <f aca="false">G314</f>
        <v/>
      </c>
    </row>
    <row r="318" customFormat="false" ht="30" hidden="false" customHeight="true" outlineLevel="0" collapsed="false">
      <c r="A318" s="616" t="n">
        <v>77</v>
      </c>
      <c r="B318" s="617" t="str">
        <f aca="false">IF(基本情報入力シート!C130="","",基本情報入力シート!C130)</f>
        <v/>
      </c>
      <c r="C318" s="617"/>
      <c r="D318" s="617"/>
      <c r="E318" s="617"/>
      <c r="F318" s="617"/>
      <c r="G318" s="618" t="str">
        <f aca="false">IF(基本情報入力シート!M130="","",基本情報入力シート!M130)</f>
        <v/>
      </c>
      <c r="H318" s="618" t="str">
        <f aca="false">IF(基本情報入力シート!R130="","",基本情報入力シート!R130)</f>
        <v/>
      </c>
      <c r="I318" s="618" t="str">
        <f aca="false">IF(基本情報入力シート!W130="","",基本情報入力シート!W130)</f>
        <v/>
      </c>
      <c r="J318" s="808" t="str">
        <f aca="false">IF(基本情報入力シート!X130="","",基本情報入力シート!X130)</f>
        <v/>
      </c>
      <c r="K318" s="618" t="str">
        <f aca="false">IF(基本情報入力シート!Y130="","",基本情報入力シート!Y130)</f>
        <v/>
      </c>
      <c r="L318" s="620" t="str">
        <f aca="false">IF(基本情報入力シート!AB130="","",基本情報入力シート!AB130)</f>
        <v/>
      </c>
      <c r="M318" s="621" t="e">
        <f aca="false">IF(基本情報入力シート!AC130="","",基本情報入力シート!AC130)</f>
        <v>#N/A</v>
      </c>
      <c r="N318" s="811" t="str">
        <f aca="false">IF('別紙様式2-2（４・５月分）'!Q242="","",'別紙様式2-2（４・５月分）'!Q242)</f>
        <v/>
      </c>
      <c r="O318" s="863" t="e">
        <f aca="false">IF(SUM('別紙様式2-2（４・５月分）'!R242:R244)=0,"",SUM('別紙様式2-2（４・５月分）'!R242:R244))</f>
        <v>#N/A</v>
      </c>
      <c r="P318" s="813" t="e">
        <f aca="false">IFERROR(VLOOKUP('別紙様式2-2（４・５月分）'!AR242,【参考】数式用!$AT$5:$AU$22,2,FALSE),"")))</f>
        <v>#N/A</v>
      </c>
      <c r="Q318" s="813"/>
      <c r="R318" s="813"/>
      <c r="S318" s="864" t="e">
        <f aca="false">IFERROR(VLOOKUP(K318,【参考】数式用!$A$5:$AB$27,MATCH(P318,【参考】数式用!$B$4:$AB$4,0)+1,0),"")))</f>
        <v>#N/A</v>
      </c>
      <c r="T318" s="815" t="s">
        <v>405</v>
      </c>
      <c r="U318" s="816"/>
      <c r="V318" s="865" t="e">
        <f aca="false">IFERROR(VLOOKUP(K318,【参考】数式用!$A$5:$AB$27,MATCH(U318,【参考】数式用!$B$4:$AB$4,0)+1,0),"")))</f>
        <v>#N/A</v>
      </c>
      <c r="W318" s="818" t="s">
        <v>88</v>
      </c>
      <c r="X318" s="819" t="n">
        <v>6</v>
      </c>
      <c r="Y318" s="626" t="s">
        <v>89</v>
      </c>
      <c r="Z318" s="819" t="n">
        <v>6</v>
      </c>
      <c r="AA318" s="626" t="s">
        <v>372</v>
      </c>
      <c r="AB318" s="819" t="n">
        <v>7</v>
      </c>
      <c r="AC318" s="626" t="s">
        <v>89</v>
      </c>
      <c r="AD318" s="819" t="n">
        <v>3</v>
      </c>
      <c r="AE318" s="626" t="s">
        <v>90</v>
      </c>
      <c r="AF318" s="626" t="s">
        <v>101</v>
      </c>
      <c r="AG318" s="820" t="n">
        <f aca="false">IF(X318&gt;=1,(AB318*12+AD318)-(X318*12+Z318)+1,"")</f>
        <v>10</v>
      </c>
      <c r="AH318" s="821" t="s">
        <v>373</v>
      </c>
      <c r="AI318" s="866" t="str">
        <f aca="false">IFERROR(ROUNDDOWN(ROUND(L318*V318,0)*M318,0)*AG318,"")</f>
        <v/>
      </c>
      <c r="AJ318" s="867" t="str">
        <f aca="false">IFERROR(ROUNDDOWN(ROUND((L318*(V318-AX318)),0)*M318,0)*AG318,"")</f>
        <v/>
      </c>
      <c r="AK318" s="824" t="e">
        <f aca="false">IFERROR(IF(OR(N318="",N319="",N321=""),0,ROUNDDOWN(ROUNDDOWN(ROUND(L318*VLOOKUP(K318,【参考】数式用!$A$5:$AB$27,MATCH("新加算Ⅳ",【参考】数式用!$B$4:$AB$4,0)+1,0),0)*M318,0)*AG318*0.5,0)),"")),0),0),0)))</f>
        <v>#N/A</v>
      </c>
      <c r="AL318" s="825"/>
      <c r="AM318" s="826" t="e">
        <f aca="false">IFERROR(IF(OR(N321="ベア加算",N321=""),0, IF(OR(U318="新加算Ⅰ",U318="新加算Ⅱ",U318="新加算Ⅲ",U318="新加算Ⅳ"),ROUNDDOWN(ROUND(L318*VLOOKUP(K318,【参考】数式用!$A$5:$I$27,MATCH("ベア加算",【参考】数式用!$B$4:$I$4,0)+1,0),0)*M318,0)*AG318,0)),"")),0),0))))</f>
        <v>#N/A</v>
      </c>
      <c r="AN318" s="703"/>
      <c r="AO318" s="827"/>
      <c r="AP318" s="704"/>
      <c r="AQ318" s="704"/>
      <c r="AR318" s="828"/>
      <c r="AS318" s="829"/>
      <c r="AT318" s="639" t="str">
        <f aca="false">IF(AV318="","",IF(V318&lt;O318,"！加算の要件上は問題ありませんが、令和６年４・５月と比較して令和６年６月に加算率が下がる計画になっています。",""))</f>
        <v/>
      </c>
      <c r="AU318" s="868"/>
      <c r="AV318" s="831" t="str">
        <f aca="false">IF(K318&lt;&gt;"","V列に色付け","")</f>
        <v/>
      </c>
      <c r="AW318" s="877" t="str">
        <f aca="false">IF('別紙様式2-2（４・５月分）'!O242="","",'別紙様式2-2（４・５月分）'!O242)</f>
        <v/>
      </c>
      <c r="AX318" s="833" t="e">
        <f aca="false">IF(SUM('別紙様式2-2（４・５月分）'!P242:P244)=0,"",SUM('別紙様式2-2（４・５月分）'!P242:P244))</f>
        <v>#N/A</v>
      </c>
      <c r="AY318" s="834" t="e">
        <f aca="false">IFERROR(VLOOKUP(K318,【参考】数式用!$AJ$2:$AK$24,2,FALSE),"")))</f>
        <v>#N/A</v>
      </c>
      <c r="AZ318" s="835" t="s">
        <v>406</v>
      </c>
      <c r="BA318" s="835" t="s">
        <v>407</v>
      </c>
      <c r="BB318" s="835" t="s">
        <v>408</v>
      </c>
      <c r="BC318" s="835" t="s">
        <v>409</v>
      </c>
      <c r="BD318" s="835" t="e">
        <f aca="false">IF(AND(P318&lt;&gt;"新加算Ⅰ",P318&lt;&gt;"新加算Ⅱ",P318&lt;&gt;"新加算Ⅲ",P318&lt;&gt;"新加算Ⅳ"),P318,IF(Q320&lt;&gt;"",Q320,""))</f>
        <v>#N/A</v>
      </c>
      <c r="BE318" s="835"/>
      <c r="BF318" s="835" t="e">
        <f aca="false">IF(AM318&lt;&gt;0,IF(AN318="○","入力済","未入力"),"")</f>
        <v>#N/A</v>
      </c>
      <c r="BG318" s="835" t="str">
        <f aca="false">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835" t="str">
        <f aca="false">IF(OR(U318="新加算Ⅴ（７）",U318="新加算Ⅴ（９）",U318="新加算Ⅴ（10）",U318="新加算Ⅴ（12）",U318="新加算Ⅴ（13）",U318="新加算Ⅴ（14）"),IF(OR(AP318="○",AP318="令和６年度中に満たす"),"入力済","未入力"),"")</f>
        <v/>
      </c>
      <c r="BI318" s="835" t="str">
        <f aca="false">IF(OR(U318="新加算Ⅰ",U318="新加算Ⅱ",U318="新加算Ⅲ",U318="新加算Ⅴ（１）",U318="新加算Ⅴ（３）",U318="新加算Ⅴ（８）"),IF(OR(AQ318="○",AQ318="令和６年度中に満たす"),"入力済","未入力"),"")</f>
        <v/>
      </c>
      <c r="BJ318" s="836" t="str">
        <f aca="false">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831" t="str">
        <f aca="false">IF(OR(U318="新加算Ⅰ",U318="新加算Ⅴ（１）",U318="新加算Ⅴ（２）",U318="新加算Ⅴ（５）",U318="新加算Ⅴ（７）",U318="新加算Ⅴ（10）"),IF(AS318="","未入力","入力済"),"")</f>
        <v/>
      </c>
      <c r="BL318" s="644" t="str">
        <f aca="false">G318</f>
        <v/>
      </c>
    </row>
    <row r="319" customFormat="false" ht="15" hidden="false" customHeight="true" outlineLevel="0" collapsed="false">
      <c r="A319" s="616"/>
      <c r="B319" s="617"/>
      <c r="C319" s="617"/>
      <c r="D319" s="617"/>
      <c r="E319" s="617"/>
      <c r="F319" s="617"/>
      <c r="G319" s="618"/>
      <c r="H319" s="618"/>
      <c r="I319" s="618"/>
      <c r="J319" s="808"/>
      <c r="K319" s="618"/>
      <c r="L319" s="620"/>
      <c r="M319" s="621"/>
      <c r="N319" s="837" t="str">
        <f aca="false">IF('別紙様式2-2（４・５月分）'!Q243="","",'別紙様式2-2（４・５月分）'!Q243)</f>
        <v/>
      </c>
      <c r="O319" s="863"/>
      <c r="P319" s="813"/>
      <c r="Q319" s="813"/>
      <c r="R319" s="813"/>
      <c r="S319" s="864"/>
      <c r="T319" s="815"/>
      <c r="U319" s="816"/>
      <c r="V319" s="865"/>
      <c r="W319" s="818"/>
      <c r="X319" s="819"/>
      <c r="Y319" s="626"/>
      <c r="Z319" s="819"/>
      <c r="AA319" s="626"/>
      <c r="AB319" s="819"/>
      <c r="AC319" s="626"/>
      <c r="AD319" s="819"/>
      <c r="AE319" s="626"/>
      <c r="AF319" s="626"/>
      <c r="AG319" s="820"/>
      <c r="AH319" s="821"/>
      <c r="AI319" s="866"/>
      <c r="AJ319" s="867"/>
      <c r="AK319" s="824"/>
      <c r="AL319" s="825"/>
      <c r="AM319" s="826"/>
      <c r="AN319" s="703"/>
      <c r="AO319" s="827"/>
      <c r="AP319" s="704"/>
      <c r="AQ319" s="704"/>
      <c r="AR319" s="828"/>
      <c r="AS319" s="829"/>
      <c r="AT319" s="838" t="str">
        <f aca="false">IF(AV318="","",IF(AG318&gt;10,"！令和６年度の新加算の「算定対象月」が10か月を超えています。標準的な「算定対象月」は令和６年６月から令和７年３月です。",IF(OR(AB318&lt;&gt;7,AD318&lt;&gt;3),"！算定期間の終わりが令和７年３月になっていません。区分変更を行う場合は、別紙様式2-4に記入してください。","")))</f>
        <v/>
      </c>
      <c r="AU319" s="868"/>
      <c r="AV319" s="831"/>
      <c r="AW319" s="877" t="str">
        <f aca="false">IF('別紙様式2-2（４・５月分）'!O243="","",'別紙様式2-2（４・５月分）'!O243)</f>
        <v/>
      </c>
      <c r="AX319" s="833"/>
      <c r="AY319" s="834"/>
      <c r="AZ319" s="835"/>
      <c r="BA319" s="835"/>
      <c r="BB319" s="835"/>
      <c r="BC319" s="835"/>
      <c r="BD319" s="835"/>
      <c r="BE319" s="835"/>
      <c r="BF319" s="835"/>
      <c r="BG319" s="835"/>
      <c r="BH319" s="835"/>
      <c r="BI319" s="835"/>
      <c r="BJ319" s="836"/>
      <c r="BK319" s="831"/>
      <c r="BL319" s="644" t="str">
        <f aca="false">G318</f>
        <v/>
      </c>
    </row>
    <row r="320" s="1" customFormat="true" ht="15" hidden="false" customHeight="true" outlineLevel="0" collapsed="false">
      <c r="A320" s="616"/>
      <c r="B320" s="617"/>
      <c r="C320" s="617"/>
      <c r="D320" s="617"/>
      <c r="E320" s="617"/>
      <c r="F320" s="617"/>
      <c r="G320" s="618"/>
      <c r="H320" s="618"/>
      <c r="I320" s="618"/>
      <c r="J320" s="808"/>
      <c r="K320" s="618"/>
      <c r="L320" s="620"/>
      <c r="M320" s="621"/>
      <c r="N320" s="837"/>
      <c r="O320" s="863"/>
      <c r="P320" s="873" t="s">
        <v>92</v>
      </c>
      <c r="Q320" s="840" t="e">
        <f aca="false">IFERROR(VLOOKUP('別紙様式2-2（４・５月分）'!AR242,【参考】数式用!$AT$5:$AV$22,3,FALSE),"")))</f>
        <v>#N/A</v>
      </c>
      <c r="R320" s="874" t="s">
        <v>94</v>
      </c>
      <c r="S320" s="875" t="e">
        <f aca="false">IFERROR(VLOOKUP(K318,【参考】数式用!$A$5:$AB$27,MATCH(Q320,【参考】数式用!$B$4:$AB$4,0)+1,0),"")))</f>
        <v>#N/A</v>
      </c>
      <c r="T320" s="843" t="s">
        <v>410</v>
      </c>
      <c r="U320" s="844"/>
      <c r="V320" s="870" t="e">
        <f aca="false">IFERROR(VLOOKUP(K318,【参考】数式用!$A$5:$AB$27,MATCH(U320,【参考】数式用!$B$4:$AB$4,0)+1,0),"")))</f>
        <v>#N/A</v>
      </c>
      <c r="W320" s="846" t="s">
        <v>88</v>
      </c>
      <c r="X320" s="881" t="n">
        <v>7</v>
      </c>
      <c r="Y320" s="667" t="s">
        <v>89</v>
      </c>
      <c r="Z320" s="881" t="n">
        <v>4</v>
      </c>
      <c r="AA320" s="667" t="s">
        <v>372</v>
      </c>
      <c r="AB320" s="881" t="n">
        <v>8</v>
      </c>
      <c r="AC320" s="667" t="s">
        <v>89</v>
      </c>
      <c r="AD320" s="881" t="n">
        <v>3</v>
      </c>
      <c r="AE320" s="667" t="s">
        <v>90</v>
      </c>
      <c r="AF320" s="667" t="s">
        <v>101</v>
      </c>
      <c r="AG320" s="848" t="n">
        <f aca="false">IF(X320&gt;=1,(AB320*12+AD320)-(X320*12+Z320)+1,"")</f>
        <v>12</v>
      </c>
      <c r="AH320" s="849" t="s">
        <v>373</v>
      </c>
      <c r="AI320" s="871" t="str">
        <f aca="false">IFERROR(ROUNDDOWN(ROUND(L318*V320,0)*M318,0)*AG320,"")</f>
        <v/>
      </c>
      <c r="AJ320" s="882" t="str">
        <f aca="false">IFERROR(ROUNDDOWN(ROUND((L318*(V320-AX318)),0)*M318,0)*AG320,"")</f>
        <v/>
      </c>
      <c r="AK320" s="852" t="e">
        <f aca="false">IFERROR(IF(OR(N318="",N319="",N321=""),0,ROUNDDOWN(ROUNDDOWN(ROUND(L318*VLOOKUP(K318,【参考】数式用!$A$5:$AB$27,MATCH("新加算Ⅳ",【参考】数式用!$B$4:$AB$4,0)+1,0),0)*M318,0)*AG320*0.5,0)),"")),0),0),0)))</f>
        <v>#N/A</v>
      </c>
      <c r="AL320" s="853" t="str">
        <f aca="false">IF(U320&lt;&gt;"","新規に適用","")</f>
        <v/>
      </c>
      <c r="AM320" s="854" t="e">
        <f aca="false">IFERROR(IF(OR(N321="ベア加算",N321=""),0, IF(OR(U318="新加算Ⅰ",U318="新加算Ⅱ",U318="新加算Ⅲ",U318="新加算Ⅳ"),0,ROUNDDOWN(ROUND(L318*VLOOKUP(K318,【参考】数式用!$A$5:$I$27,MATCH("ベア加算",【参考】数式用!$B$4:$I$4,0)+1,0),0)*M318,0)*AG320)),"")),0),0))))</f>
        <v>#N/A</v>
      </c>
      <c r="AN320" s="855" t="e">
        <f aca="false">IF(AM320=0,"",IF(AND(U320&lt;&gt;"",AN318=""),"新規に適用",IF(AND(U320&lt;&gt;"",AN318&lt;&gt;""),"継続で適用","")))</f>
        <v>#N/A</v>
      </c>
      <c r="AO320" s="855" t="str">
        <f aca="false">IF(AND(U320&lt;&gt;"",AO318=""),"新規に適用",IF(AND(U320&lt;&gt;"",AO318&lt;&gt;""),"継続で適用",""))</f>
        <v/>
      </c>
      <c r="AP320" s="856"/>
      <c r="AQ320" s="855" t="str">
        <f aca="false">IF(AND(U320&lt;&gt;"",AQ318=""),"新規に適用",IF(AND(U320&lt;&gt;"",AQ318&lt;&gt;""),"継続で適用",""))</f>
        <v/>
      </c>
      <c r="AR320" s="857" t="str">
        <f aca="false">IF(AND(U320&lt;&gt;"",AO318=""),"新規に適用",IF(AND(U320&lt;&gt;"",OR(U318="新加算Ⅰ",U318="新加算Ⅱ",U318="新加算Ⅴ（１）",U318="新加算Ⅴ（２）",U318="新加算Ⅴ（３）",U318="新加算Ⅴ（４）",U318="新加算Ⅴ（５）",U318="新加算Ⅴ（６）",U318="新加算Ⅴ（７）",U318="新加算Ⅴ（９）",U318="新加算Ⅴ（10）",U318="新加算Ⅴ（12）")),"継続で適用",""))</f>
        <v/>
      </c>
      <c r="AS320" s="855" t="str">
        <f aca="false">IF(AND(U320&lt;&gt;"",AS318=""),"新規に適用",IF(AND(U320&lt;&gt;"",AS318&lt;&gt;""),"継続で適用",""))</f>
        <v/>
      </c>
      <c r="AT320" s="838"/>
      <c r="AU320" s="868"/>
      <c r="AV320" s="831" t="str">
        <f aca="false">IF(K318&lt;&gt;"","V列に色付け","")</f>
        <v/>
      </c>
      <c r="AW320" s="877"/>
      <c r="AX320" s="833"/>
      <c r="BL320" s="644" t="str">
        <f aca="false">G318</f>
        <v/>
      </c>
    </row>
    <row r="321" s="1" customFormat="true" ht="30" hidden="false" customHeight="true" outlineLevel="0" collapsed="false">
      <c r="A321" s="616"/>
      <c r="B321" s="617"/>
      <c r="C321" s="617"/>
      <c r="D321" s="617"/>
      <c r="E321" s="617"/>
      <c r="F321" s="617"/>
      <c r="G321" s="618"/>
      <c r="H321" s="618"/>
      <c r="I321" s="618"/>
      <c r="J321" s="808"/>
      <c r="K321" s="618"/>
      <c r="L321" s="620"/>
      <c r="M321" s="621"/>
      <c r="N321" s="859" t="str">
        <f aca="false">IF('別紙様式2-2（４・５月分）'!Q244="","",'別紙様式2-2（４・５月分）'!Q244)</f>
        <v/>
      </c>
      <c r="O321" s="863"/>
      <c r="P321" s="873"/>
      <c r="Q321" s="840"/>
      <c r="R321" s="874"/>
      <c r="S321" s="875"/>
      <c r="T321" s="843"/>
      <c r="U321" s="844"/>
      <c r="V321" s="870"/>
      <c r="W321" s="846"/>
      <c r="X321" s="881"/>
      <c r="Y321" s="667"/>
      <c r="Z321" s="881"/>
      <c r="AA321" s="667"/>
      <c r="AB321" s="881"/>
      <c r="AC321" s="667"/>
      <c r="AD321" s="881"/>
      <c r="AE321" s="667"/>
      <c r="AF321" s="667"/>
      <c r="AG321" s="848"/>
      <c r="AH321" s="849"/>
      <c r="AI321" s="871"/>
      <c r="AJ321" s="882"/>
      <c r="AK321" s="852"/>
      <c r="AL321" s="853"/>
      <c r="AM321" s="854"/>
      <c r="AN321" s="855"/>
      <c r="AO321" s="855"/>
      <c r="AP321" s="856"/>
      <c r="AQ321" s="855"/>
      <c r="AR321" s="857"/>
      <c r="AS321" s="855"/>
      <c r="AT321" s="681" t="str">
        <f aca="false">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868"/>
      <c r="AV321" s="831"/>
      <c r="AW321" s="877" t="str">
        <f aca="false">IF('別紙様式2-2（４・５月分）'!O244="","",'別紙様式2-2（４・５月分）'!O244)</f>
        <v/>
      </c>
      <c r="AX321" s="833"/>
      <c r="BL321" s="644" t="str">
        <f aca="false">G318</f>
        <v/>
      </c>
    </row>
    <row r="322" customFormat="false" ht="30" hidden="false" customHeight="true" outlineLevel="0" collapsed="false">
      <c r="A322" s="730" t="n">
        <v>78</v>
      </c>
      <c r="B322" s="731" t="str">
        <f aca="false">IF(基本情報入力シート!C131="","",基本情報入力シート!C131)</f>
        <v/>
      </c>
      <c r="C322" s="731"/>
      <c r="D322" s="731"/>
      <c r="E322" s="731"/>
      <c r="F322" s="731"/>
      <c r="G322" s="732" t="str">
        <f aca="false">IF(基本情報入力シート!M131="","",基本情報入力シート!M131)</f>
        <v/>
      </c>
      <c r="H322" s="732" t="str">
        <f aca="false">IF(基本情報入力シート!R131="","",基本情報入力シート!R131)</f>
        <v/>
      </c>
      <c r="I322" s="732" t="str">
        <f aca="false">IF(基本情報入力シート!W131="","",基本情報入力シート!W131)</f>
        <v/>
      </c>
      <c r="J322" s="860" t="str">
        <f aca="false">IF(基本情報入力シート!X131="","",基本情報入力シート!X131)</f>
        <v/>
      </c>
      <c r="K322" s="732" t="str">
        <f aca="false">IF(基本情報入力シート!Y131="","",基本情報入力シート!Y131)</f>
        <v/>
      </c>
      <c r="L322" s="879" t="str">
        <f aca="false">IF(基本情報入力シート!AB131="","",基本情報入力シート!AB131)</f>
        <v/>
      </c>
      <c r="M322" s="880" t="e">
        <f aca="false">IF(基本情報入力シート!AC131="","",基本情報入力シート!AC131)</f>
        <v>#N/A</v>
      </c>
      <c r="N322" s="811" t="str">
        <f aca="false">IF('別紙様式2-2（４・５月分）'!Q245="","",'別紙様式2-2（４・５月分）'!Q245)</f>
        <v/>
      </c>
      <c r="O322" s="863" t="e">
        <f aca="false">IF(SUM('別紙様式2-2（４・５月分）'!R245:R247)=0,"",SUM('別紙様式2-2（４・５月分）'!R245:R247))</f>
        <v>#N/A</v>
      </c>
      <c r="P322" s="813" t="e">
        <f aca="false">IFERROR(VLOOKUP('別紙様式2-2（４・５月分）'!AR245,【参考】数式用!$AT$5:$AU$22,2,FALSE),"")))</f>
        <v>#N/A</v>
      </c>
      <c r="Q322" s="813"/>
      <c r="R322" s="813"/>
      <c r="S322" s="864" t="e">
        <f aca="false">IFERROR(VLOOKUP(K322,【参考】数式用!$A$5:$AB$27,MATCH(P322,【参考】数式用!$B$4:$AB$4,0)+1,0),"")))</f>
        <v>#N/A</v>
      </c>
      <c r="T322" s="815" t="s">
        <v>405</v>
      </c>
      <c r="U322" s="816"/>
      <c r="V322" s="865" t="e">
        <f aca="false">IFERROR(VLOOKUP(K322,【参考】数式用!$A$5:$AB$27,MATCH(U322,【参考】数式用!$B$4:$AB$4,0)+1,0),"")))</f>
        <v>#N/A</v>
      </c>
      <c r="W322" s="818" t="s">
        <v>88</v>
      </c>
      <c r="X322" s="819" t="n">
        <v>6</v>
      </c>
      <c r="Y322" s="626" t="s">
        <v>89</v>
      </c>
      <c r="Z322" s="819" t="n">
        <v>6</v>
      </c>
      <c r="AA322" s="626" t="s">
        <v>372</v>
      </c>
      <c r="AB322" s="819" t="n">
        <v>7</v>
      </c>
      <c r="AC322" s="626" t="s">
        <v>89</v>
      </c>
      <c r="AD322" s="819" t="n">
        <v>3</v>
      </c>
      <c r="AE322" s="626" t="s">
        <v>90</v>
      </c>
      <c r="AF322" s="626" t="s">
        <v>101</v>
      </c>
      <c r="AG322" s="820" t="n">
        <f aca="false">IF(X322&gt;=1,(AB322*12+AD322)-(X322*12+Z322)+1,"")</f>
        <v>10</v>
      </c>
      <c r="AH322" s="821" t="s">
        <v>373</v>
      </c>
      <c r="AI322" s="866" t="str">
        <f aca="false">IFERROR(ROUNDDOWN(ROUND(L322*V322,0)*M322,0)*AG322,"")</f>
        <v/>
      </c>
      <c r="AJ322" s="867" t="str">
        <f aca="false">IFERROR(ROUNDDOWN(ROUND((L322*(V322-AX322)),0)*M322,0)*AG322,"")</f>
        <v/>
      </c>
      <c r="AK322" s="824" t="e">
        <f aca="false">IFERROR(IF(OR(N322="",N323="",N325=""),0,ROUNDDOWN(ROUNDDOWN(ROUND(L322*VLOOKUP(K322,【参考】数式用!$A$5:$AB$27,MATCH("新加算Ⅳ",【参考】数式用!$B$4:$AB$4,0)+1,0),0)*M322,0)*AG322*0.5,0)),"")),0),0),0)))</f>
        <v>#N/A</v>
      </c>
      <c r="AL322" s="825"/>
      <c r="AM322" s="826" t="e">
        <f aca="false">IFERROR(IF(OR(N325="ベア加算",N325=""),0, IF(OR(U322="新加算Ⅰ",U322="新加算Ⅱ",U322="新加算Ⅲ",U322="新加算Ⅳ"),ROUNDDOWN(ROUND(L322*VLOOKUP(K322,【参考】数式用!$A$5:$I$27,MATCH("ベア加算",【参考】数式用!$B$4:$I$4,0)+1,0),0)*M322,0)*AG322,0)),"")),0),0))))</f>
        <v>#N/A</v>
      </c>
      <c r="AN322" s="703"/>
      <c r="AO322" s="827"/>
      <c r="AP322" s="704"/>
      <c r="AQ322" s="704"/>
      <c r="AR322" s="828"/>
      <c r="AS322" s="829"/>
      <c r="AT322" s="639" t="str">
        <f aca="false">IF(AV322="","",IF(V322&lt;O322,"！加算の要件上は問題ありませんが、令和６年４・５月と比較して令和６年６月に加算率が下がる計画になっています。",""))</f>
        <v/>
      </c>
      <c r="AU322" s="868"/>
      <c r="AV322" s="831" t="str">
        <f aca="false">IF(K322&lt;&gt;"","V列に色付け","")</f>
        <v/>
      </c>
      <c r="AW322" s="877" t="str">
        <f aca="false">IF('別紙様式2-2（４・５月分）'!O245="","",'別紙様式2-2（４・５月分）'!O245)</f>
        <v/>
      </c>
      <c r="AX322" s="833" t="e">
        <f aca="false">IF(SUM('別紙様式2-2（４・５月分）'!P245:P247)=0,"",SUM('別紙様式2-2（４・５月分）'!P245:P247))</f>
        <v>#N/A</v>
      </c>
      <c r="AY322" s="834" t="e">
        <f aca="false">IFERROR(VLOOKUP(K322,【参考】数式用!$AJ$2:$AK$24,2,FALSE),"")))</f>
        <v>#N/A</v>
      </c>
      <c r="AZ322" s="835" t="s">
        <v>406</v>
      </c>
      <c r="BA322" s="835" t="s">
        <v>407</v>
      </c>
      <c r="BB322" s="835" t="s">
        <v>408</v>
      </c>
      <c r="BC322" s="835" t="s">
        <v>409</v>
      </c>
      <c r="BD322" s="835" t="e">
        <f aca="false">IF(AND(P322&lt;&gt;"新加算Ⅰ",P322&lt;&gt;"新加算Ⅱ",P322&lt;&gt;"新加算Ⅲ",P322&lt;&gt;"新加算Ⅳ"),P322,IF(Q324&lt;&gt;"",Q324,""))</f>
        <v>#N/A</v>
      </c>
      <c r="BE322" s="835"/>
      <c r="BF322" s="835" t="e">
        <f aca="false">IF(AM322&lt;&gt;0,IF(AN322="○","入力済","未入力"),"")</f>
        <v>#N/A</v>
      </c>
      <c r="BG322" s="835" t="str">
        <f aca="false">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835" t="str">
        <f aca="false">IF(OR(U322="新加算Ⅴ（７）",U322="新加算Ⅴ（９）",U322="新加算Ⅴ（10）",U322="新加算Ⅴ（12）",U322="新加算Ⅴ（13）",U322="新加算Ⅴ（14）"),IF(OR(AP322="○",AP322="令和６年度中に満たす"),"入力済","未入力"),"")</f>
        <v/>
      </c>
      <c r="BI322" s="835" t="str">
        <f aca="false">IF(OR(U322="新加算Ⅰ",U322="新加算Ⅱ",U322="新加算Ⅲ",U322="新加算Ⅴ（１）",U322="新加算Ⅴ（３）",U322="新加算Ⅴ（８）"),IF(OR(AQ322="○",AQ322="令和６年度中に満たす"),"入力済","未入力"),"")</f>
        <v/>
      </c>
      <c r="BJ322" s="836" t="str">
        <f aca="false">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831" t="str">
        <f aca="false">IF(OR(U322="新加算Ⅰ",U322="新加算Ⅴ（１）",U322="新加算Ⅴ（２）",U322="新加算Ⅴ（５）",U322="新加算Ⅴ（７）",U322="新加算Ⅴ（10）"),IF(AS322="","未入力","入力済"),"")</f>
        <v/>
      </c>
      <c r="BL322" s="644" t="str">
        <f aca="false">G322</f>
        <v/>
      </c>
    </row>
    <row r="323" customFormat="false" ht="15" hidden="false" customHeight="true" outlineLevel="0" collapsed="false">
      <c r="A323" s="730"/>
      <c r="B323" s="731"/>
      <c r="C323" s="731"/>
      <c r="D323" s="731"/>
      <c r="E323" s="731"/>
      <c r="F323" s="731"/>
      <c r="G323" s="732"/>
      <c r="H323" s="732"/>
      <c r="I323" s="732"/>
      <c r="J323" s="860"/>
      <c r="K323" s="732"/>
      <c r="L323" s="879"/>
      <c r="M323" s="880"/>
      <c r="N323" s="837" t="str">
        <f aca="false">IF('別紙様式2-2（４・５月分）'!Q246="","",'別紙様式2-2（４・５月分）'!Q246)</f>
        <v/>
      </c>
      <c r="O323" s="863"/>
      <c r="P323" s="813"/>
      <c r="Q323" s="813"/>
      <c r="R323" s="813"/>
      <c r="S323" s="864"/>
      <c r="T323" s="815"/>
      <c r="U323" s="816"/>
      <c r="V323" s="865"/>
      <c r="W323" s="818"/>
      <c r="X323" s="819"/>
      <c r="Y323" s="626"/>
      <c r="Z323" s="819"/>
      <c r="AA323" s="626"/>
      <c r="AB323" s="819"/>
      <c r="AC323" s="626"/>
      <c r="AD323" s="819"/>
      <c r="AE323" s="626"/>
      <c r="AF323" s="626"/>
      <c r="AG323" s="820"/>
      <c r="AH323" s="821"/>
      <c r="AI323" s="866"/>
      <c r="AJ323" s="867"/>
      <c r="AK323" s="824"/>
      <c r="AL323" s="825"/>
      <c r="AM323" s="826"/>
      <c r="AN323" s="703"/>
      <c r="AO323" s="827"/>
      <c r="AP323" s="704"/>
      <c r="AQ323" s="704"/>
      <c r="AR323" s="828"/>
      <c r="AS323" s="829"/>
      <c r="AT323" s="838" t="str">
        <f aca="false">IF(AV322="","",IF(AG322&gt;10,"！令和６年度の新加算の「算定対象月」が10か月を超えています。標準的な「算定対象月」は令和６年６月から令和７年３月です。",IF(OR(AB322&lt;&gt;7,AD322&lt;&gt;3),"！算定期間の終わりが令和７年３月になっていません。区分変更を行う場合は、別紙様式2-4に記入してください。","")))</f>
        <v/>
      </c>
      <c r="AU323" s="868"/>
      <c r="AV323" s="831"/>
      <c r="AW323" s="877" t="str">
        <f aca="false">IF('別紙様式2-2（４・５月分）'!O246="","",'別紙様式2-2（４・５月分）'!O246)</f>
        <v/>
      </c>
      <c r="AX323" s="833"/>
      <c r="AY323" s="834"/>
      <c r="AZ323" s="835"/>
      <c r="BA323" s="835"/>
      <c r="BB323" s="835"/>
      <c r="BC323" s="835"/>
      <c r="BD323" s="835"/>
      <c r="BE323" s="835"/>
      <c r="BF323" s="835"/>
      <c r="BG323" s="835"/>
      <c r="BH323" s="835"/>
      <c r="BI323" s="835"/>
      <c r="BJ323" s="836"/>
      <c r="BK323" s="831"/>
      <c r="BL323" s="644" t="str">
        <f aca="false">G322</f>
        <v/>
      </c>
    </row>
    <row r="324" s="1" customFormat="true" ht="15" hidden="false" customHeight="true" outlineLevel="0" collapsed="false">
      <c r="A324" s="730"/>
      <c r="B324" s="731"/>
      <c r="C324" s="731"/>
      <c r="D324" s="731"/>
      <c r="E324" s="731"/>
      <c r="F324" s="731"/>
      <c r="G324" s="732"/>
      <c r="H324" s="732"/>
      <c r="I324" s="732"/>
      <c r="J324" s="860"/>
      <c r="K324" s="732"/>
      <c r="L324" s="879"/>
      <c r="M324" s="880"/>
      <c r="N324" s="837"/>
      <c r="O324" s="863"/>
      <c r="P324" s="873" t="s">
        <v>92</v>
      </c>
      <c r="Q324" s="840" t="e">
        <f aca="false">IFERROR(VLOOKUP('別紙様式2-2（４・５月分）'!AR245,【参考】数式用!$AT$5:$AV$22,3,FALSE),"")))</f>
        <v>#N/A</v>
      </c>
      <c r="R324" s="874" t="s">
        <v>94</v>
      </c>
      <c r="S324" s="869" t="e">
        <f aca="false">IFERROR(VLOOKUP(K322,【参考】数式用!$A$5:$AB$27,MATCH(Q324,【参考】数式用!$B$4:$AB$4,0)+1,0),"")))</f>
        <v>#N/A</v>
      </c>
      <c r="T324" s="843" t="s">
        <v>410</v>
      </c>
      <c r="U324" s="844"/>
      <c r="V324" s="870" t="e">
        <f aca="false">IFERROR(VLOOKUP(K322,【参考】数式用!$A$5:$AB$27,MATCH(U324,【参考】数式用!$B$4:$AB$4,0)+1,0),"")))</f>
        <v>#N/A</v>
      </c>
      <c r="W324" s="846" t="s">
        <v>88</v>
      </c>
      <c r="X324" s="881" t="n">
        <v>7</v>
      </c>
      <c r="Y324" s="667" t="s">
        <v>89</v>
      </c>
      <c r="Z324" s="881" t="n">
        <v>4</v>
      </c>
      <c r="AA324" s="667" t="s">
        <v>372</v>
      </c>
      <c r="AB324" s="881" t="n">
        <v>8</v>
      </c>
      <c r="AC324" s="667" t="s">
        <v>89</v>
      </c>
      <c r="AD324" s="881" t="n">
        <v>3</v>
      </c>
      <c r="AE324" s="667" t="s">
        <v>90</v>
      </c>
      <c r="AF324" s="667" t="s">
        <v>101</v>
      </c>
      <c r="AG324" s="848" t="n">
        <f aca="false">IF(X324&gt;=1,(AB324*12+AD324)-(X324*12+Z324)+1,"")</f>
        <v>12</v>
      </c>
      <c r="AH324" s="849" t="s">
        <v>373</v>
      </c>
      <c r="AI324" s="871" t="str">
        <f aca="false">IFERROR(ROUNDDOWN(ROUND(L322*V324,0)*M322,0)*AG324,"")</f>
        <v/>
      </c>
      <c r="AJ324" s="882" t="str">
        <f aca="false">IFERROR(ROUNDDOWN(ROUND((L322*(V324-AX322)),0)*M322,0)*AG324,"")</f>
        <v/>
      </c>
      <c r="AK324" s="852" t="e">
        <f aca="false">IFERROR(IF(OR(N322="",N323="",N325=""),0,ROUNDDOWN(ROUNDDOWN(ROUND(L322*VLOOKUP(K322,【参考】数式用!$A$5:$AB$27,MATCH("新加算Ⅳ",【参考】数式用!$B$4:$AB$4,0)+1,0),0)*M322,0)*AG324*0.5,0)),"")),0),0),0)))</f>
        <v>#N/A</v>
      </c>
      <c r="AL324" s="853" t="str">
        <f aca="false">IF(U324&lt;&gt;"","新規に適用","")</f>
        <v/>
      </c>
      <c r="AM324" s="854" t="e">
        <f aca="false">IFERROR(IF(OR(N325="ベア加算",N325=""),0, IF(OR(U322="新加算Ⅰ",U322="新加算Ⅱ",U322="新加算Ⅲ",U322="新加算Ⅳ"),0,ROUNDDOWN(ROUND(L322*VLOOKUP(K322,【参考】数式用!$A$5:$I$27,MATCH("ベア加算",【参考】数式用!$B$4:$I$4,0)+1,0),0)*M322,0)*AG324)),"")),0),0))))</f>
        <v>#N/A</v>
      </c>
      <c r="AN324" s="855" t="e">
        <f aca="false">IF(AM324=0,"",IF(AND(U324&lt;&gt;"",AN322=""),"新規に適用",IF(AND(U324&lt;&gt;"",AN322&lt;&gt;""),"継続で適用","")))</f>
        <v>#N/A</v>
      </c>
      <c r="AO324" s="855" t="str">
        <f aca="false">IF(AND(U324&lt;&gt;"",AO322=""),"新規に適用",IF(AND(U324&lt;&gt;"",AO322&lt;&gt;""),"継続で適用",""))</f>
        <v/>
      </c>
      <c r="AP324" s="856"/>
      <c r="AQ324" s="855" t="str">
        <f aca="false">IF(AND(U324&lt;&gt;"",AQ322=""),"新規に適用",IF(AND(U324&lt;&gt;"",AQ322&lt;&gt;""),"継続で適用",""))</f>
        <v/>
      </c>
      <c r="AR324" s="857" t="str">
        <f aca="false">IF(AND(U324&lt;&gt;"",AO322=""),"新規に適用",IF(AND(U324&lt;&gt;"",OR(U322="新加算Ⅰ",U322="新加算Ⅱ",U322="新加算Ⅴ（１）",U322="新加算Ⅴ（２）",U322="新加算Ⅴ（３）",U322="新加算Ⅴ（４）",U322="新加算Ⅴ（５）",U322="新加算Ⅴ（６）",U322="新加算Ⅴ（７）",U322="新加算Ⅴ（９）",U322="新加算Ⅴ（10）",U322="新加算Ⅴ（12）")),"継続で適用",""))</f>
        <v/>
      </c>
      <c r="AS324" s="855" t="str">
        <f aca="false">IF(AND(U324&lt;&gt;"",AS322=""),"新規に適用",IF(AND(U324&lt;&gt;"",AS322&lt;&gt;""),"継続で適用",""))</f>
        <v/>
      </c>
      <c r="AT324" s="838"/>
      <c r="AU324" s="868"/>
      <c r="AV324" s="831" t="str">
        <f aca="false">IF(K322&lt;&gt;"","V列に色付け","")</f>
        <v/>
      </c>
      <c r="AW324" s="877"/>
      <c r="AX324" s="833"/>
      <c r="BL324" s="644" t="str">
        <f aca="false">G322</f>
        <v/>
      </c>
    </row>
    <row r="325" s="1" customFormat="true" ht="30" hidden="false" customHeight="true" outlineLevel="0" collapsed="false">
      <c r="A325" s="730"/>
      <c r="B325" s="731"/>
      <c r="C325" s="731"/>
      <c r="D325" s="731"/>
      <c r="E325" s="731"/>
      <c r="F325" s="731"/>
      <c r="G325" s="732"/>
      <c r="H325" s="732"/>
      <c r="I325" s="732"/>
      <c r="J325" s="860"/>
      <c r="K325" s="732"/>
      <c r="L325" s="879"/>
      <c r="M325" s="880"/>
      <c r="N325" s="859" t="str">
        <f aca="false">IF('別紙様式2-2（４・５月分）'!Q247="","",'別紙様式2-2（４・５月分）'!Q247)</f>
        <v/>
      </c>
      <c r="O325" s="863"/>
      <c r="P325" s="873"/>
      <c r="Q325" s="840"/>
      <c r="R325" s="874"/>
      <c r="S325" s="869"/>
      <c r="T325" s="843"/>
      <c r="U325" s="844"/>
      <c r="V325" s="870"/>
      <c r="W325" s="846"/>
      <c r="X325" s="881"/>
      <c r="Y325" s="667"/>
      <c r="Z325" s="881"/>
      <c r="AA325" s="667"/>
      <c r="AB325" s="881"/>
      <c r="AC325" s="667"/>
      <c r="AD325" s="881"/>
      <c r="AE325" s="667"/>
      <c r="AF325" s="667"/>
      <c r="AG325" s="848"/>
      <c r="AH325" s="849"/>
      <c r="AI325" s="871"/>
      <c r="AJ325" s="882"/>
      <c r="AK325" s="852"/>
      <c r="AL325" s="853"/>
      <c r="AM325" s="854"/>
      <c r="AN325" s="855"/>
      <c r="AO325" s="855"/>
      <c r="AP325" s="856"/>
      <c r="AQ325" s="855"/>
      <c r="AR325" s="857"/>
      <c r="AS325" s="855"/>
      <c r="AT325" s="681" t="str">
        <f aca="false">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868"/>
      <c r="AV325" s="831"/>
      <c r="AW325" s="877" t="str">
        <f aca="false">IF('別紙様式2-2（４・５月分）'!O247="","",'別紙様式2-2（４・５月分）'!O247)</f>
        <v/>
      </c>
      <c r="AX325" s="833"/>
      <c r="BL325" s="644" t="str">
        <f aca="false">G322</f>
        <v/>
      </c>
    </row>
    <row r="326" customFormat="false" ht="30" hidden="false" customHeight="true" outlineLevel="0" collapsed="false">
      <c r="A326" s="616" t="n">
        <v>79</v>
      </c>
      <c r="B326" s="617" t="str">
        <f aca="false">IF(基本情報入力シート!C132="","",基本情報入力シート!C132)</f>
        <v/>
      </c>
      <c r="C326" s="617"/>
      <c r="D326" s="617"/>
      <c r="E326" s="617"/>
      <c r="F326" s="617"/>
      <c r="G326" s="618" t="str">
        <f aca="false">IF(基本情報入力シート!M132="","",基本情報入力シート!M132)</f>
        <v/>
      </c>
      <c r="H326" s="618" t="str">
        <f aca="false">IF(基本情報入力シート!R132="","",基本情報入力シート!R132)</f>
        <v/>
      </c>
      <c r="I326" s="618" t="str">
        <f aca="false">IF(基本情報入力シート!W132="","",基本情報入力シート!W132)</f>
        <v/>
      </c>
      <c r="J326" s="808" t="str">
        <f aca="false">IF(基本情報入力シート!X132="","",基本情報入力シート!X132)</f>
        <v/>
      </c>
      <c r="K326" s="618" t="str">
        <f aca="false">IF(基本情報入力シート!Y132="","",基本情報入力シート!Y132)</f>
        <v/>
      </c>
      <c r="L326" s="620" t="str">
        <f aca="false">IF(基本情報入力シート!AB132="","",基本情報入力シート!AB132)</f>
        <v/>
      </c>
      <c r="M326" s="621" t="e">
        <f aca="false">IF(基本情報入力シート!AC132="","",基本情報入力シート!AC132)</f>
        <v>#N/A</v>
      </c>
      <c r="N326" s="811" t="str">
        <f aca="false">IF('別紙様式2-2（４・５月分）'!Q248="","",'別紙様式2-2（４・５月分）'!Q248)</f>
        <v/>
      </c>
      <c r="O326" s="863" t="e">
        <f aca="false">IF(SUM('別紙様式2-2（４・５月分）'!R248:R250)=0,"",SUM('別紙様式2-2（４・５月分）'!R248:R250))</f>
        <v>#N/A</v>
      </c>
      <c r="P326" s="813" t="e">
        <f aca="false">IFERROR(VLOOKUP('別紙様式2-2（４・５月分）'!AR248,【参考】数式用!$AT$5:$AU$22,2,FALSE),"")))</f>
        <v>#N/A</v>
      </c>
      <c r="Q326" s="813"/>
      <c r="R326" s="813"/>
      <c r="S326" s="864" t="e">
        <f aca="false">IFERROR(VLOOKUP(K326,【参考】数式用!$A$5:$AB$27,MATCH(P326,【参考】数式用!$B$4:$AB$4,0)+1,0),"")))</f>
        <v>#N/A</v>
      </c>
      <c r="T326" s="815" t="s">
        <v>405</v>
      </c>
      <c r="U326" s="816"/>
      <c r="V326" s="865" t="e">
        <f aca="false">IFERROR(VLOOKUP(K326,【参考】数式用!$A$5:$AB$27,MATCH(U326,【参考】数式用!$B$4:$AB$4,0)+1,0),"")))</f>
        <v>#N/A</v>
      </c>
      <c r="W326" s="818" t="s">
        <v>88</v>
      </c>
      <c r="X326" s="819" t="n">
        <v>6</v>
      </c>
      <c r="Y326" s="626" t="s">
        <v>89</v>
      </c>
      <c r="Z326" s="819" t="n">
        <v>6</v>
      </c>
      <c r="AA326" s="626" t="s">
        <v>372</v>
      </c>
      <c r="AB326" s="819" t="n">
        <v>7</v>
      </c>
      <c r="AC326" s="626" t="s">
        <v>89</v>
      </c>
      <c r="AD326" s="819" t="n">
        <v>3</v>
      </c>
      <c r="AE326" s="626" t="s">
        <v>90</v>
      </c>
      <c r="AF326" s="626" t="s">
        <v>101</v>
      </c>
      <c r="AG326" s="820" t="n">
        <f aca="false">IF(X326&gt;=1,(AB326*12+AD326)-(X326*12+Z326)+1,"")</f>
        <v>10</v>
      </c>
      <c r="AH326" s="821" t="s">
        <v>373</v>
      </c>
      <c r="AI326" s="866" t="str">
        <f aca="false">IFERROR(ROUNDDOWN(ROUND(L326*V326,0)*M326,0)*AG326,"")</f>
        <v/>
      </c>
      <c r="AJ326" s="867" t="str">
        <f aca="false">IFERROR(ROUNDDOWN(ROUND((L326*(V326-AX326)),0)*M326,0)*AG326,"")</f>
        <v/>
      </c>
      <c r="AK326" s="824" t="e">
        <f aca="false">IFERROR(IF(OR(N326="",N327="",N329=""),0,ROUNDDOWN(ROUNDDOWN(ROUND(L326*VLOOKUP(K326,【参考】数式用!$A$5:$AB$27,MATCH("新加算Ⅳ",【参考】数式用!$B$4:$AB$4,0)+1,0),0)*M326,0)*AG326*0.5,0)),"")),0),0),0)))</f>
        <v>#N/A</v>
      </c>
      <c r="AL326" s="825"/>
      <c r="AM326" s="826" t="e">
        <f aca="false">IFERROR(IF(OR(N329="ベア加算",N329=""),0, IF(OR(U326="新加算Ⅰ",U326="新加算Ⅱ",U326="新加算Ⅲ",U326="新加算Ⅳ"),ROUNDDOWN(ROUND(L326*VLOOKUP(K326,【参考】数式用!$A$5:$I$27,MATCH("ベア加算",【参考】数式用!$B$4:$I$4,0)+1,0),0)*M326,0)*AG326,0)),"")),0),0))))</f>
        <v>#N/A</v>
      </c>
      <c r="AN326" s="703"/>
      <c r="AO326" s="827"/>
      <c r="AP326" s="704"/>
      <c r="AQ326" s="704"/>
      <c r="AR326" s="828"/>
      <c r="AS326" s="829"/>
      <c r="AT326" s="639" t="str">
        <f aca="false">IF(AV326="","",IF(V326&lt;O326,"！加算の要件上は問題ありませんが、令和６年４・５月と比較して令和６年６月に加算率が下がる計画になっています。",""))</f>
        <v/>
      </c>
      <c r="AU326" s="868"/>
      <c r="AV326" s="831" t="str">
        <f aca="false">IF(K326&lt;&gt;"","V列に色付け","")</f>
        <v/>
      </c>
      <c r="AW326" s="877" t="str">
        <f aca="false">IF('別紙様式2-2（４・５月分）'!O248="","",'別紙様式2-2（４・５月分）'!O248)</f>
        <v/>
      </c>
      <c r="AX326" s="833" t="e">
        <f aca="false">IF(SUM('別紙様式2-2（４・５月分）'!P248:P250)=0,"",SUM('別紙様式2-2（４・５月分）'!P248:P250))</f>
        <v>#N/A</v>
      </c>
      <c r="AY326" s="834" t="e">
        <f aca="false">IFERROR(VLOOKUP(K326,【参考】数式用!$AJ$2:$AK$24,2,FALSE),"")))</f>
        <v>#N/A</v>
      </c>
      <c r="AZ326" s="835" t="s">
        <v>406</v>
      </c>
      <c r="BA326" s="835" t="s">
        <v>407</v>
      </c>
      <c r="BB326" s="835" t="s">
        <v>408</v>
      </c>
      <c r="BC326" s="835" t="s">
        <v>409</v>
      </c>
      <c r="BD326" s="835" t="e">
        <f aca="false">IF(AND(P326&lt;&gt;"新加算Ⅰ",P326&lt;&gt;"新加算Ⅱ",P326&lt;&gt;"新加算Ⅲ",P326&lt;&gt;"新加算Ⅳ"),P326,IF(Q328&lt;&gt;"",Q328,""))</f>
        <v>#N/A</v>
      </c>
      <c r="BE326" s="835"/>
      <c r="BF326" s="835" t="e">
        <f aca="false">IF(AM326&lt;&gt;0,IF(AN326="○","入力済","未入力"),"")</f>
        <v>#N/A</v>
      </c>
      <c r="BG326" s="835" t="str">
        <f aca="false">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835" t="str">
        <f aca="false">IF(OR(U326="新加算Ⅴ（７）",U326="新加算Ⅴ（９）",U326="新加算Ⅴ（10）",U326="新加算Ⅴ（12）",U326="新加算Ⅴ（13）",U326="新加算Ⅴ（14）"),IF(OR(AP326="○",AP326="令和６年度中に満たす"),"入力済","未入力"),"")</f>
        <v/>
      </c>
      <c r="BI326" s="835" t="str">
        <f aca="false">IF(OR(U326="新加算Ⅰ",U326="新加算Ⅱ",U326="新加算Ⅲ",U326="新加算Ⅴ（１）",U326="新加算Ⅴ（３）",U326="新加算Ⅴ（８）"),IF(OR(AQ326="○",AQ326="令和６年度中に満たす"),"入力済","未入力"),"")</f>
        <v/>
      </c>
      <c r="BJ326" s="836" t="str">
        <f aca="false">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831" t="str">
        <f aca="false">IF(OR(U326="新加算Ⅰ",U326="新加算Ⅴ（１）",U326="新加算Ⅴ（２）",U326="新加算Ⅴ（５）",U326="新加算Ⅴ（７）",U326="新加算Ⅴ（10）"),IF(AS326="","未入力","入力済"),"")</f>
        <v/>
      </c>
      <c r="BL326" s="644" t="str">
        <f aca="false">G326</f>
        <v/>
      </c>
    </row>
    <row r="327" customFormat="false" ht="15" hidden="false" customHeight="true" outlineLevel="0" collapsed="false">
      <c r="A327" s="616"/>
      <c r="B327" s="617"/>
      <c r="C327" s="617"/>
      <c r="D327" s="617"/>
      <c r="E327" s="617"/>
      <c r="F327" s="617"/>
      <c r="G327" s="618"/>
      <c r="H327" s="618"/>
      <c r="I327" s="618"/>
      <c r="J327" s="808"/>
      <c r="K327" s="618"/>
      <c r="L327" s="620"/>
      <c r="M327" s="621"/>
      <c r="N327" s="837" t="str">
        <f aca="false">IF('別紙様式2-2（４・５月分）'!Q249="","",'別紙様式2-2（４・５月分）'!Q249)</f>
        <v/>
      </c>
      <c r="O327" s="863"/>
      <c r="P327" s="813"/>
      <c r="Q327" s="813"/>
      <c r="R327" s="813"/>
      <c r="S327" s="864"/>
      <c r="T327" s="815"/>
      <c r="U327" s="816"/>
      <c r="V327" s="865"/>
      <c r="W327" s="818"/>
      <c r="X327" s="819"/>
      <c r="Y327" s="626"/>
      <c r="Z327" s="819"/>
      <c r="AA327" s="626"/>
      <c r="AB327" s="819"/>
      <c r="AC327" s="626"/>
      <c r="AD327" s="819"/>
      <c r="AE327" s="626"/>
      <c r="AF327" s="626"/>
      <c r="AG327" s="820"/>
      <c r="AH327" s="821"/>
      <c r="AI327" s="866"/>
      <c r="AJ327" s="867"/>
      <c r="AK327" s="824"/>
      <c r="AL327" s="825"/>
      <c r="AM327" s="826"/>
      <c r="AN327" s="703"/>
      <c r="AO327" s="827"/>
      <c r="AP327" s="704"/>
      <c r="AQ327" s="704"/>
      <c r="AR327" s="828"/>
      <c r="AS327" s="829"/>
      <c r="AT327" s="838" t="str">
        <f aca="false">IF(AV326="","",IF(AG326&gt;10,"！令和６年度の新加算の「算定対象月」が10か月を超えています。標準的な「算定対象月」は令和６年６月から令和７年３月です。",IF(OR(AB326&lt;&gt;7,AD326&lt;&gt;3),"！算定期間の終わりが令和７年３月になっていません。区分変更を行う場合は、別紙様式2-4に記入してください。","")))</f>
        <v/>
      </c>
      <c r="AU327" s="868"/>
      <c r="AV327" s="831"/>
      <c r="AW327" s="877" t="str">
        <f aca="false">IF('別紙様式2-2（４・５月分）'!O249="","",'別紙様式2-2（４・５月分）'!O249)</f>
        <v/>
      </c>
      <c r="AX327" s="833"/>
      <c r="AY327" s="834"/>
      <c r="AZ327" s="835"/>
      <c r="BA327" s="835"/>
      <c r="BB327" s="835"/>
      <c r="BC327" s="835"/>
      <c r="BD327" s="835"/>
      <c r="BE327" s="835"/>
      <c r="BF327" s="835"/>
      <c r="BG327" s="835"/>
      <c r="BH327" s="835"/>
      <c r="BI327" s="835"/>
      <c r="BJ327" s="836"/>
      <c r="BK327" s="831"/>
      <c r="BL327" s="644" t="str">
        <f aca="false">G326</f>
        <v/>
      </c>
    </row>
    <row r="328" s="1" customFormat="true" ht="15" hidden="false" customHeight="true" outlineLevel="0" collapsed="false">
      <c r="A328" s="616"/>
      <c r="B328" s="617"/>
      <c r="C328" s="617"/>
      <c r="D328" s="617"/>
      <c r="E328" s="617"/>
      <c r="F328" s="617"/>
      <c r="G328" s="618"/>
      <c r="H328" s="618"/>
      <c r="I328" s="618"/>
      <c r="J328" s="808"/>
      <c r="K328" s="618"/>
      <c r="L328" s="620"/>
      <c r="M328" s="621"/>
      <c r="N328" s="837"/>
      <c r="O328" s="863"/>
      <c r="P328" s="873" t="s">
        <v>92</v>
      </c>
      <c r="Q328" s="840" t="e">
        <f aca="false">IFERROR(VLOOKUP('別紙様式2-2（４・５月分）'!AR248,【参考】数式用!$AT$5:$AV$22,3,FALSE),"")))</f>
        <v>#N/A</v>
      </c>
      <c r="R328" s="874" t="s">
        <v>94</v>
      </c>
      <c r="S328" s="875" t="e">
        <f aca="false">IFERROR(VLOOKUP(K326,【参考】数式用!$A$5:$AB$27,MATCH(Q328,【参考】数式用!$B$4:$AB$4,0)+1,0),"")))</f>
        <v>#N/A</v>
      </c>
      <c r="T328" s="843" t="s">
        <v>410</v>
      </c>
      <c r="U328" s="844"/>
      <c r="V328" s="870" t="e">
        <f aca="false">IFERROR(VLOOKUP(K326,【参考】数式用!$A$5:$AB$27,MATCH(U328,【参考】数式用!$B$4:$AB$4,0)+1,0),"")))</f>
        <v>#N/A</v>
      </c>
      <c r="W328" s="846" t="s">
        <v>88</v>
      </c>
      <c r="X328" s="881" t="n">
        <v>7</v>
      </c>
      <c r="Y328" s="667" t="s">
        <v>89</v>
      </c>
      <c r="Z328" s="881" t="n">
        <v>4</v>
      </c>
      <c r="AA328" s="667" t="s">
        <v>372</v>
      </c>
      <c r="AB328" s="881" t="n">
        <v>8</v>
      </c>
      <c r="AC328" s="667" t="s">
        <v>89</v>
      </c>
      <c r="AD328" s="881" t="n">
        <v>3</v>
      </c>
      <c r="AE328" s="667" t="s">
        <v>90</v>
      </c>
      <c r="AF328" s="667" t="s">
        <v>101</v>
      </c>
      <c r="AG328" s="848" t="n">
        <f aca="false">IF(X328&gt;=1,(AB328*12+AD328)-(X328*12+Z328)+1,"")</f>
        <v>12</v>
      </c>
      <c r="AH328" s="849" t="s">
        <v>373</v>
      </c>
      <c r="AI328" s="871" t="str">
        <f aca="false">IFERROR(ROUNDDOWN(ROUND(L326*V328,0)*M326,0)*AG328,"")</f>
        <v/>
      </c>
      <c r="AJ328" s="882" t="str">
        <f aca="false">IFERROR(ROUNDDOWN(ROUND((L326*(V328-AX326)),0)*M326,0)*AG328,"")</f>
        <v/>
      </c>
      <c r="AK328" s="852" t="e">
        <f aca="false">IFERROR(IF(OR(N326="",N327="",N329=""),0,ROUNDDOWN(ROUNDDOWN(ROUND(L326*VLOOKUP(K326,【参考】数式用!$A$5:$AB$27,MATCH("新加算Ⅳ",【参考】数式用!$B$4:$AB$4,0)+1,0),0)*M326,0)*AG328*0.5,0)),"")),0),0),0)))</f>
        <v>#N/A</v>
      </c>
      <c r="AL328" s="853" t="str">
        <f aca="false">IF(U328&lt;&gt;"","新規に適用","")</f>
        <v/>
      </c>
      <c r="AM328" s="854" t="e">
        <f aca="false">IFERROR(IF(OR(N329="ベア加算",N329=""),0, IF(OR(U326="新加算Ⅰ",U326="新加算Ⅱ",U326="新加算Ⅲ",U326="新加算Ⅳ"),0,ROUNDDOWN(ROUND(L326*VLOOKUP(K326,【参考】数式用!$A$5:$I$27,MATCH("ベア加算",【参考】数式用!$B$4:$I$4,0)+1,0),0)*M326,0)*AG328)),"")),0),0))))</f>
        <v>#N/A</v>
      </c>
      <c r="AN328" s="855" t="e">
        <f aca="false">IF(AM328=0,"",IF(AND(U328&lt;&gt;"",AN326=""),"新規に適用",IF(AND(U328&lt;&gt;"",AN326&lt;&gt;""),"継続で適用","")))</f>
        <v>#N/A</v>
      </c>
      <c r="AO328" s="855" t="str">
        <f aca="false">IF(AND(U328&lt;&gt;"",AO326=""),"新規に適用",IF(AND(U328&lt;&gt;"",AO326&lt;&gt;""),"継続で適用",""))</f>
        <v/>
      </c>
      <c r="AP328" s="856"/>
      <c r="AQ328" s="855" t="str">
        <f aca="false">IF(AND(U328&lt;&gt;"",AQ326=""),"新規に適用",IF(AND(U328&lt;&gt;"",AQ326&lt;&gt;""),"継続で適用",""))</f>
        <v/>
      </c>
      <c r="AR328" s="857" t="str">
        <f aca="false">IF(AND(U328&lt;&gt;"",AO326=""),"新規に適用",IF(AND(U328&lt;&gt;"",OR(U326="新加算Ⅰ",U326="新加算Ⅱ",U326="新加算Ⅴ（１）",U326="新加算Ⅴ（２）",U326="新加算Ⅴ（３）",U326="新加算Ⅴ（４）",U326="新加算Ⅴ（５）",U326="新加算Ⅴ（６）",U326="新加算Ⅴ（７）",U326="新加算Ⅴ（９）",U326="新加算Ⅴ（10）",U326="新加算Ⅴ（12）")),"継続で適用",""))</f>
        <v/>
      </c>
      <c r="AS328" s="855" t="str">
        <f aca="false">IF(AND(U328&lt;&gt;"",AS326=""),"新規に適用",IF(AND(U328&lt;&gt;"",AS326&lt;&gt;""),"継続で適用",""))</f>
        <v/>
      </c>
      <c r="AT328" s="838"/>
      <c r="AU328" s="868"/>
      <c r="AV328" s="831" t="str">
        <f aca="false">IF(K326&lt;&gt;"","V列に色付け","")</f>
        <v/>
      </c>
      <c r="AW328" s="877"/>
      <c r="AX328" s="833"/>
      <c r="BL328" s="644" t="str">
        <f aca="false">G326</f>
        <v/>
      </c>
    </row>
    <row r="329" s="1" customFormat="true" ht="30" hidden="false" customHeight="true" outlineLevel="0" collapsed="false">
      <c r="A329" s="616"/>
      <c r="B329" s="617"/>
      <c r="C329" s="617"/>
      <c r="D329" s="617"/>
      <c r="E329" s="617"/>
      <c r="F329" s="617"/>
      <c r="G329" s="618"/>
      <c r="H329" s="618"/>
      <c r="I329" s="618"/>
      <c r="J329" s="808"/>
      <c r="K329" s="618"/>
      <c r="L329" s="620"/>
      <c r="M329" s="621"/>
      <c r="N329" s="859" t="str">
        <f aca="false">IF('別紙様式2-2（４・５月分）'!Q250="","",'別紙様式2-2（４・５月分）'!Q250)</f>
        <v/>
      </c>
      <c r="O329" s="863"/>
      <c r="P329" s="873"/>
      <c r="Q329" s="840"/>
      <c r="R329" s="874"/>
      <c r="S329" s="875"/>
      <c r="T329" s="843"/>
      <c r="U329" s="844"/>
      <c r="V329" s="870"/>
      <c r="W329" s="846"/>
      <c r="X329" s="881"/>
      <c r="Y329" s="667"/>
      <c r="Z329" s="881"/>
      <c r="AA329" s="667"/>
      <c r="AB329" s="881"/>
      <c r="AC329" s="667"/>
      <c r="AD329" s="881"/>
      <c r="AE329" s="667"/>
      <c r="AF329" s="667"/>
      <c r="AG329" s="848"/>
      <c r="AH329" s="849"/>
      <c r="AI329" s="871"/>
      <c r="AJ329" s="882"/>
      <c r="AK329" s="852"/>
      <c r="AL329" s="853"/>
      <c r="AM329" s="854"/>
      <c r="AN329" s="855"/>
      <c r="AO329" s="855"/>
      <c r="AP329" s="856"/>
      <c r="AQ329" s="855"/>
      <c r="AR329" s="857"/>
      <c r="AS329" s="855"/>
      <c r="AT329" s="681" t="str">
        <f aca="false">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868"/>
      <c r="AV329" s="831"/>
      <c r="AW329" s="877" t="str">
        <f aca="false">IF('別紙様式2-2（４・５月分）'!O250="","",'別紙様式2-2（４・５月分）'!O250)</f>
        <v/>
      </c>
      <c r="AX329" s="833"/>
      <c r="BL329" s="644" t="str">
        <f aca="false">G326</f>
        <v/>
      </c>
    </row>
    <row r="330" customFormat="false" ht="30" hidden="false" customHeight="true" outlineLevel="0" collapsed="false">
      <c r="A330" s="730" t="n">
        <v>80</v>
      </c>
      <c r="B330" s="731" t="str">
        <f aca="false">IF(基本情報入力シート!C133="","",基本情報入力シート!C133)</f>
        <v/>
      </c>
      <c r="C330" s="731"/>
      <c r="D330" s="731"/>
      <c r="E330" s="731"/>
      <c r="F330" s="731"/>
      <c r="G330" s="732" t="str">
        <f aca="false">IF(基本情報入力シート!M133="","",基本情報入力シート!M133)</f>
        <v/>
      </c>
      <c r="H330" s="732" t="str">
        <f aca="false">IF(基本情報入力シート!R133="","",基本情報入力シート!R133)</f>
        <v/>
      </c>
      <c r="I330" s="732" t="str">
        <f aca="false">IF(基本情報入力シート!W133="","",基本情報入力シート!W133)</f>
        <v/>
      </c>
      <c r="J330" s="860" t="str">
        <f aca="false">IF(基本情報入力シート!X133="","",基本情報入力シート!X133)</f>
        <v/>
      </c>
      <c r="K330" s="732" t="str">
        <f aca="false">IF(基本情報入力シート!Y133="","",基本情報入力シート!Y133)</f>
        <v/>
      </c>
      <c r="L330" s="879" t="str">
        <f aca="false">IF(基本情報入力シート!AB133="","",基本情報入力シート!AB133)</f>
        <v/>
      </c>
      <c r="M330" s="880" t="e">
        <f aca="false">IF(基本情報入力シート!AC133="","",基本情報入力シート!AC133)</f>
        <v>#N/A</v>
      </c>
      <c r="N330" s="811" t="str">
        <f aca="false">IF('別紙様式2-2（４・５月分）'!Q251="","",'別紙様式2-2（４・５月分）'!Q251)</f>
        <v/>
      </c>
      <c r="O330" s="863" t="e">
        <f aca="false">IF(SUM('別紙様式2-2（４・５月分）'!R251:R253)=0,"",SUM('別紙様式2-2（４・５月分）'!R251:R253))</f>
        <v>#N/A</v>
      </c>
      <c r="P330" s="813" t="e">
        <f aca="false">IFERROR(VLOOKUP('別紙様式2-2（４・５月分）'!AR251,【参考】数式用!$AT$5:$AU$22,2,FALSE),"")))</f>
        <v>#N/A</v>
      </c>
      <c r="Q330" s="813"/>
      <c r="R330" s="813"/>
      <c r="S330" s="864" t="e">
        <f aca="false">IFERROR(VLOOKUP(K330,【参考】数式用!$A$5:$AB$27,MATCH(P330,【参考】数式用!$B$4:$AB$4,0)+1,0),"")))</f>
        <v>#N/A</v>
      </c>
      <c r="T330" s="815" t="s">
        <v>405</v>
      </c>
      <c r="U330" s="816"/>
      <c r="V330" s="865" t="e">
        <f aca="false">IFERROR(VLOOKUP(K330,【参考】数式用!$A$5:$AB$27,MATCH(U330,【参考】数式用!$B$4:$AB$4,0)+1,0),"")))</f>
        <v>#N/A</v>
      </c>
      <c r="W330" s="818" t="s">
        <v>88</v>
      </c>
      <c r="X330" s="819" t="n">
        <v>6</v>
      </c>
      <c r="Y330" s="626" t="s">
        <v>89</v>
      </c>
      <c r="Z330" s="819" t="n">
        <v>6</v>
      </c>
      <c r="AA330" s="626" t="s">
        <v>372</v>
      </c>
      <c r="AB330" s="819" t="n">
        <v>7</v>
      </c>
      <c r="AC330" s="626" t="s">
        <v>89</v>
      </c>
      <c r="AD330" s="819" t="n">
        <v>3</v>
      </c>
      <c r="AE330" s="626" t="s">
        <v>90</v>
      </c>
      <c r="AF330" s="626" t="s">
        <v>101</v>
      </c>
      <c r="AG330" s="820" t="n">
        <f aca="false">IF(X330&gt;=1,(AB330*12+AD330)-(X330*12+Z330)+1,"")</f>
        <v>10</v>
      </c>
      <c r="AH330" s="821" t="s">
        <v>373</v>
      </c>
      <c r="AI330" s="866" t="str">
        <f aca="false">IFERROR(ROUNDDOWN(ROUND(L330*V330,0)*M330,0)*AG330,"")</f>
        <v/>
      </c>
      <c r="AJ330" s="867" t="str">
        <f aca="false">IFERROR(ROUNDDOWN(ROUND((L330*(V330-AX330)),0)*M330,0)*AG330,"")</f>
        <v/>
      </c>
      <c r="AK330" s="824" t="e">
        <f aca="false">IFERROR(IF(OR(N330="",N331="",N333=""),0,ROUNDDOWN(ROUNDDOWN(ROUND(L330*VLOOKUP(K330,【参考】数式用!$A$5:$AB$27,MATCH("新加算Ⅳ",【参考】数式用!$B$4:$AB$4,0)+1,0),0)*M330,0)*AG330*0.5,0)),"")),0),0),0)))</f>
        <v>#N/A</v>
      </c>
      <c r="AL330" s="825"/>
      <c r="AM330" s="826" t="e">
        <f aca="false">IFERROR(IF(OR(N333="ベア加算",N333=""),0, IF(OR(U330="新加算Ⅰ",U330="新加算Ⅱ",U330="新加算Ⅲ",U330="新加算Ⅳ"),ROUNDDOWN(ROUND(L330*VLOOKUP(K330,【参考】数式用!$A$5:$I$27,MATCH("ベア加算",【参考】数式用!$B$4:$I$4,0)+1,0),0)*M330,0)*AG330,0)),"")),0),0))))</f>
        <v>#N/A</v>
      </c>
      <c r="AN330" s="703"/>
      <c r="AO330" s="827"/>
      <c r="AP330" s="704"/>
      <c r="AQ330" s="704"/>
      <c r="AR330" s="828"/>
      <c r="AS330" s="829"/>
      <c r="AT330" s="639" t="str">
        <f aca="false">IF(AV330="","",IF(V330&lt;O330,"！加算の要件上は問題ありませんが、令和６年４・５月と比較して令和６年６月に加算率が下がる計画になっています。",""))</f>
        <v/>
      </c>
      <c r="AU330" s="868"/>
      <c r="AV330" s="831" t="str">
        <f aca="false">IF(K330&lt;&gt;"","V列に色付け","")</f>
        <v/>
      </c>
      <c r="AW330" s="877" t="str">
        <f aca="false">IF('別紙様式2-2（４・５月分）'!O251="","",'別紙様式2-2（４・５月分）'!O251)</f>
        <v/>
      </c>
      <c r="AX330" s="833" t="e">
        <f aca="false">IF(SUM('別紙様式2-2（４・５月分）'!P251:P253)=0,"",SUM('別紙様式2-2（４・５月分）'!P251:P253))</f>
        <v>#N/A</v>
      </c>
      <c r="AY330" s="834" t="e">
        <f aca="false">IFERROR(VLOOKUP(K330,【参考】数式用!$AJ$2:$AK$24,2,FALSE),"")))</f>
        <v>#N/A</v>
      </c>
      <c r="AZ330" s="835" t="s">
        <v>406</v>
      </c>
      <c r="BA330" s="835" t="s">
        <v>407</v>
      </c>
      <c r="BB330" s="835" t="s">
        <v>408</v>
      </c>
      <c r="BC330" s="835" t="s">
        <v>409</v>
      </c>
      <c r="BD330" s="835" t="e">
        <f aca="false">IF(AND(P330&lt;&gt;"新加算Ⅰ",P330&lt;&gt;"新加算Ⅱ",P330&lt;&gt;"新加算Ⅲ",P330&lt;&gt;"新加算Ⅳ"),P330,IF(Q332&lt;&gt;"",Q332,""))</f>
        <v>#N/A</v>
      </c>
      <c r="BE330" s="835"/>
      <c r="BF330" s="835" t="e">
        <f aca="false">IF(AM330&lt;&gt;0,IF(AN330="○","入力済","未入力"),"")</f>
        <v>#N/A</v>
      </c>
      <c r="BG330" s="835" t="str">
        <f aca="false">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835" t="str">
        <f aca="false">IF(OR(U330="新加算Ⅴ（７）",U330="新加算Ⅴ（９）",U330="新加算Ⅴ（10）",U330="新加算Ⅴ（12）",U330="新加算Ⅴ（13）",U330="新加算Ⅴ（14）"),IF(OR(AP330="○",AP330="令和６年度中に満たす"),"入力済","未入力"),"")</f>
        <v/>
      </c>
      <c r="BI330" s="835" t="str">
        <f aca="false">IF(OR(U330="新加算Ⅰ",U330="新加算Ⅱ",U330="新加算Ⅲ",U330="新加算Ⅴ（１）",U330="新加算Ⅴ（３）",U330="新加算Ⅴ（８）"),IF(OR(AQ330="○",AQ330="令和６年度中に満たす"),"入力済","未入力"),"")</f>
        <v/>
      </c>
      <c r="BJ330" s="836" t="str">
        <f aca="false">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831" t="str">
        <f aca="false">IF(OR(U330="新加算Ⅰ",U330="新加算Ⅴ（１）",U330="新加算Ⅴ（２）",U330="新加算Ⅴ（５）",U330="新加算Ⅴ（７）",U330="新加算Ⅴ（10）"),IF(AS330="","未入力","入力済"),"")</f>
        <v/>
      </c>
      <c r="BL330" s="644" t="str">
        <f aca="false">G330</f>
        <v/>
      </c>
    </row>
    <row r="331" customFormat="false" ht="15" hidden="false" customHeight="true" outlineLevel="0" collapsed="false">
      <c r="A331" s="730"/>
      <c r="B331" s="731"/>
      <c r="C331" s="731"/>
      <c r="D331" s="731"/>
      <c r="E331" s="731"/>
      <c r="F331" s="731"/>
      <c r="G331" s="732"/>
      <c r="H331" s="732"/>
      <c r="I331" s="732"/>
      <c r="J331" s="860"/>
      <c r="K331" s="732"/>
      <c r="L331" s="879"/>
      <c r="M331" s="880"/>
      <c r="N331" s="837" t="str">
        <f aca="false">IF('別紙様式2-2（４・５月分）'!Q252="","",'別紙様式2-2（４・５月分）'!Q252)</f>
        <v/>
      </c>
      <c r="O331" s="863"/>
      <c r="P331" s="813"/>
      <c r="Q331" s="813"/>
      <c r="R331" s="813"/>
      <c r="S331" s="864"/>
      <c r="T331" s="815"/>
      <c r="U331" s="816"/>
      <c r="V331" s="865"/>
      <c r="W331" s="818"/>
      <c r="X331" s="819"/>
      <c r="Y331" s="626"/>
      <c r="Z331" s="819"/>
      <c r="AA331" s="626"/>
      <c r="AB331" s="819"/>
      <c r="AC331" s="626"/>
      <c r="AD331" s="819"/>
      <c r="AE331" s="626"/>
      <c r="AF331" s="626"/>
      <c r="AG331" s="820"/>
      <c r="AH331" s="821"/>
      <c r="AI331" s="866"/>
      <c r="AJ331" s="867"/>
      <c r="AK331" s="824"/>
      <c r="AL331" s="825"/>
      <c r="AM331" s="826"/>
      <c r="AN331" s="703"/>
      <c r="AO331" s="827"/>
      <c r="AP331" s="704"/>
      <c r="AQ331" s="704"/>
      <c r="AR331" s="828"/>
      <c r="AS331" s="829"/>
      <c r="AT331" s="838" t="str">
        <f aca="false">IF(AV330="","",IF(AG330&gt;10,"！令和６年度の新加算の「算定対象月」が10か月を超えています。標準的な「算定対象月」は令和６年６月から令和７年３月です。",IF(OR(AB330&lt;&gt;7,AD330&lt;&gt;3),"！算定期間の終わりが令和７年３月になっていません。区分変更を行う場合は、別紙様式2-4に記入してください。","")))</f>
        <v/>
      </c>
      <c r="AU331" s="868"/>
      <c r="AV331" s="831"/>
      <c r="AW331" s="877" t="str">
        <f aca="false">IF('別紙様式2-2（４・５月分）'!O252="","",'別紙様式2-2（４・５月分）'!O252)</f>
        <v/>
      </c>
      <c r="AX331" s="833"/>
      <c r="AY331" s="834"/>
      <c r="AZ331" s="835"/>
      <c r="BA331" s="835"/>
      <c r="BB331" s="835"/>
      <c r="BC331" s="835"/>
      <c r="BD331" s="835"/>
      <c r="BE331" s="835"/>
      <c r="BF331" s="835"/>
      <c r="BG331" s="835"/>
      <c r="BH331" s="835"/>
      <c r="BI331" s="835"/>
      <c r="BJ331" s="836"/>
      <c r="BK331" s="831"/>
      <c r="BL331" s="644" t="str">
        <f aca="false">G330</f>
        <v/>
      </c>
    </row>
    <row r="332" s="1" customFormat="true" ht="15" hidden="false" customHeight="true" outlineLevel="0" collapsed="false">
      <c r="A332" s="730"/>
      <c r="B332" s="731"/>
      <c r="C332" s="731"/>
      <c r="D332" s="731"/>
      <c r="E332" s="731"/>
      <c r="F332" s="731"/>
      <c r="G332" s="732"/>
      <c r="H332" s="732"/>
      <c r="I332" s="732"/>
      <c r="J332" s="860"/>
      <c r="K332" s="732"/>
      <c r="L332" s="879"/>
      <c r="M332" s="880"/>
      <c r="N332" s="837"/>
      <c r="O332" s="863"/>
      <c r="P332" s="873" t="s">
        <v>92</v>
      </c>
      <c r="Q332" s="840" t="e">
        <f aca="false">IFERROR(VLOOKUP('別紙様式2-2（４・５月分）'!AR251,【参考】数式用!$AT$5:$AV$22,3,FALSE),"")))</f>
        <v>#N/A</v>
      </c>
      <c r="R332" s="874" t="s">
        <v>94</v>
      </c>
      <c r="S332" s="869" t="e">
        <f aca="false">IFERROR(VLOOKUP(K330,【参考】数式用!$A$5:$AB$27,MATCH(Q332,【参考】数式用!$B$4:$AB$4,0)+1,0),"")))</f>
        <v>#N/A</v>
      </c>
      <c r="T332" s="843" t="s">
        <v>410</v>
      </c>
      <c r="U332" s="844"/>
      <c r="V332" s="870" t="e">
        <f aca="false">IFERROR(VLOOKUP(K330,【参考】数式用!$A$5:$AB$27,MATCH(U332,【参考】数式用!$B$4:$AB$4,0)+1,0),"")))</f>
        <v>#N/A</v>
      </c>
      <c r="W332" s="846" t="s">
        <v>88</v>
      </c>
      <c r="X332" s="881" t="n">
        <v>7</v>
      </c>
      <c r="Y332" s="667" t="s">
        <v>89</v>
      </c>
      <c r="Z332" s="881" t="n">
        <v>4</v>
      </c>
      <c r="AA332" s="667" t="s">
        <v>372</v>
      </c>
      <c r="AB332" s="881" t="n">
        <v>8</v>
      </c>
      <c r="AC332" s="667" t="s">
        <v>89</v>
      </c>
      <c r="AD332" s="881" t="n">
        <v>3</v>
      </c>
      <c r="AE332" s="667" t="s">
        <v>90</v>
      </c>
      <c r="AF332" s="667" t="s">
        <v>101</v>
      </c>
      <c r="AG332" s="848" t="n">
        <f aca="false">IF(X332&gt;=1,(AB332*12+AD332)-(X332*12+Z332)+1,"")</f>
        <v>12</v>
      </c>
      <c r="AH332" s="849" t="s">
        <v>373</v>
      </c>
      <c r="AI332" s="871" t="str">
        <f aca="false">IFERROR(ROUNDDOWN(ROUND(L330*V332,0)*M330,0)*AG332,"")</f>
        <v/>
      </c>
      <c r="AJ332" s="882" t="str">
        <f aca="false">IFERROR(ROUNDDOWN(ROUND((L330*(V332-AX330)),0)*M330,0)*AG332,"")</f>
        <v/>
      </c>
      <c r="AK332" s="852" t="e">
        <f aca="false">IFERROR(IF(OR(N330="",N331="",N333=""),0,ROUNDDOWN(ROUNDDOWN(ROUND(L330*VLOOKUP(K330,【参考】数式用!$A$5:$AB$27,MATCH("新加算Ⅳ",【参考】数式用!$B$4:$AB$4,0)+1,0),0)*M330,0)*AG332*0.5,0)),"")),0),0),0)))</f>
        <v>#N/A</v>
      </c>
      <c r="AL332" s="853" t="str">
        <f aca="false">IF(U332&lt;&gt;"","新規に適用","")</f>
        <v/>
      </c>
      <c r="AM332" s="854" t="e">
        <f aca="false">IFERROR(IF(OR(N333="ベア加算",N333=""),0, IF(OR(U330="新加算Ⅰ",U330="新加算Ⅱ",U330="新加算Ⅲ",U330="新加算Ⅳ"),0,ROUNDDOWN(ROUND(L330*VLOOKUP(K330,【参考】数式用!$A$5:$I$27,MATCH("ベア加算",【参考】数式用!$B$4:$I$4,0)+1,0),0)*M330,0)*AG332)),"")),0),0))))</f>
        <v>#N/A</v>
      </c>
      <c r="AN332" s="855" t="e">
        <f aca="false">IF(AM332=0,"",IF(AND(U332&lt;&gt;"",AN330=""),"新規に適用",IF(AND(U332&lt;&gt;"",AN330&lt;&gt;""),"継続で適用","")))</f>
        <v>#N/A</v>
      </c>
      <c r="AO332" s="855" t="str">
        <f aca="false">IF(AND(U332&lt;&gt;"",AO330=""),"新規に適用",IF(AND(U332&lt;&gt;"",AO330&lt;&gt;""),"継続で適用",""))</f>
        <v/>
      </c>
      <c r="AP332" s="856"/>
      <c r="AQ332" s="855" t="str">
        <f aca="false">IF(AND(U332&lt;&gt;"",AQ330=""),"新規に適用",IF(AND(U332&lt;&gt;"",AQ330&lt;&gt;""),"継続で適用",""))</f>
        <v/>
      </c>
      <c r="AR332" s="857" t="str">
        <f aca="false">IF(AND(U332&lt;&gt;"",AO330=""),"新規に適用",IF(AND(U332&lt;&gt;"",OR(U330="新加算Ⅰ",U330="新加算Ⅱ",U330="新加算Ⅴ（１）",U330="新加算Ⅴ（２）",U330="新加算Ⅴ（３）",U330="新加算Ⅴ（４）",U330="新加算Ⅴ（５）",U330="新加算Ⅴ（６）",U330="新加算Ⅴ（７）",U330="新加算Ⅴ（９）",U330="新加算Ⅴ（10）",U330="新加算Ⅴ（12）")),"継続で適用",""))</f>
        <v/>
      </c>
      <c r="AS332" s="855" t="str">
        <f aca="false">IF(AND(U332&lt;&gt;"",AS330=""),"新規に適用",IF(AND(U332&lt;&gt;"",AS330&lt;&gt;""),"継続で適用",""))</f>
        <v/>
      </c>
      <c r="AT332" s="838"/>
      <c r="AU332" s="868"/>
      <c r="AV332" s="831" t="str">
        <f aca="false">IF(K330&lt;&gt;"","V列に色付け","")</f>
        <v/>
      </c>
      <c r="AW332" s="877"/>
      <c r="AX332" s="833"/>
      <c r="BL332" s="644" t="str">
        <f aca="false">G330</f>
        <v/>
      </c>
    </row>
    <row r="333" s="1" customFormat="true" ht="30" hidden="false" customHeight="true" outlineLevel="0" collapsed="false">
      <c r="A333" s="730"/>
      <c r="B333" s="731"/>
      <c r="C333" s="731"/>
      <c r="D333" s="731"/>
      <c r="E333" s="731"/>
      <c r="F333" s="731"/>
      <c r="G333" s="732"/>
      <c r="H333" s="732"/>
      <c r="I333" s="732"/>
      <c r="J333" s="860"/>
      <c r="K333" s="732"/>
      <c r="L333" s="879"/>
      <c r="M333" s="880"/>
      <c r="N333" s="859" t="str">
        <f aca="false">IF('別紙様式2-2（４・５月分）'!Q253="","",'別紙様式2-2（４・５月分）'!Q253)</f>
        <v/>
      </c>
      <c r="O333" s="863"/>
      <c r="P333" s="873"/>
      <c r="Q333" s="840"/>
      <c r="R333" s="874"/>
      <c r="S333" s="869"/>
      <c r="T333" s="843"/>
      <c r="U333" s="844"/>
      <c r="V333" s="870"/>
      <c r="W333" s="846"/>
      <c r="X333" s="881"/>
      <c r="Y333" s="667"/>
      <c r="Z333" s="881"/>
      <c r="AA333" s="667"/>
      <c r="AB333" s="881"/>
      <c r="AC333" s="667"/>
      <c r="AD333" s="881"/>
      <c r="AE333" s="667"/>
      <c r="AF333" s="667"/>
      <c r="AG333" s="848"/>
      <c r="AH333" s="849"/>
      <c r="AI333" s="871"/>
      <c r="AJ333" s="882"/>
      <c r="AK333" s="852"/>
      <c r="AL333" s="853"/>
      <c r="AM333" s="854"/>
      <c r="AN333" s="855"/>
      <c r="AO333" s="855"/>
      <c r="AP333" s="856"/>
      <c r="AQ333" s="855"/>
      <c r="AR333" s="857"/>
      <c r="AS333" s="855"/>
      <c r="AT333" s="681" t="str">
        <f aca="false">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868"/>
      <c r="AV333" s="831"/>
      <c r="AW333" s="877" t="str">
        <f aca="false">IF('別紙様式2-2（４・５月分）'!O253="","",'別紙様式2-2（４・５月分）'!O253)</f>
        <v/>
      </c>
      <c r="AX333" s="833"/>
      <c r="BL333" s="644" t="str">
        <f aca="false">G330</f>
        <v/>
      </c>
    </row>
    <row r="334" customFormat="false" ht="30" hidden="false" customHeight="true" outlineLevel="0" collapsed="false">
      <c r="A334" s="616" t="n">
        <v>81</v>
      </c>
      <c r="B334" s="617" t="str">
        <f aca="false">IF(基本情報入力シート!C134="","",基本情報入力シート!C134)</f>
        <v/>
      </c>
      <c r="C334" s="617"/>
      <c r="D334" s="617"/>
      <c r="E334" s="617"/>
      <c r="F334" s="617"/>
      <c r="G334" s="618" t="str">
        <f aca="false">IF(基本情報入力シート!M134="","",基本情報入力シート!M134)</f>
        <v/>
      </c>
      <c r="H334" s="618" t="str">
        <f aca="false">IF(基本情報入力シート!R134="","",基本情報入力シート!R134)</f>
        <v/>
      </c>
      <c r="I334" s="618" t="str">
        <f aca="false">IF(基本情報入力シート!W134="","",基本情報入力シート!W134)</f>
        <v/>
      </c>
      <c r="J334" s="808" t="str">
        <f aca="false">IF(基本情報入力シート!X134="","",基本情報入力シート!X134)</f>
        <v/>
      </c>
      <c r="K334" s="618" t="str">
        <f aca="false">IF(基本情報入力シート!Y134="","",基本情報入力シート!Y134)</f>
        <v/>
      </c>
      <c r="L334" s="620" t="str">
        <f aca="false">IF(基本情報入力シート!AB134="","",基本情報入力シート!AB134)</f>
        <v/>
      </c>
      <c r="M334" s="621" t="e">
        <f aca="false">IF(基本情報入力シート!AC134="","",基本情報入力シート!AC134)</f>
        <v>#N/A</v>
      </c>
      <c r="N334" s="811" t="str">
        <f aca="false">IF('別紙様式2-2（４・５月分）'!Q254="","",'別紙様式2-2（４・５月分）'!Q254)</f>
        <v/>
      </c>
      <c r="O334" s="863" t="e">
        <f aca="false">IF(SUM('別紙様式2-2（４・５月分）'!R254:R256)=0,"",SUM('別紙様式2-2（４・５月分）'!R254:R256))</f>
        <v>#N/A</v>
      </c>
      <c r="P334" s="813" t="e">
        <f aca="false">IFERROR(VLOOKUP('別紙様式2-2（４・５月分）'!AR254,【参考】数式用!$AT$5:$AU$22,2,FALSE),"")))</f>
        <v>#N/A</v>
      </c>
      <c r="Q334" s="813"/>
      <c r="R334" s="813"/>
      <c r="S334" s="864" t="e">
        <f aca="false">IFERROR(VLOOKUP(K334,【参考】数式用!$A$5:$AB$27,MATCH(P334,【参考】数式用!$B$4:$AB$4,0)+1,0),"")))</f>
        <v>#N/A</v>
      </c>
      <c r="T334" s="815" t="s">
        <v>405</v>
      </c>
      <c r="U334" s="816"/>
      <c r="V334" s="865" t="e">
        <f aca="false">IFERROR(VLOOKUP(K334,【参考】数式用!$A$5:$AB$27,MATCH(U334,【参考】数式用!$B$4:$AB$4,0)+1,0),"")))</f>
        <v>#N/A</v>
      </c>
      <c r="W334" s="818" t="s">
        <v>88</v>
      </c>
      <c r="X334" s="819" t="n">
        <v>6</v>
      </c>
      <c r="Y334" s="626" t="s">
        <v>89</v>
      </c>
      <c r="Z334" s="819" t="n">
        <v>6</v>
      </c>
      <c r="AA334" s="626" t="s">
        <v>372</v>
      </c>
      <c r="AB334" s="819" t="n">
        <v>7</v>
      </c>
      <c r="AC334" s="626" t="s">
        <v>89</v>
      </c>
      <c r="AD334" s="819" t="n">
        <v>3</v>
      </c>
      <c r="AE334" s="626" t="s">
        <v>90</v>
      </c>
      <c r="AF334" s="626" t="s">
        <v>101</v>
      </c>
      <c r="AG334" s="820" t="n">
        <f aca="false">IF(X334&gt;=1,(AB334*12+AD334)-(X334*12+Z334)+1,"")</f>
        <v>10</v>
      </c>
      <c r="AH334" s="821" t="s">
        <v>373</v>
      </c>
      <c r="AI334" s="866" t="str">
        <f aca="false">IFERROR(ROUNDDOWN(ROUND(L334*V334,0)*M334,0)*AG334,"")</f>
        <v/>
      </c>
      <c r="AJ334" s="867" t="str">
        <f aca="false">IFERROR(ROUNDDOWN(ROUND((L334*(V334-AX334)),0)*M334,0)*AG334,"")</f>
        <v/>
      </c>
      <c r="AK334" s="824" t="e">
        <f aca="false">IFERROR(IF(OR(N334="",N335="",N337=""),0,ROUNDDOWN(ROUNDDOWN(ROUND(L334*VLOOKUP(K334,【参考】数式用!$A$5:$AB$27,MATCH("新加算Ⅳ",【参考】数式用!$B$4:$AB$4,0)+1,0),0)*M334,0)*AG334*0.5,0)),"")),0),0),0)))</f>
        <v>#N/A</v>
      </c>
      <c r="AL334" s="825"/>
      <c r="AM334" s="826" t="e">
        <f aca="false">IFERROR(IF(OR(N337="ベア加算",N337=""),0, IF(OR(U334="新加算Ⅰ",U334="新加算Ⅱ",U334="新加算Ⅲ",U334="新加算Ⅳ"),ROUNDDOWN(ROUND(L334*VLOOKUP(K334,【参考】数式用!$A$5:$I$27,MATCH("ベア加算",【参考】数式用!$B$4:$I$4,0)+1,0),0)*M334,0)*AG334,0)),"")),0),0))))</f>
        <v>#N/A</v>
      </c>
      <c r="AN334" s="703"/>
      <c r="AO334" s="827"/>
      <c r="AP334" s="704"/>
      <c r="AQ334" s="704"/>
      <c r="AR334" s="828"/>
      <c r="AS334" s="829"/>
      <c r="AT334" s="639" t="str">
        <f aca="false">IF(AV334="","",IF(V334&lt;O334,"！加算の要件上は問題ありませんが、令和６年４・５月と比較して令和６年６月に加算率が下がる計画になっています。",""))</f>
        <v/>
      </c>
      <c r="AU334" s="868"/>
      <c r="AV334" s="831" t="str">
        <f aca="false">IF(K334&lt;&gt;"","V列に色付け","")</f>
        <v/>
      </c>
      <c r="AW334" s="877" t="str">
        <f aca="false">IF('別紙様式2-2（４・５月分）'!O254="","",'別紙様式2-2（４・５月分）'!O254)</f>
        <v/>
      </c>
      <c r="AX334" s="833" t="e">
        <f aca="false">IF(SUM('別紙様式2-2（４・５月分）'!P254:P256)=0,"",SUM('別紙様式2-2（４・５月分）'!P254:P256))</f>
        <v>#N/A</v>
      </c>
      <c r="AY334" s="834" t="e">
        <f aca="false">IFERROR(VLOOKUP(K334,【参考】数式用!$AJ$2:$AK$24,2,FALSE),"")))</f>
        <v>#N/A</v>
      </c>
      <c r="AZ334" s="835" t="s">
        <v>406</v>
      </c>
      <c r="BA334" s="835" t="s">
        <v>407</v>
      </c>
      <c r="BB334" s="835" t="s">
        <v>408</v>
      </c>
      <c r="BC334" s="835" t="s">
        <v>409</v>
      </c>
      <c r="BD334" s="835" t="e">
        <f aca="false">IF(AND(P334&lt;&gt;"新加算Ⅰ",P334&lt;&gt;"新加算Ⅱ",P334&lt;&gt;"新加算Ⅲ",P334&lt;&gt;"新加算Ⅳ"),P334,IF(Q336&lt;&gt;"",Q336,""))</f>
        <v>#N/A</v>
      </c>
      <c r="BE334" s="835"/>
      <c r="BF334" s="835" t="e">
        <f aca="false">IF(AM334&lt;&gt;0,IF(AN334="○","入力済","未入力"),"")</f>
        <v>#N/A</v>
      </c>
      <c r="BG334" s="835" t="str">
        <f aca="false">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835" t="str">
        <f aca="false">IF(OR(U334="新加算Ⅴ（７）",U334="新加算Ⅴ（９）",U334="新加算Ⅴ（10）",U334="新加算Ⅴ（12）",U334="新加算Ⅴ（13）",U334="新加算Ⅴ（14）"),IF(OR(AP334="○",AP334="令和６年度中に満たす"),"入力済","未入力"),"")</f>
        <v/>
      </c>
      <c r="BI334" s="835" t="str">
        <f aca="false">IF(OR(U334="新加算Ⅰ",U334="新加算Ⅱ",U334="新加算Ⅲ",U334="新加算Ⅴ（１）",U334="新加算Ⅴ（３）",U334="新加算Ⅴ（８）"),IF(OR(AQ334="○",AQ334="令和６年度中に満たす"),"入力済","未入力"),"")</f>
        <v/>
      </c>
      <c r="BJ334" s="836" t="str">
        <f aca="false">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831" t="str">
        <f aca="false">IF(OR(U334="新加算Ⅰ",U334="新加算Ⅴ（１）",U334="新加算Ⅴ（２）",U334="新加算Ⅴ（５）",U334="新加算Ⅴ（７）",U334="新加算Ⅴ（10）"),IF(AS334="","未入力","入力済"),"")</f>
        <v/>
      </c>
      <c r="BL334" s="644" t="str">
        <f aca="false">G334</f>
        <v/>
      </c>
    </row>
    <row r="335" customFormat="false" ht="15" hidden="false" customHeight="true" outlineLevel="0" collapsed="false">
      <c r="A335" s="616"/>
      <c r="B335" s="617"/>
      <c r="C335" s="617"/>
      <c r="D335" s="617"/>
      <c r="E335" s="617"/>
      <c r="F335" s="617"/>
      <c r="G335" s="618"/>
      <c r="H335" s="618"/>
      <c r="I335" s="618"/>
      <c r="J335" s="808"/>
      <c r="K335" s="618"/>
      <c r="L335" s="620"/>
      <c r="M335" s="621"/>
      <c r="N335" s="837" t="str">
        <f aca="false">IF('別紙様式2-2（４・５月分）'!Q255="","",'別紙様式2-2（４・５月分）'!Q255)</f>
        <v/>
      </c>
      <c r="O335" s="863"/>
      <c r="P335" s="813"/>
      <c r="Q335" s="813"/>
      <c r="R335" s="813"/>
      <c r="S335" s="864"/>
      <c r="T335" s="815"/>
      <c r="U335" s="816"/>
      <c r="V335" s="865"/>
      <c r="W335" s="818"/>
      <c r="X335" s="819"/>
      <c r="Y335" s="626"/>
      <c r="Z335" s="819"/>
      <c r="AA335" s="626"/>
      <c r="AB335" s="819"/>
      <c r="AC335" s="626"/>
      <c r="AD335" s="819"/>
      <c r="AE335" s="626"/>
      <c r="AF335" s="626"/>
      <c r="AG335" s="820"/>
      <c r="AH335" s="821"/>
      <c r="AI335" s="866"/>
      <c r="AJ335" s="867"/>
      <c r="AK335" s="824"/>
      <c r="AL335" s="825"/>
      <c r="AM335" s="826"/>
      <c r="AN335" s="703"/>
      <c r="AO335" s="827"/>
      <c r="AP335" s="704"/>
      <c r="AQ335" s="704"/>
      <c r="AR335" s="828"/>
      <c r="AS335" s="829"/>
      <c r="AT335" s="838" t="str">
        <f aca="false">IF(AV334="","",IF(AG334&gt;10,"！令和６年度の新加算の「算定対象月」が10か月を超えています。標準的な「算定対象月」は令和６年６月から令和７年３月です。",IF(OR(AB334&lt;&gt;7,AD334&lt;&gt;3),"！算定期間の終わりが令和７年３月になっていません。区分変更を行う場合は、別紙様式2-4に記入してください。","")))</f>
        <v/>
      </c>
      <c r="AU335" s="868"/>
      <c r="AV335" s="831"/>
      <c r="AW335" s="877" t="str">
        <f aca="false">IF('別紙様式2-2（４・５月分）'!O255="","",'別紙様式2-2（４・５月分）'!O255)</f>
        <v/>
      </c>
      <c r="AX335" s="833"/>
      <c r="AY335" s="834"/>
      <c r="AZ335" s="835"/>
      <c r="BA335" s="835"/>
      <c r="BB335" s="835"/>
      <c r="BC335" s="835"/>
      <c r="BD335" s="835"/>
      <c r="BE335" s="835"/>
      <c r="BF335" s="835"/>
      <c r="BG335" s="835"/>
      <c r="BH335" s="835"/>
      <c r="BI335" s="835"/>
      <c r="BJ335" s="836"/>
      <c r="BK335" s="831"/>
      <c r="BL335" s="644" t="str">
        <f aca="false">G334</f>
        <v/>
      </c>
    </row>
    <row r="336" s="1" customFormat="true" ht="15" hidden="false" customHeight="true" outlineLevel="0" collapsed="false">
      <c r="A336" s="616"/>
      <c r="B336" s="617"/>
      <c r="C336" s="617"/>
      <c r="D336" s="617"/>
      <c r="E336" s="617"/>
      <c r="F336" s="617"/>
      <c r="G336" s="618"/>
      <c r="H336" s="618"/>
      <c r="I336" s="618"/>
      <c r="J336" s="808"/>
      <c r="K336" s="618"/>
      <c r="L336" s="620"/>
      <c r="M336" s="621"/>
      <c r="N336" s="837"/>
      <c r="O336" s="863"/>
      <c r="P336" s="873" t="s">
        <v>92</v>
      </c>
      <c r="Q336" s="840" t="e">
        <f aca="false">IFERROR(VLOOKUP('別紙様式2-2（４・５月分）'!AR254,【参考】数式用!$AT$5:$AV$22,3,FALSE),"")))</f>
        <v>#N/A</v>
      </c>
      <c r="R336" s="874" t="s">
        <v>94</v>
      </c>
      <c r="S336" s="875" t="e">
        <f aca="false">IFERROR(VLOOKUP(K334,【参考】数式用!$A$5:$AB$27,MATCH(Q336,【参考】数式用!$B$4:$AB$4,0)+1,0),"")))</f>
        <v>#N/A</v>
      </c>
      <c r="T336" s="843" t="s">
        <v>410</v>
      </c>
      <c r="U336" s="844"/>
      <c r="V336" s="870" t="e">
        <f aca="false">IFERROR(VLOOKUP(K334,【参考】数式用!$A$5:$AB$27,MATCH(U336,【参考】数式用!$B$4:$AB$4,0)+1,0),"")))</f>
        <v>#N/A</v>
      </c>
      <c r="W336" s="846" t="s">
        <v>88</v>
      </c>
      <c r="X336" s="881" t="n">
        <v>7</v>
      </c>
      <c r="Y336" s="667" t="s">
        <v>89</v>
      </c>
      <c r="Z336" s="881" t="n">
        <v>4</v>
      </c>
      <c r="AA336" s="667" t="s">
        <v>372</v>
      </c>
      <c r="AB336" s="881" t="n">
        <v>8</v>
      </c>
      <c r="AC336" s="667" t="s">
        <v>89</v>
      </c>
      <c r="AD336" s="881" t="n">
        <v>3</v>
      </c>
      <c r="AE336" s="667" t="s">
        <v>90</v>
      </c>
      <c r="AF336" s="667" t="s">
        <v>101</v>
      </c>
      <c r="AG336" s="848" t="n">
        <f aca="false">IF(X336&gt;=1,(AB336*12+AD336)-(X336*12+Z336)+1,"")</f>
        <v>12</v>
      </c>
      <c r="AH336" s="849" t="s">
        <v>373</v>
      </c>
      <c r="AI336" s="871" t="str">
        <f aca="false">IFERROR(ROUNDDOWN(ROUND(L334*V336,0)*M334,0)*AG336,"")</f>
        <v/>
      </c>
      <c r="AJ336" s="882" t="str">
        <f aca="false">IFERROR(ROUNDDOWN(ROUND((L334*(V336-AX334)),0)*M334,0)*AG336,"")</f>
        <v/>
      </c>
      <c r="AK336" s="852" t="e">
        <f aca="false">IFERROR(IF(OR(N334="",N335="",N337=""),0,ROUNDDOWN(ROUNDDOWN(ROUND(L334*VLOOKUP(K334,【参考】数式用!$A$5:$AB$27,MATCH("新加算Ⅳ",【参考】数式用!$B$4:$AB$4,0)+1,0),0)*M334,0)*AG336*0.5,0)),"")),0),0),0)))</f>
        <v>#N/A</v>
      </c>
      <c r="AL336" s="853" t="str">
        <f aca="false">IF(U336&lt;&gt;"","新規に適用","")</f>
        <v/>
      </c>
      <c r="AM336" s="854" t="e">
        <f aca="false">IFERROR(IF(OR(N337="ベア加算",N337=""),0, IF(OR(U334="新加算Ⅰ",U334="新加算Ⅱ",U334="新加算Ⅲ",U334="新加算Ⅳ"),0,ROUNDDOWN(ROUND(L334*VLOOKUP(K334,【参考】数式用!$A$5:$I$27,MATCH("ベア加算",【参考】数式用!$B$4:$I$4,0)+1,0),0)*M334,0)*AG336)),"")),0),0))))</f>
        <v>#N/A</v>
      </c>
      <c r="AN336" s="855" t="e">
        <f aca="false">IF(AM336=0,"",IF(AND(U336&lt;&gt;"",AN334=""),"新規に適用",IF(AND(U336&lt;&gt;"",AN334&lt;&gt;""),"継続で適用","")))</f>
        <v>#N/A</v>
      </c>
      <c r="AO336" s="855" t="str">
        <f aca="false">IF(AND(U336&lt;&gt;"",AO334=""),"新規に適用",IF(AND(U336&lt;&gt;"",AO334&lt;&gt;""),"継続で適用",""))</f>
        <v/>
      </c>
      <c r="AP336" s="856"/>
      <c r="AQ336" s="855" t="str">
        <f aca="false">IF(AND(U336&lt;&gt;"",AQ334=""),"新規に適用",IF(AND(U336&lt;&gt;"",AQ334&lt;&gt;""),"継続で適用",""))</f>
        <v/>
      </c>
      <c r="AR336" s="857" t="str">
        <f aca="false">IF(AND(U336&lt;&gt;"",AO334=""),"新規に適用",IF(AND(U336&lt;&gt;"",OR(U334="新加算Ⅰ",U334="新加算Ⅱ",U334="新加算Ⅴ（１）",U334="新加算Ⅴ（２）",U334="新加算Ⅴ（３）",U334="新加算Ⅴ（４）",U334="新加算Ⅴ（５）",U334="新加算Ⅴ（６）",U334="新加算Ⅴ（７）",U334="新加算Ⅴ（９）",U334="新加算Ⅴ（10）",U334="新加算Ⅴ（12）")),"継続で適用",""))</f>
        <v/>
      </c>
      <c r="AS336" s="855" t="str">
        <f aca="false">IF(AND(U336&lt;&gt;"",AS334=""),"新規に適用",IF(AND(U336&lt;&gt;"",AS334&lt;&gt;""),"継続で適用",""))</f>
        <v/>
      </c>
      <c r="AT336" s="838"/>
      <c r="AU336" s="868"/>
      <c r="AV336" s="831" t="str">
        <f aca="false">IF(K334&lt;&gt;"","V列に色付け","")</f>
        <v/>
      </c>
      <c r="AW336" s="877"/>
      <c r="AX336" s="833"/>
      <c r="BL336" s="644" t="str">
        <f aca="false">G334</f>
        <v/>
      </c>
    </row>
    <row r="337" s="1" customFormat="true" ht="30" hidden="false" customHeight="true" outlineLevel="0" collapsed="false">
      <c r="A337" s="616"/>
      <c r="B337" s="617"/>
      <c r="C337" s="617"/>
      <c r="D337" s="617"/>
      <c r="E337" s="617"/>
      <c r="F337" s="617"/>
      <c r="G337" s="618"/>
      <c r="H337" s="618"/>
      <c r="I337" s="618"/>
      <c r="J337" s="808"/>
      <c r="K337" s="618"/>
      <c r="L337" s="620"/>
      <c r="M337" s="621"/>
      <c r="N337" s="859" t="str">
        <f aca="false">IF('別紙様式2-2（４・５月分）'!Q256="","",'別紙様式2-2（４・５月分）'!Q256)</f>
        <v/>
      </c>
      <c r="O337" s="863"/>
      <c r="P337" s="873"/>
      <c r="Q337" s="840"/>
      <c r="R337" s="874"/>
      <c r="S337" s="875"/>
      <c r="T337" s="843"/>
      <c r="U337" s="844"/>
      <c r="V337" s="870"/>
      <c r="W337" s="846"/>
      <c r="X337" s="881"/>
      <c r="Y337" s="667"/>
      <c r="Z337" s="881"/>
      <c r="AA337" s="667"/>
      <c r="AB337" s="881"/>
      <c r="AC337" s="667"/>
      <c r="AD337" s="881"/>
      <c r="AE337" s="667"/>
      <c r="AF337" s="667"/>
      <c r="AG337" s="848"/>
      <c r="AH337" s="849"/>
      <c r="AI337" s="871"/>
      <c r="AJ337" s="882"/>
      <c r="AK337" s="852"/>
      <c r="AL337" s="853"/>
      <c r="AM337" s="854"/>
      <c r="AN337" s="855"/>
      <c r="AO337" s="855"/>
      <c r="AP337" s="856"/>
      <c r="AQ337" s="855"/>
      <c r="AR337" s="857"/>
      <c r="AS337" s="855"/>
      <c r="AT337" s="681" t="str">
        <f aca="false">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868"/>
      <c r="AV337" s="831"/>
      <c r="AW337" s="877" t="str">
        <f aca="false">IF('別紙様式2-2（４・５月分）'!O256="","",'別紙様式2-2（４・５月分）'!O256)</f>
        <v/>
      </c>
      <c r="AX337" s="833"/>
      <c r="BL337" s="644" t="str">
        <f aca="false">G334</f>
        <v/>
      </c>
    </row>
    <row r="338" customFormat="false" ht="30" hidden="false" customHeight="true" outlineLevel="0" collapsed="false">
      <c r="A338" s="730" t="n">
        <v>82</v>
      </c>
      <c r="B338" s="731" t="str">
        <f aca="false">IF(基本情報入力シート!C135="","",基本情報入力シート!C135)</f>
        <v/>
      </c>
      <c r="C338" s="731"/>
      <c r="D338" s="731"/>
      <c r="E338" s="731"/>
      <c r="F338" s="731"/>
      <c r="G338" s="732" t="str">
        <f aca="false">IF(基本情報入力シート!M135="","",基本情報入力シート!M135)</f>
        <v/>
      </c>
      <c r="H338" s="732" t="str">
        <f aca="false">IF(基本情報入力シート!R135="","",基本情報入力シート!R135)</f>
        <v/>
      </c>
      <c r="I338" s="732" t="str">
        <f aca="false">IF(基本情報入力シート!W135="","",基本情報入力シート!W135)</f>
        <v/>
      </c>
      <c r="J338" s="860" t="str">
        <f aca="false">IF(基本情報入力シート!X135="","",基本情報入力シート!X135)</f>
        <v/>
      </c>
      <c r="K338" s="732" t="str">
        <f aca="false">IF(基本情報入力シート!Y135="","",基本情報入力シート!Y135)</f>
        <v/>
      </c>
      <c r="L338" s="879" t="str">
        <f aca="false">IF(基本情報入力シート!AB135="","",基本情報入力シート!AB135)</f>
        <v/>
      </c>
      <c r="M338" s="880" t="e">
        <f aca="false">IF(基本情報入力シート!AC135="","",基本情報入力シート!AC135)</f>
        <v>#N/A</v>
      </c>
      <c r="N338" s="811" t="str">
        <f aca="false">IF('別紙様式2-2（４・５月分）'!Q257="","",'別紙様式2-2（４・５月分）'!Q257)</f>
        <v/>
      </c>
      <c r="O338" s="863" t="e">
        <f aca="false">IF(SUM('別紙様式2-2（４・５月分）'!R257:R259)=0,"",SUM('別紙様式2-2（４・５月分）'!R257:R259))</f>
        <v>#N/A</v>
      </c>
      <c r="P338" s="813" t="e">
        <f aca="false">IFERROR(VLOOKUP('別紙様式2-2（４・５月分）'!AR257,【参考】数式用!$AT$5:$AU$22,2,FALSE),"")))</f>
        <v>#N/A</v>
      </c>
      <c r="Q338" s="813"/>
      <c r="R338" s="813"/>
      <c r="S338" s="864" t="e">
        <f aca="false">IFERROR(VLOOKUP(K338,【参考】数式用!$A$5:$AB$27,MATCH(P338,【参考】数式用!$B$4:$AB$4,0)+1,0),"")))</f>
        <v>#N/A</v>
      </c>
      <c r="T338" s="815" t="s">
        <v>405</v>
      </c>
      <c r="U338" s="816"/>
      <c r="V338" s="865" t="e">
        <f aca="false">IFERROR(VLOOKUP(K338,【参考】数式用!$A$5:$AB$27,MATCH(U338,【参考】数式用!$B$4:$AB$4,0)+1,0),"")))</f>
        <v>#N/A</v>
      </c>
      <c r="W338" s="818" t="s">
        <v>88</v>
      </c>
      <c r="X338" s="819" t="n">
        <v>6</v>
      </c>
      <c r="Y338" s="626" t="s">
        <v>89</v>
      </c>
      <c r="Z338" s="819" t="n">
        <v>6</v>
      </c>
      <c r="AA338" s="626" t="s">
        <v>372</v>
      </c>
      <c r="AB338" s="819" t="n">
        <v>7</v>
      </c>
      <c r="AC338" s="626" t="s">
        <v>89</v>
      </c>
      <c r="AD338" s="819" t="n">
        <v>3</v>
      </c>
      <c r="AE338" s="626" t="s">
        <v>90</v>
      </c>
      <c r="AF338" s="626" t="s">
        <v>101</v>
      </c>
      <c r="AG338" s="820" t="n">
        <f aca="false">IF(X338&gt;=1,(AB338*12+AD338)-(X338*12+Z338)+1,"")</f>
        <v>10</v>
      </c>
      <c r="AH338" s="821" t="s">
        <v>373</v>
      </c>
      <c r="AI338" s="866" t="str">
        <f aca="false">IFERROR(ROUNDDOWN(ROUND(L338*V338,0)*M338,0)*AG338,"")</f>
        <v/>
      </c>
      <c r="AJ338" s="867" t="str">
        <f aca="false">IFERROR(ROUNDDOWN(ROUND((L338*(V338-AX338)),0)*M338,0)*AG338,"")</f>
        <v/>
      </c>
      <c r="AK338" s="824" t="e">
        <f aca="false">IFERROR(IF(OR(N338="",N339="",N341=""),0,ROUNDDOWN(ROUNDDOWN(ROUND(L338*VLOOKUP(K338,【参考】数式用!$A$5:$AB$27,MATCH("新加算Ⅳ",【参考】数式用!$B$4:$AB$4,0)+1,0),0)*M338,0)*AG338*0.5,0)),"")),0),0),0)))</f>
        <v>#N/A</v>
      </c>
      <c r="AL338" s="825"/>
      <c r="AM338" s="826" t="e">
        <f aca="false">IFERROR(IF(OR(N341="ベア加算",N341=""),0, IF(OR(U338="新加算Ⅰ",U338="新加算Ⅱ",U338="新加算Ⅲ",U338="新加算Ⅳ"),ROUNDDOWN(ROUND(L338*VLOOKUP(K338,【参考】数式用!$A$5:$I$27,MATCH("ベア加算",【参考】数式用!$B$4:$I$4,0)+1,0),0)*M338,0)*AG338,0)),"")),0),0))))</f>
        <v>#N/A</v>
      </c>
      <c r="AN338" s="703"/>
      <c r="AO338" s="827"/>
      <c r="AP338" s="704"/>
      <c r="AQ338" s="704"/>
      <c r="AR338" s="828"/>
      <c r="AS338" s="829"/>
      <c r="AT338" s="639" t="str">
        <f aca="false">IF(AV338="","",IF(V338&lt;O338,"！加算の要件上は問題ありませんが、令和６年４・５月と比較して令和６年６月に加算率が下がる計画になっています。",""))</f>
        <v/>
      </c>
      <c r="AU338" s="868"/>
      <c r="AV338" s="831" t="str">
        <f aca="false">IF(K338&lt;&gt;"","V列に色付け","")</f>
        <v/>
      </c>
      <c r="AW338" s="877" t="str">
        <f aca="false">IF('別紙様式2-2（４・５月分）'!O257="","",'別紙様式2-2（４・５月分）'!O257)</f>
        <v/>
      </c>
      <c r="AX338" s="833" t="e">
        <f aca="false">IF(SUM('別紙様式2-2（４・５月分）'!P257:P259)=0,"",SUM('別紙様式2-2（４・５月分）'!P257:P259))</f>
        <v>#N/A</v>
      </c>
      <c r="AY338" s="834" t="e">
        <f aca="false">IFERROR(VLOOKUP(K338,【参考】数式用!$AJ$2:$AK$24,2,FALSE),"")))</f>
        <v>#N/A</v>
      </c>
      <c r="AZ338" s="835" t="s">
        <v>406</v>
      </c>
      <c r="BA338" s="835" t="s">
        <v>407</v>
      </c>
      <c r="BB338" s="835" t="s">
        <v>408</v>
      </c>
      <c r="BC338" s="835" t="s">
        <v>409</v>
      </c>
      <c r="BD338" s="835" t="e">
        <f aca="false">IF(AND(P338&lt;&gt;"新加算Ⅰ",P338&lt;&gt;"新加算Ⅱ",P338&lt;&gt;"新加算Ⅲ",P338&lt;&gt;"新加算Ⅳ"),P338,IF(Q340&lt;&gt;"",Q340,""))</f>
        <v>#N/A</v>
      </c>
      <c r="BE338" s="835"/>
      <c r="BF338" s="835" t="e">
        <f aca="false">IF(AM338&lt;&gt;0,IF(AN338="○","入力済","未入力"),"")</f>
        <v>#N/A</v>
      </c>
      <c r="BG338" s="835" t="str">
        <f aca="false">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835" t="str">
        <f aca="false">IF(OR(U338="新加算Ⅴ（７）",U338="新加算Ⅴ（９）",U338="新加算Ⅴ（10）",U338="新加算Ⅴ（12）",U338="新加算Ⅴ（13）",U338="新加算Ⅴ（14）"),IF(OR(AP338="○",AP338="令和６年度中に満たす"),"入力済","未入力"),"")</f>
        <v/>
      </c>
      <c r="BI338" s="835" t="str">
        <f aca="false">IF(OR(U338="新加算Ⅰ",U338="新加算Ⅱ",U338="新加算Ⅲ",U338="新加算Ⅴ（１）",U338="新加算Ⅴ（３）",U338="新加算Ⅴ（８）"),IF(OR(AQ338="○",AQ338="令和６年度中に満たす"),"入力済","未入力"),"")</f>
        <v/>
      </c>
      <c r="BJ338" s="836" t="str">
        <f aca="false">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831" t="str">
        <f aca="false">IF(OR(U338="新加算Ⅰ",U338="新加算Ⅴ（１）",U338="新加算Ⅴ（２）",U338="新加算Ⅴ（５）",U338="新加算Ⅴ（７）",U338="新加算Ⅴ（10）"),IF(AS338="","未入力","入力済"),"")</f>
        <v/>
      </c>
      <c r="BL338" s="644" t="str">
        <f aca="false">G338</f>
        <v/>
      </c>
    </row>
    <row r="339" customFormat="false" ht="15" hidden="false" customHeight="true" outlineLevel="0" collapsed="false">
      <c r="A339" s="730"/>
      <c r="B339" s="731"/>
      <c r="C339" s="731"/>
      <c r="D339" s="731"/>
      <c r="E339" s="731"/>
      <c r="F339" s="731"/>
      <c r="G339" s="732"/>
      <c r="H339" s="732"/>
      <c r="I339" s="732"/>
      <c r="J339" s="860"/>
      <c r="K339" s="732"/>
      <c r="L339" s="879"/>
      <c r="M339" s="880"/>
      <c r="N339" s="837" t="str">
        <f aca="false">IF('別紙様式2-2（４・５月分）'!Q258="","",'別紙様式2-2（４・５月分）'!Q258)</f>
        <v/>
      </c>
      <c r="O339" s="863"/>
      <c r="P339" s="813"/>
      <c r="Q339" s="813"/>
      <c r="R339" s="813"/>
      <c r="S339" s="864"/>
      <c r="T339" s="815"/>
      <c r="U339" s="816"/>
      <c r="V339" s="865"/>
      <c r="W339" s="818"/>
      <c r="X339" s="819"/>
      <c r="Y339" s="626"/>
      <c r="Z339" s="819"/>
      <c r="AA339" s="626"/>
      <c r="AB339" s="819"/>
      <c r="AC339" s="626"/>
      <c r="AD339" s="819"/>
      <c r="AE339" s="626"/>
      <c r="AF339" s="626"/>
      <c r="AG339" s="820"/>
      <c r="AH339" s="821"/>
      <c r="AI339" s="866"/>
      <c r="AJ339" s="867"/>
      <c r="AK339" s="824"/>
      <c r="AL339" s="825"/>
      <c r="AM339" s="826"/>
      <c r="AN339" s="703"/>
      <c r="AO339" s="827"/>
      <c r="AP339" s="704"/>
      <c r="AQ339" s="704"/>
      <c r="AR339" s="828"/>
      <c r="AS339" s="829"/>
      <c r="AT339" s="838" t="str">
        <f aca="false">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868"/>
      <c r="AV339" s="831"/>
      <c r="AW339" s="877" t="str">
        <f aca="false">IF('別紙様式2-2（４・５月分）'!O258="","",'別紙様式2-2（４・５月分）'!O258)</f>
        <v/>
      </c>
      <c r="AX339" s="833"/>
      <c r="AY339" s="834"/>
      <c r="AZ339" s="835"/>
      <c r="BA339" s="835"/>
      <c r="BB339" s="835"/>
      <c r="BC339" s="835"/>
      <c r="BD339" s="835"/>
      <c r="BE339" s="835"/>
      <c r="BF339" s="835"/>
      <c r="BG339" s="835"/>
      <c r="BH339" s="835"/>
      <c r="BI339" s="835"/>
      <c r="BJ339" s="836"/>
      <c r="BK339" s="831"/>
      <c r="BL339" s="644" t="str">
        <f aca="false">G338</f>
        <v/>
      </c>
    </row>
    <row r="340" s="1" customFormat="true" ht="15" hidden="false" customHeight="true" outlineLevel="0" collapsed="false">
      <c r="A340" s="730"/>
      <c r="B340" s="731"/>
      <c r="C340" s="731"/>
      <c r="D340" s="731"/>
      <c r="E340" s="731"/>
      <c r="F340" s="731"/>
      <c r="G340" s="732"/>
      <c r="H340" s="732"/>
      <c r="I340" s="732"/>
      <c r="J340" s="860"/>
      <c r="K340" s="732"/>
      <c r="L340" s="879"/>
      <c r="M340" s="880"/>
      <c r="N340" s="837"/>
      <c r="O340" s="863"/>
      <c r="P340" s="873" t="s">
        <v>92</v>
      </c>
      <c r="Q340" s="840" t="e">
        <f aca="false">IFERROR(VLOOKUP('別紙様式2-2（４・５月分）'!AR257,【参考】数式用!$AT$5:$AV$22,3,FALSE),"")))</f>
        <v>#N/A</v>
      </c>
      <c r="R340" s="874" t="s">
        <v>94</v>
      </c>
      <c r="S340" s="869" t="e">
        <f aca="false">IFERROR(VLOOKUP(K338,【参考】数式用!$A$5:$AB$27,MATCH(Q340,【参考】数式用!$B$4:$AB$4,0)+1,0),"")))</f>
        <v>#N/A</v>
      </c>
      <c r="T340" s="843" t="s">
        <v>410</v>
      </c>
      <c r="U340" s="844"/>
      <c r="V340" s="870" t="e">
        <f aca="false">IFERROR(VLOOKUP(K338,【参考】数式用!$A$5:$AB$27,MATCH(U340,【参考】数式用!$B$4:$AB$4,0)+1,0),"")))</f>
        <v>#N/A</v>
      </c>
      <c r="W340" s="846" t="s">
        <v>88</v>
      </c>
      <c r="X340" s="881" t="n">
        <v>7</v>
      </c>
      <c r="Y340" s="667" t="s">
        <v>89</v>
      </c>
      <c r="Z340" s="881" t="n">
        <v>4</v>
      </c>
      <c r="AA340" s="667" t="s">
        <v>372</v>
      </c>
      <c r="AB340" s="881" t="n">
        <v>8</v>
      </c>
      <c r="AC340" s="667" t="s">
        <v>89</v>
      </c>
      <c r="AD340" s="881" t="n">
        <v>3</v>
      </c>
      <c r="AE340" s="667" t="s">
        <v>90</v>
      </c>
      <c r="AF340" s="667" t="s">
        <v>101</v>
      </c>
      <c r="AG340" s="848" t="n">
        <f aca="false">IF(X340&gt;=1,(AB340*12+AD340)-(X340*12+Z340)+1,"")</f>
        <v>12</v>
      </c>
      <c r="AH340" s="849" t="s">
        <v>373</v>
      </c>
      <c r="AI340" s="871" t="str">
        <f aca="false">IFERROR(ROUNDDOWN(ROUND(L338*V340,0)*M338,0)*AG340,"")</f>
        <v/>
      </c>
      <c r="AJ340" s="882" t="str">
        <f aca="false">IFERROR(ROUNDDOWN(ROUND((L338*(V340-AX338)),0)*M338,0)*AG340,"")</f>
        <v/>
      </c>
      <c r="AK340" s="852" t="e">
        <f aca="false">IFERROR(IF(OR(N338="",N339="",N341=""),0,ROUNDDOWN(ROUNDDOWN(ROUND(L338*VLOOKUP(K338,【参考】数式用!$A$5:$AB$27,MATCH("新加算Ⅳ",【参考】数式用!$B$4:$AB$4,0)+1,0),0)*M338,0)*AG340*0.5,0)),"")),0),0),0)))</f>
        <v>#N/A</v>
      </c>
      <c r="AL340" s="853" t="str">
        <f aca="false">IF(U340&lt;&gt;"","新規に適用","")</f>
        <v/>
      </c>
      <c r="AM340" s="854" t="e">
        <f aca="false">IFERROR(IF(OR(N341="ベア加算",N341=""),0, IF(OR(U338="新加算Ⅰ",U338="新加算Ⅱ",U338="新加算Ⅲ",U338="新加算Ⅳ"),0,ROUNDDOWN(ROUND(L338*VLOOKUP(K338,【参考】数式用!$A$5:$I$27,MATCH("ベア加算",【参考】数式用!$B$4:$I$4,0)+1,0),0)*M338,0)*AG340)),"")),0),0))))</f>
        <v>#N/A</v>
      </c>
      <c r="AN340" s="855" t="e">
        <f aca="false">IF(AM340=0,"",IF(AND(U340&lt;&gt;"",AN338=""),"新規に適用",IF(AND(U340&lt;&gt;"",AN338&lt;&gt;""),"継続で適用","")))</f>
        <v>#N/A</v>
      </c>
      <c r="AO340" s="855" t="str">
        <f aca="false">IF(AND(U340&lt;&gt;"",AO338=""),"新規に適用",IF(AND(U340&lt;&gt;"",AO338&lt;&gt;""),"継続で適用",""))</f>
        <v/>
      </c>
      <c r="AP340" s="856"/>
      <c r="AQ340" s="855" t="str">
        <f aca="false">IF(AND(U340&lt;&gt;"",AQ338=""),"新規に適用",IF(AND(U340&lt;&gt;"",AQ338&lt;&gt;""),"継続で適用",""))</f>
        <v/>
      </c>
      <c r="AR340" s="857" t="str">
        <f aca="false">IF(AND(U340&lt;&gt;"",AO338=""),"新規に適用",IF(AND(U340&lt;&gt;"",OR(U338="新加算Ⅰ",U338="新加算Ⅱ",U338="新加算Ⅴ（１）",U338="新加算Ⅴ（２）",U338="新加算Ⅴ（３）",U338="新加算Ⅴ（４）",U338="新加算Ⅴ（５）",U338="新加算Ⅴ（６）",U338="新加算Ⅴ（７）",U338="新加算Ⅴ（９）",U338="新加算Ⅴ（10）",U338="新加算Ⅴ（12）")),"継続で適用",""))</f>
        <v/>
      </c>
      <c r="AS340" s="855" t="str">
        <f aca="false">IF(AND(U340&lt;&gt;"",AS338=""),"新規に適用",IF(AND(U340&lt;&gt;"",AS338&lt;&gt;""),"継続で適用",""))</f>
        <v/>
      </c>
      <c r="AT340" s="838"/>
      <c r="AU340" s="868"/>
      <c r="AV340" s="831" t="str">
        <f aca="false">IF(K338&lt;&gt;"","V列に色付け","")</f>
        <v/>
      </c>
      <c r="AW340" s="877"/>
      <c r="AX340" s="833"/>
      <c r="BL340" s="644" t="str">
        <f aca="false">G338</f>
        <v/>
      </c>
    </row>
    <row r="341" s="1" customFormat="true" ht="30" hidden="false" customHeight="true" outlineLevel="0" collapsed="false">
      <c r="A341" s="730"/>
      <c r="B341" s="731"/>
      <c r="C341" s="731"/>
      <c r="D341" s="731"/>
      <c r="E341" s="731"/>
      <c r="F341" s="731"/>
      <c r="G341" s="732"/>
      <c r="H341" s="732"/>
      <c r="I341" s="732"/>
      <c r="J341" s="860"/>
      <c r="K341" s="732"/>
      <c r="L341" s="879"/>
      <c r="M341" s="880"/>
      <c r="N341" s="859" t="str">
        <f aca="false">IF('別紙様式2-2（４・５月分）'!Q259="","",'別紙様式2-2（４・５月分）'!Q259)</f>
        <v/>
      </c>
      <c r="O341" s="863"/>
      <c r="P341" s="873"/>
      <c r="Q341" s="840"/>
      <c r="R341" s="874"/>
      <c r="S341" s="869"/>
      <c r="T341" s="843"/>
      <c r="U341" s="844"/>
      <c r="V341" s="870"/>
      <c r="W341" s="846"/>
      <c r="X341" s="881"/>
      <c r="Y341" s="667"/>
      <c r="Z341" s="881"/>
      <c r="AA341" s="667"/>
      <c r="AB341" s="881"/>
      <c r="AC341" s="667"/>
      <c r="AD341" s="881"/>
      <c r="AE341" s="667"/>
      <c r="AF341" s="667"/>
      <c r="AG341" s="848"/>
      <c r="AH341" s="849"/>
      <c r="AI341" s="871"/>
      <c r="AJ341" s="882"/>
      <c r="AK341" s="852"/>
      <c r="AL341" s="853"/>
      <c r="AM341" s="854"/>
      <c r="AN341" s="855"/>
      <c r="AO341" s="855"/>
      <c r="AP341" s="856"/>
      <c r="AQ341" s="855"/>
      <c r="AR341" s="857"/>
      <c r="AS341" s="855"/>
      <c r="AT341" s="681" t="str">
        <f aca="false">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868"/>
      <c r="AV341" s="831"/>
      <c r="AW341" s="877" t="str">
        <f aca="false">IF('別紙様式2-2（４・５月分）'!O259="","",'別紙様式2-2（４・５月分）'!O259)</f>
        <v/>
      </c>
      <c r="AX341" s="833"/>
      <c r="BL341" s="644" t="str">
        <f aca="false">G338</f>
        <v/>
      </c>
    </row>
    <row r="342" customFormat="false" ht="30" hidden="false" customHeight="true" outlineLevel="0" collapsed="false">
      <c r="A342" s="616" t="n">
        <v>83</v>
      </c>
      <c r="B342" s="617" t="str">
        <f aca="false">IF(基本情報入力シート!C136="","",基本情報入力シート!C136)</f>
        <v/>
      </c>
      <c r="C342" s="617"/>
      <c r="D342" s="617"/>
      <c r="E342" s="617"/>
      <c r="F342" s="617"/>
      <c r="G342" s="618" t="str">
        <f aca="false">IF(基本情報入力シート!M136="","",基本情報入力シート!M136)</f>
        <v/>
      </c>
      <c r="H342" s="618" t="str">
        <f aca="false">IF(基本情報入力シート!R136="","",基本情報入力シート!R136)</f>
        <v/>
      </c>
      <c r="I342" s="618" t="str">
        <f aca="false">IF(基本情報入力シート!W136="","",基本情報入力シート!W136)</f>
        <v/>
      </c>
      <c r="J342" s="808" t="str">
        <f aca="false">IF(基本情報入力シート!X136="","",基本情報入力シート!X136)</f>
        <v/>
      </c>
      <c r="K342" s="618" t="str">
        <f aca="false">IF(基本情報入力シート!Y136="","",基本情報入力シート!Y136)</f>
        <v/>
      </c>
      <c r="L342" s="620" t="str">
        <f aca="false">IF(基本情報入力シート!AB136="","",基本情報入力シート!AB136)</f>
        <v/>
      </c>
      <c r="M342" s="621" t="e">
        <f aca="false">IF(基本情報入力シート!AC136="","",基本情報入力シート!AC136)</f>
        <v>#N/A</v>
      </c>
      <c r="N342" s="811" t="str">
        <f aca="false">IF('別紙様式2-2（４・５月分）'!Q260="","",'別紙様式2-2（４・５月分）'!Q260)</f>
        <v/>
      </c>
      <c r="O342" s="863" t="e">
        <f aca="false">IF(SUM('別紙様式2-2（４・５月分）'!R260:R262)=0,"",SUM('別紙様式2-2（４・５月分）'!R260:R262))</f>
        <v>#N/A</v>
      </c>
      <c r="P342" s="813" t="e">
        <f aca="false">IFERROR(VLOOKUP('別紙様式2-2（４・５月分）'!AR260,【参考】数式用!$AT$5:$AU$22,2,FALSE),"")))</f>
        <v>#N/A</v>
      </c>
      <c r="Q342" s="813"/>
      <c r="R342" s="813"/>
      <c r="S342" s="864" t="e">
        <f aca="false">IFERROR(VLOOKUP(K342,【参考】数式用!$A$5:$AB$27,MATCH(P342,【参考】数式用!$B$4:$AB$4,0)+1,0),"")))</f>
        <v>#N/A</v>
      </c>
      <c r="T342" s="815" t="s">
        <v>405</v>
      </c>
      <c r="U342" s="816"/>
      <c r="V342" s="865" t="e">
        <f aca="false">IFERROR(VLOOKUP(K342,【参考】数式用!$A$5:$AB$27,MATCH(U342,【参考】数式用!$B$4:$AB$4,0)+1,0),"")))</f>
        <v>#N/A</v>
      </c>
      <c r="W342" s="818" t="s">
        <v>88</v>
      </c>
      <c r="X342" s="819" t="n">
        <v>6</v>
      </c>
      <c r="Y342" s="626" t="s">
        <v>89</v>
      </c>
      <c r="Z342" s="819" t="n">
        <v>6</v>
      </c>
      <c r="AA342" s="626" t="s">
        <v>372</v>
      </c>
      <c r="AB342" s="819" t="n">
        <v>7</v>
      </c>
      <c r="AC342" s="626" t="s">
        <v>89</v>
      </c>
      <c r="AD342" s="819" t="n">
        <v>3</v>
      </c>
      <c r="AE342" s="626" t="s">
        <v>90</v>
      </c>
      <c r="AF342" s="626" t="s">
        <v>101</v>
      </c>
      <c r="AG342" s="820" t="n">
        <f aca="false">IF(X342&gt;=1,(AB342*12+AD342)-(X342*12+Z342)+1,"")</f>
        <v>10</v>
      </c>
      <c r="AH342" s="821" t="s">
        <v>373</v>
      </c>
      <c r="AI342" s="866" t="str">
        <f aca="false">IFERROR(ROUNDDOWN(ROUND(L342*V342,0)*M342,0)*AG342,"")</f>
        <v/>
      </c>
      <c r="AJ342" s="867" t="str">
        <f aca="false">IFERROR(ROUNDDOWN(ROUND((L342*(V342-AX342)),0)*M342,0)*AG342,"")</f>
        <v/>
      </c>
      <c r="AK342" s="824" t="e">
        <f aca="false">IFERROR(IF(OR(N342="",N343="",N345=""),0,ROUNDDOWN(ROUNDDOWN(ROUND(L342*VLOOKUP(K342,【参考】数式用!$A$5:$AB$27,MATCH("新加算Ⅳ",【参考】数式用!$B$4:$AB$4,0)+1,0),0)*M342,0)*AG342*0.5,0)),"")),0),0),0)))</f>
        <v>#N/A</v>
      </c>
      <c r="AL342" s="825"/>
      <c r="AM342" s="826" t="e">
        <f aca="false">IFERROR(IF(OR(N345="ベア加算",N345=""),0, IF(OR(U342="新加算Ⅰ",U342="新加算Ⅱ",U342="新加算Ⅲ",U342="新加算Ⅳ"),ROUNDDOWN(ROUND(L342*VLOOKUP(K342,【参考】数式用!$A$5:$I$27,MATCH("ベア加算",【参考】数式用!$B$4:$I$4,0)+1,0),0)*M342,0)*AG342,0)),"")),0),0))))</f>
        <v>#N/A</v>
      </c>
      <c r="AN342" s="703"/>
      <c r="AO342" s="827"/>
      <c r="AP342" s="704"/>
      <c r="AQ342" s="704"/>
      <c r="AR342" s="828"/>
      <c r="AS342" s="829"/>
      <c r="AT342" s="639" t="str">
        <f aca="false">IF(AV342="","",IF(V342&lt;O342,"！加算の要件上は問題ありませんが、令和６年４・５月と比較して令和６年６月に加算率が下がる計画になっています。",""))</f>
        <v/>
      </c>
      <c r="AU342" s="868"/>
      <c r="AV342" s="831" t="str">
        <f aca="false">IF(K342&lt;&gt;"","V列に色付け","")</f>
        <v/>
      </c>
      <c r="AW342" s="877" t="str">
        <f aca="false">IF('別紙様式2-2（４・５月分）'!O260="","",'別紙様式2-2（４・５月分）'!O260)</f>
        <v/>
      </c>
      <c r="AX342" s="833" t="e">
        <f aca="false">IF(SUM('別紙様式2-2（４・５月分）'!P260:P262)=0,"",SUM('別紙様式2-2（４・５月分）'!P260:P262))</f>
        <v>#N/A</v>
      </c>
      <c r="AY342" s="834" t="e">
        <f aca="false">IFERROR(VLOOKUP(K342,【参考】数式用!$AJ$2:$AK$24,2,FALSE),"")))</f>
        <v>#N/A</v>
      </c>
      <c r="AZ342" s="835" t="s">
        <v>406</v>
      </c>
      <c r="BA342" s="835" t="s">
        <v>407</v>
      </c>
      <c r="BB342" s="835" t="s">
        <v>408</v>
      </c>
      <c r="BC342" s="835" t="s">
        <v>409</v>
      </c>
      <c r="BD342" s="835" t="e">
        <f aca="false">IF(AND(P342&lt;&gt;"新加算Ⅰ",P342&lt;&gt;"新加算Ⅱ",P342&lt;&gt;"新加算Ⅲ",P342&lt;&gt;"新加算Ⅳ"),P342,IF(Q344&lt;&gt;"",Q344,""))</f>
        <v>#N/A</v>
      </c>
      <c r="BE342" s="835"/>
      <c r="BF342" s="835" t="e">
        <f aca="false">IF(AM342&lt;&gt;0,IF(AN342="○","入力済","未入力"),"")</f>
        <v>#N/A</v>
      </c>
      <c r="BG342" s="835" t="str">
        <f aca="false">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835" t="str">
        <f aca="false">IF(OR(U342="新加算Ⅴ（７）",U342="新加算Ⅴ（９）",U342="新加算Ⅴ（10）",U342="新加算Ⅴ（12）",U342="新加算Ⅴ（13）",U342="新加算Ⅴ（14）"),IF(OR(AP342="○",AP342="令和６年度中に満たす"),"入力済","未入力"),"")</f>
        <v/>
      </c>
      <c r="BI342" s="835" t="str">
        <f aca="false">IF(OR(U342="新加算Ⅰ",U342="新加算Ⅱ",U342="新加算Ⅲ",U342="新加算Ⅴ（１）",U342="新加算Ⅴ（３）",U342="新加算Ⅴ（８）"),IF(OR(AQ342="○",AQ342="令和６年度中に満たす"),"入力済","未入力"),"")</f>
        <v/>
      </c>
      <c r="BJ342" s="836" t="str">
        <f aca="false">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831" t="str">
        <f aca="false">IF(OR(U342="新加算Ⅰ",U342="新加算Ⅴ（１）",U342="新加算Ⅴ（２）",U342="新加算Ⅴ（５）",U342="新加算Ⅴ（７）",U342="新加算Ⅴ（10）"),IF(AS342="","未入力","入力済"),"")</f>
        <v/>
      </c>
      <c r="BL342" s="644" t="str">
        <f aca="false">G342</f>
        <v/>
      </c>
    </row>
    <row r="343" customFormat="false" ht="15" hidden="false" customHeight="true" outlineLevel="0" collapsed="false">
      <c r="A343" s="616"/>
      <c r="B343" s="617"/>
      <c r="C343" s="617"/>
      <c r="D343" s="617"/>
      <c r="E343" s="617"/>
      <c r="F343" s="617"/>
      <c r="G343" s="618"/>
      <c r="H343" s="618"/>
      <c r="I343" s="618"/>
      <c r="J343" s="808"/>
      <c r="K343" s="618"/>
      <c r="L343" s="620"/>
      <c r="M343" s="621"/>
      <c r="N343" s="837" t="str">
        <f aca="false">IF('別紙様式2-2（４・５月分）'!Q261="","",'別紙様式2-2（４・５月分）'!Q261)</f>
        <v/>
      </c>
      <c r="O343" s="863"/>
      <c r="P343" s="813"/>
      <c r="Q343" s="813"/>
      <c r="R343" s="813"/>
      <c r="S343" s="864"/>
      <c r="T343" s="815"/>
      <c r="U343" s="816"/>
      <c r="V343" s="865"/>
      <c r="W343" s="818"/>
      <c r="X343" s="819"/>
      <c r="Y343" s="626"/>
      <c r="Z343" s="819"/>
      <c r="AA343" s="626"/>
      <c r="AB343" s="819"/>
      <c r="AC343" s="626"/>
      <c r="AD343" s="819"/>
      <c r="AE343" s="626"/>
      <c r="AF343" s="626"/>
      <c r="AG343" s="820"/>
      <c r="AH343" s="821"/>
      <c r="AI343" s="866"/>
      <c r="AJ343" s="867"/>
      <c r="AK343" s="824"/>
      <c r="AL343" s="825"/>
      <c r="AM343" s="826"/>
      <c r="AN343" s="703"/>
      <c r="AO343" s="827"/>
      <c r="AP343" s="704"/>
      <c r="AQ343" s="704"/>
      <c r="AR343" s="828"/>
      <c r="AS343" s="829"/>
      <c r="AT343" s="838" t="str">
        <f aca="false">IF(AV342="","",IF(AG342&gt;10,"！令和６年度の新加算の「算定対象月」が10か月を超えています。標準的な「算定対象月」は令和６年６月から令和７年３月です。",IF(OR(AB342&lt;&gt;7,AD342&lt;&gt;3),"！算定期間の終わりが令和７年３月になっていません。区分変更を行う場合は、別紙様式2-4に記入してください。","")))</f>
        <v/>
      </c>
      <c r="AU343" s="868"/>
      <c r="AV343" s="831"/>
      <c r="AW343" s="877" t="str">
        <f aca="false">IF('別紙様式2-2（４・５月分）'!O261="","",'別紙様式2-2（４・５月分）'!O261)</f>
        <v/>
      </c>
      <c r="AX343" s="833"/>
      <c r="AY343" s="834"/>
      <c r="AZ343" s="835"/>
      <c r="BA343" s="835"/>
      <c r="BB343" s="835"/>
      <c r="BC343" s="835"/>
      <c r="BD343" s="835"/>
      <c r="BE343" s="835"/>
      <c r="BF343" s="835"/>
      <c r="BG343" s="835"/>
      <c r="BH343" s="835"/>
      <c r="BI343" s="835"/>
      <c r="BJ343" s="836"/>
      <c r="BK343" s="831"/>
      <c r="BL343" s="644" t="str">
        <f aca="false">G342</f>
        <v/>
      </c>
    </row>
    <row r="344" s="1" customFormat="true" ht="15" hidden="false" customHeight="true" outlineLevel="0" collapsed="false">
      <c r="A344" s="616"/>
      <c r="B344" s="617"/>
      <c r="C344" s="617"/>
      <c r="D344" s="617"/>
      <c r="E344" s="617"/>
      <c r="F344" s="617"/>
      <c r="G344" s="618"/>
      <c r="H344" s="618"/>
      <c r="I344" s="618"/>
      <c r="J344" s="808"/>
      <c r="K344" s="618"/>
      <c r="L344" s="620"/>
      <c r="M344" s="621"/>
      <c r="N344" s="837"/>
      <c r="O344" s="863"/>
      <c r="P344" s="873" t="s">
        <v>92</v>
      </c>
      <c r="Q344" s="840" t="e">
        <f aca="false">IFERROR(VLOOKUP('別紙様式2-2（４・５月分）'!AR260,【参考】数式用!$AT$5:$AV$22,3,FALSE),"")))</f>
        <v>#N/A</v>
      </c>
      <c r="R344" s="874" t="s">
        <v>94</v>
      </c>
      <c r="S344" s="875" t="e">
        <f aca="false">IFERROR(VLOOKUP(K342,【参考】数式用!$A$5:$AB$27,MATCH(Q344,【参考】数式用!$B$4:$AB$4,0)+1,0),"")))</f>
        <v>#N/A</v>
      </c>
      <c r="T344" s="843" t="s">
        <v>410</v>
      </c>
      <c r="U344" s="844"/>
      <c r="V344" s="870" t="e">
        <f aca="false">IFERROR(VLOOKUP(K342,【参考】数式用!$A$5:$AB$27,MATCH(U344,【参考】数式用!$B$4:$AB$4,0)+1,0),"")))</f>
        <v>#N/A</v>
      </c>
      <c r="W344" s="846" t="s">
        <v>88</v>
      </c>
      <c r="X344" s="881" t="n">
        <v>7</v>
      </c>
      <c r="Y344" s="667" t="s">
        <v>89</v>
      </c>
      <c r="Z344" s="881" t="n">
        <v>4</v>
      </c>
      <c r="AA344" s="667" t="s">
        <v>372</v>
      </c>
      <c r="AB344" s="881" t="n">
        <v>8</v>
      </c>
      <c r="AC344" s="667" t="s">
        <v>89</v>
      </c>
      <c r="AD344" s="881" t="n">
        <v>3</v>
      </c>
      <c r="AE344" s="667" t="s">
        <v>90</v>
      </c>
      <c r="AF344" s="667" t="s">
        <v>101</v>
      </c>
      <c r="AG344" s="848" t="n">
        <f aca="false">IF(X344&gt;=1,(AB344*12+AD344)-(X344*12+Z344)+1,"")</f>
        <v>12</v>
      </c>
      <c r="AH344" s="849" t="s">
        <v>373</v>
      </c>
      <c r="AI344" s="871" t="str">
        <f aca="false">IFERROR(ROUNDDOWN(ROUND(L342*V344,0)*M342,0)*AG344,"")</f>
        <v/>
      </c>
      <c r="AJ344" s="882" t="str">
        <f aca="false">IFERROR(ROUNDDOWN(ROUND((L342*(V344-AX342)),0)*M342,0)*AG344,"")</f>
        <v/>
      </c>
      <c r="AK344" s="852" t="e">
        <f aca="false">IFERROR(IF(OR(N342="",N343="",N345=""),0,ROUNDDOWN(ROUNDDOWN(ROUND(L342*VLOOKUP(K342,【参考】数式用!$A$5:$AB$27,MATCH("新加算Ⅳ",【参考】数式用!$B$4:$AB$4,0)+1,0),0)*M342,0)*AG344*0.5,0)),"")),0),0),0)))</f>
        <v>#N/A</v>
      </c>
      <c r="AL344" s="853" t="str">
        <f aca="false">IF(U344&lt;&gt;"","新規に適用","")</f>
        <v/>
      </c>
      <c r="AM344" s="854" t="e">
        <f aca="false">IFERROR(IF(OR(N345="ベア加算",N345=""),0, IF(OR(U342="新加算Ⅰ",U342="新加算Ⅱ",U342="新加算Ⅲ",U342="新加算Ⅳ"),0,ROUNDDOWN(ROUND(L342*VLOOKUP(K342,【参考】数式用!$A$5:$I$27,MATCH("ベア加算",【参考】数式用!$B$4:$I$4,0)+1,0),0)*M342,0)*AG344)),"")),0),0))))</f>
        <v>#N/A</v>
      </c>
      <c r="AN344" s="855" t="e">
        <f aca="false">IF(AM344=0,"",IF(AND(U344&lt;&gt;"",AN342=""),"新規に適用",IF(AND(U344&lt;&gt;"",AN342&lt;&gt;""),"継続で適用","")))</f>
        <v>#N/A</v>
      </c>
      <c r="AO344" s="855" t="str">
        <f aca="false">IF(AND(U344&lt;&gt;"",AO342=""),"新規に適用",IF(AND(U344&lt;&gt;"",AO342&lt;&gt;""),"継続で適用",""))</f>
        <v/>
      </c>
      <c r="AP344" s="856"/>
      <c r="AQ344" s="855" t="str">
        <f aca="false">IF(AND(U344&lt;&gt;"",AQ342=""),"新規に適用",IF(AND(U344&lt;&gt;"",AQ342&lt;&gt;""),"継続で適用",""))</f>
        <v/>
      </c>
      <c r="AR344" s="857" t="str">
        <f aca="false">IF(AND(U344&lt;&gt;"",AO342=""),"新規に適用",IF(AND(U344&lt;&gt;"",OR(U342="新加算Ⅰ",U342="新加算Ⅱ",U342="新加算Ⅴ（１）",U342="新加算Ⅴ（２）",U342="新加算Ⅴ（３）",U342="新加算Ⅴ（４）",U342="新加算Ⅴ（５）",U342="新加算Ⅴ（６）",U342="新加算Ⅴ（７）",U342="新加算Ⅴ（９）",U342="新加算Ⅴ（10）",U342="新加算Ⅴ（12）")),"継続で適用",""))</f>
        <v/>
      </c>
      <c r="AS344" s="855" t="str">
        <f aca="false">IF(AND(U344&lt;&gt;"",AS342=""),"新規に適用",IF(AND(U344&lt;&gt;"",AS342&lt;&gt;""),"継続で適用",""))</f>
        <v/>
      </c>
      <c r="AT344" s="838"/>
      <c r="AU344" s="868"/>
      <c r="AV344" s="831" t="str">
        <f aca="false">IF(K342&lt;&gt;"","V列に色付け","")</f>
        <v/>
      </c>
      <c r="AW344" s="877"/>
      <c r="AX344" s="833"/>
      <c r="BL344" s="644" t="str">
        <f aca="false">G342</f>
        <v/>
      </c>
    </row>
    <row r="345" s="1" customFormat="true" ht="30" hidden="false" customHeight="true" outlineLevel="0" collapsed="false">
      <c r="A345" s="616"/>
      <c r="B345" s="617"/>
      <c r="C345" s="617"/>
      <c r="D345" s="617"/>
      <c r="E345" s="617"/>
      <c r="F345" s="617"/>
      <c r="G345" s="618"/>
      <c r="H345" s="618"/>
      <c r="I345" s="618"/>
      <c r="J345" s="808"/>
      <c r="K345" s="618"/>
      <c r="L345" s="620"/>
      <c r="M345" s="621"/>
      <c r="N345" s="859" t="str">
        <f aca="false">IF('別紙様式2-2（４・５月分）'!Q262="","",'別紙様式2-2（４・５月分）'!Q262)</f>
        <v/>
      </c>
      <c r="O345" s="863"/>
      <c r="P345" s="873"/>
      <c r="Q345" s="840"/>
      <c r="R345" s="874"/>
      <c r="S345" s="875"/>
      <c r="T345" s="843"/>
      <c r="U345" s="844"/>
      <c r="V345" s="870"/>
      <c r="W345" s="846"/>
      <c r="X345" s="881"/>
      <c r="Y345" s="667"/>
      <c r="Z345" s="881"/>
      <c r="AA345" s="667"/>
      <c r="AB345" s="881"/>
      <c r="AC345" s="667"/>
      <c r="AD345" s="881"/>
      <c r="AE345" s="667"/>
      <c r="AF345" s="667"/>
      <c r="AG345" s="848"/>
      <c r="AH345" s="849"/>
      <c r="AI345" s="871"/>
      <c r="AJ345" s="882"/>
      <c r="AK345" s="852"/>
      <c r="AL345" s="853"/>
      <c r="AM345" s="854"/>
      <c r="AN345" s="855"/>
      <c r="AO345" s="855"/>
      <c r="AP345" s="856"/>
      <c r="AQ345" s="855"/>
      <c r="AR345" s="857"/>
      <c r="AS345" s="855"/>
      <c r="AT345" s="681" t="str">
        <f aca="false">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868"/>
      <c r="AV345" s="831"/>
      <c r="AW345" s="877" t="str">
        <f aca="false">IF('別紙様式2-2（４・５月分）'!O262="","",'別紙様式2-2（４・５月分）'!O262)</f>
        <v/>
      </c>
      <c r="AX345" s="833"/>
      <c r="BL345" s="644" t="str">
        <f aca="false">G342</f>
        <v/>
      </c>
    </row>
    <row r="346" customFormat="false" ht="30" hidden="false" customHeight="true" outlineLevel="0" collapsed="false">
      <c r="A346" s="730" t="n">
        <v>84</v>
      </c>
      <c r="B346" s="731" t="str">
        <f aca="false">IF(基本情報入力シート!C137="","",基本情報入力シート!C137)</f>
        <v/>
      </c>
      <c r="C346" s="731"/>
      <c r="D346" s="731"/>
      <c r="E346" s="731"/>
      <c r="F346" s="731"/>
      <c r="G346" s="732" t="str">
        <f aca="false">IF(基本情報入力シート!M137="","",基本情報入力シート!M137)</f>
        <v/>
      </c>
      <c r="H346" s="732" t="str">
        <f aca="false">IF(基本情報入力シート!R137="","",基本情報入力シート!R137)</f>
        <v/>
      </c>
      <c r="I346" s="732" t="str">
        <f aca="false">IF(基本情報入力シート!W137="","",基本情報入力シート!W137)</f>
        <v/>
      </c>
      <c r="J346" s="860" t="str">
        <f aca="false">IF(基本情報入力シート!X137="","",基本情報入力シート!X137)</f>
        <v/>
      </c>
      <c r="K346" s="732" t="str">
        <f aca="false">IF(基本情報入力シート!Y137="","",基本情報入力シート!Y137)</f>
        <v/>
      </c>
      <c r="L346" s="879" t="str">
        <f aca="false">IF(基本情報入力シート!AB137="","",基本情報入力シート!AB137)</f>
        <v/>
      </c>
      <c r="M346" s="880" t="e">
        <f aca="false">IF(基本情報入力シート!AC137="","",基本情報入力シート!AC137)</f>
        <v>#N/A</v>
      </c>
      <c r="N346" s="811" t="str">
        <f aca="false">IF('別紙様式2-2（４・５月分）'!Q263="","",'別紙様式2-2（４・５月分）'!Q263)</f>
        <v/>
      </c>
      <c r="O346" s="863" t="e">
        <f aca="false">IF(SUM('別紙様式2-2（４・５月分）'!R263:R265)=0,"",SUM('別紙様式2-2（４・５月分）'!R263:R265))</f>
        <v>#N/A</v>
      </c>
      <c r="P346" s="813" t="e">
        <f aca="false">IFERROR(VLOOKUP('別紙様式2-2（４・５月分）'!AR263,【参考】数式用!$AT$5:$AU$22,2,FALSE),"")))</f>
        <v>#N/A</v>
      </c>
      <c r="Q346" s="813"/>
      <c r="R346" s="813"/>
      <c r="S346" s="864" t="e">
        <f aca="false">IFERROR(VLOOKUP(K346,【参考】数式用!$A$5:$AB$27,MATCH(P346,【参考】数式用!$B$4:$AB$4,0)+1,0),"")))</f>
        <v>#N/A</v>
      </c>
      <c r="T346" s="815" t="s">
        <v>405</v>
      </c>
      <c r="U346" s="816"/>
      <c r="V346" s="865" t="e">
        <f aca="false">IFERROR(VLOOKUP(K346,【参考】数式用!$A$5:$AB$27,MATCH(U346,【参考】数式用!$B$4:$AB$4,0)+1,0),"")))</f>
        <v>#N/A</v>
      </c>
      <c r="W346" s="818" t="s">
        <v>88</v>
      </c>
      <c r="X346" s="819" t="n">
        <v>6</v>
      </c>
      <c r="Y346" s="626" t="s">
        <v>89</v>
      </c>
      <c r="Z346" s="819" t="n">
        <v>6</v>
      </c>
      <c r="AA346" s="626" t="s">
        <v>372</v>
      </c>
      <c r="AB346" s="819" t="n">
        <v>7</v>
      </c>
      <c r="AC346" s="626" t="s">
        <v>89</v>
      </c>
      <c r="AD346" s="819" t="n">
        <v>3</v>
      </c>
      <c r="AE346" s="626" t="s">
        <v>90</v>
      </c>
      <c r="AF346" s="626" t="s">
        <v>101</v>
      </c>
      <c r="AG346" s="820" t="n">
        <f aca="false">IF(X346&gt;=1,(AB346*12+AD346)-(X346*12+Z346)+1,"")</f>
        <v>10</v>
      </c>
      <c r="AH346" s="821" t="s">
        <v>373</v>
      </c>
      <c r="AI346" s="866" t="str">
        <f aca="false">IFERROR(ROUNDDOWN(ROUND(L346*V346,0)*M346,0)*AG346,"")</f>
        <v/>
      </c>
      <c r="AJ346" s="867" t="str">
        <f aca="false">IFERROR(ROUNDDOWN(ROUND((L346*(V346-AX346)),0)*M346,0)*AG346,"")</f>
        <v/>
      </c>
      <c r="AK346" s="824" t="e">
        <f aca="false">IFERROR(IF(OR(N346="",N347="",N349=""),0,ROUNDDOWN(ROUNDDOWN(ROUND(L346*VLOOKUP(K346,【参考】数式用!$A$5:$AB$27,MATCH("新加算Ⅳ",【参考】数式用!$B$4:$AB$4,0)+1,0),0)*M346,0)*AG346*0.5,0)),"")),0),0),0)))</f>
        <v>#N/A</v>
      </c>
      <c r="AL346" s="825"/>
      <c r="AM346" s="826" t="e">
        <f aca="false">IFERROR(IF(OR(N349="ベア加算",N349=""),0, IF(OR(U346="新加算Ⅰ",U346="新加算Ⅱ",U346="新加算Ⅲ",U346="新加算Ⅳ"),ROUNDDOWN(ROUND(L346*VLOOKUP(K346,【参考】数式用!$A$5:$I$27,MATCH("ベア加算",【参考】数式用!$B$4:$I$4,0)+1,0),0)*M346,0)*AG346,0)),"")),0),0))))</f>
        <v>#N/A</v>
      </c>
      <c r="AN346" s="703"/>
      <c r="AO346" s="827"/>
      <c r="AP346" s="704"/>
      <c r="AQ346" s="704"/>
      <c r="AR346" s="828"/>
      <c r="AS346" s="829"/>
      <c r="AT346" s="639" t="str">
        <f aca="false">IF(AV346="","",IF(V346&lt;O346,"！加算の要件上は問題ありませんが、令和６年４・５月と比較して令和６年６月に加算率が下がる計画になっています。",""))</f>
        <v/>
      </c>
      <c r="AU346" s="868"/>
      <c r="AV346" s="831" t="str">
        <f aca="false">IF(K346&lt;&gt;"","V列に色付け","")</f>
        <v/>
      </c>
      <c r="AW346" s="877" t="str">
        <f aca="false">IF('別紙様式2-2（４・５月分）'!O263="","",'別紙様式2-2（４・５月分）'!O263)</f>
        <v/>
      </c>
      <c r="AX346" s="833" t="e">
        <f aca="false">IF(SUM('別紙様式2-2（４・５月分）'!P263:P265)=0,"",SUM('別紙様式2-2（４・５月分）'!P263:P265))</f>
        <v>#N/A</v>
      </c>
      <c r="AY346" s="834" t="e">
        <f aca="false">IFERROR(VLOOKUP(K346,【参考】数式用!$AJ$2:$AK$24,2,FALSE),"")))</f>
        <v>#N/A</v>
      </c>
      <c r="AZ346" s="835" t="s">
        <v>406</v>
      </c>
      <c r="BA346" s="835" t="s">
        <v>407</v>
      </c>
      <c r="BB346" s="835" t="s">
        <v>408</v>
      </c>
      <c r="BC346" s="835" t="s">
        <v>409</v>
      </c>
      <c r="BD346" s="835" t="e">
        <f aca="false">IF(AND(P346&lt;&gt;"新加算Ⅰ",P346&lt;&gt;"新加算Ⅱ",P346&lt;&gt;"新加算Ⅲ",P346&lt;&gt;"新加算Ⅳ"),P346,IF(Q348&lt;&gt;"",Q348,""))</f>
        <v>#N/A</v>
      </c>
      <c r="BE346" s="835"/>
      <c r="BF346" s="835" t="e">
        <f aca="false">IF(AM346&lt;&gt;0,IF(AN346="○","入力済","未入力"),"")</f>
        <v>#N/A</v>
      </c>
      <c r="BG346" s="835" t="str">
        <f aca="false">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835" t="str">
        <f aca="false">IF(OR(U346="新加算Ⅴ（７）",U346="新加算Ⅴ（９）",U346="新加算Ⅴ（10）",U346="新加算Ⅴ（12）",U346="新加算Ⅴ（13）",U346="新加算Ⅴ（14）"),IF(OR(AP346="○",AP346="令和６年度中に満たす"),"入力済","未入力"),"")</f>
        <v/>
      </c>
      <c r="BI346" s="835" t="str">
        <f aca="false">IF(OR(U346="新加算Ⅰ",U346="新加算Ⅱ",U346="新加算Ⅲ",U346="新加算Ⅴ（１）",U346="新加算Ⅴ（３）",U346="新加算Ⅴ（８）"),IF(OR(AQ346="○",AQ346="令和６年度中に満たす"),"入力済","未入力"),"")</f>
        <v/>
      </c>
      <c r="BJ346" s="836" t="str">
        <f aca="false">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831" t="str">
        <f aca="false">IF(OR(U346="新加算Ⅰ",U346="新加算Ⅴ（１）",U346="新加算Ⅴ（２）",U346="新加算Ⅴ（５）",U346="新加算Ⅴ（７）",U346="新加算Ⅴ（10）"),IF(AS346="","未入力","入力済"),"")</f>
        <v/>
      </c>
      <c r="BL346" s="644" t="str">
        <f aca="false">G346</f>
        <v/>
      </c>
    </row>
    <row r="347" customFormat="false" ht="15" hidden="false" customHeight="true" outlineLevel="0" collapsed="false">
      <c r="A347" s="730"/>
      <c r="B347" s="731"/>
      <c r="C347" s="731"/>
      <c r="D347" s="731"/>
      <c r="E347" s="731"/>
      <c r="F347" s="731"/>
      <c r="G347" s="732"/>
      <c r="H347" s="732"/>
      <c r="I347" s="732"/>
      <c r="J347" s="860"/>
      <c r="K347" s="732"/>
      <c r="L347" s="879"/>
      <c r="M347" s="880"/>
      <c r="N347" s="837" t="str">
        <f aca="false">IF('別紙様式2-2（４・５月分）'!Q264="","",'別紙様式2-2（４・５月分）'!Q264)</f>
        <v/>
      </c>
      <c r="O347" s="863"/>
      <c r="P347" s="813"/>
      <c r="Q347" s="813"/>
      <c r="R347" s="813"/>
      <c r="S347" s="864"/>
      <c r="T347" s="815"/>
      <c r="U347" s="816"/>
      <c r="V347" s="865"/>
      <c r="W347" s="818"/>
      <c r="X347" s="819"/>
      <c r="Y347" s="626"/>
      <c r="Z347" s="819"/>
      <c r="AA347" s="626"/>
      <c r="AB347" s="819"/>
      <c r="AC347" s="626"/>
      <c r="AD347" s="819"/>
      <c r="AE347" s="626"/>
      <c r="AF347" s="626"/>
      <c r="AG347" s="820"/>
      <c r="AH347" s="821"/>
      <c r="AI347" s="866"/>
      <c r="AJ347" s="867"/>
      <c r="AK347" s="824"/>
      <c r="AL347" s="825"/>
      <c r="AM347" s="826"/>
      <c r="AN347" s="703"/>
      <c r="AO347" s="827"/>
      <c r="AP347" s="704"/>
      <c r="AQ347" s="704"/>
      <c r="AR347" s="828"/>
      <c r="AS347" s="829"/>
      <c r="AT347" s="838" t="str">
        <f aca="false">IF(AV346="","",IF(AG346&gt;10,"！令和６年度の新加算の「算定対象月」が10か月を超えています。標準的な「算定対象月」は令和６年６月から令和７年３月です。",IF(OR(AB346&lt;&gt;7,AD346&lt;&gt;3),"！算定期間の終わりが令和７年３月になっていません。区分変更を行う場合は、別紙様式2-4に記入してください。","")))</f>
        <v/>
      </c>
      <c r="AU347" s="868"/>
      <c r="AV347" s="831"/>
      <c r="AW347" s="877" t="str">
        <f aca="false">IF('別紙様式2-2（４・５月分）'!O264="","",'別紙様式2-2（４・５月分）'!O264)</f>
        <v/>
      </c>
      <c r="AX347" s="833"/>
      <c r="AY347" s="834"/>
      <c r="AZ347" s="835"/>
      <c r="BA347" s="835"/>
      <c r="BB347" s="835"/>
      <c r="BC347" s="835"/>
      <c r="BD347" s="835"/>
      <c r="BE347" s="835"/>
      <c r="BF347" s="835"/>
      <c r="BG347" s="835"/>
      <c r="BH347" s="835"/>
      <c r="BI347" s="835"/>
      <c r="BJ347" s="836"/>
      <c r="BK347" s="831"/>
      <c r="BL347" s="644" t="str">
        <f aca="false">G346</f>
        <v/>
      </c>
    </row>
    <row r="348" s="1" customFormat="true" ht="15" hidden="false" customHeight="true" outlineLevel="0" collapsed="false">
      <c r="A348" s="730"/>
      <c r="B348" s="731"/>
      <c r="C348" s="731"/>
      <c r="D348" s="731"/>
      <c r="E348" s="731"/>
      <c r="F348" s="731"/>
      <c r="G348" s="732"/>
      <c r="H348" s="732"/>
      <c r="I348" s="732"/>
      <c r="J348" s="860"/>
      <c r="K348" s="732"/>
      <c r="L348" s="879"/>
      <c r="M348" s="880"/>
      <c r="N348" s="837"/>
      <c r="O348" s="863"/>
      <c r="P348" s="873" t="s">
        <v>92</v>
      </c>
      <c r="Q348" s="840" t="e">
        <f aca="false">IFERROR(VLOOKUP('別紙様式2-2（４・５月分）'!AR263,【参考】数式用!$AT$5:$AV$22,3,FALSE),"")))</f>
        <v>#N/A</v>
      </c>
      <c r="R348" s="874" t="s">
        <v>94</v>
      </c>
      <c r="S348" s="869" t="e">
        <f aca="false">IFERROR(VLOOKUP(K346,【参考】数式用!$A$5:$AB$27,MATCH(Q348,【参考】数式用!$B$4:$AB$4,0)+1,0),"")))</f>
        <v>#N/A</v>
      </c>
      <c r="T348" s="843" t="s">
        <v>410</v>
      </c>
      <c r="U348" s="844"/>
      <c r="V348" s="870" t="e">
        <f aca="false">IFERROR(VLOOKUP(K346,【参考】数式用!$A$5:$AB$27,MATCH(U348,【参考】数式用!$B$4:$AB$4,0)+1,0),"")))</f>
        <v>#N/A</v>
      </c>
      <c r="W348" s="846" t="s">
        <v>88</v>
      </c>
      <c r="X348" s="881" t="n">
        <v>7</v>
      </c>
      <c r="Y348" s="667" t="s">
        <v>89</v>
      </c>
      <c r="Z348" s="881" t="n">
        <v>4</v>
      </c>
      <c r="AA348" s="667" t="s">
        <v>372</v>
      </c>
      <c r="AB348" s="881" t="n">
        <v>8</v>
      </c>
      <c r="AC348" s="667" t="s">
        <v>89</v>
      </c>
      <c r="AD348" s="881" t="n">
        <v>3</v>
      </c>
      <c r="AE348" s="667" t="s">
        <v>90</v>
      </c>
      <c r="AF348" s="667" t="s">
        <v>101</v>
      </c>
      <c r="AG348" s="848" t="n">
        <f aca="false">IF(X348&gt;=1,(AB348*12+AD348)-(X348*12+Z348)+1,"")</f>
        <v>12</v>
      </c>
      <c r="AH348" s="849" t="s">
        <v>373</v>
      </c>
      <c r="AI348" s="871" t="str">
        <f aca="false">IFERROR(ROUNDDOWN(ROUND(L346*V348,0)*M346,0)*AG348,"")</f>
        <v/>
      </c>
      <c r="AJ348" s="882" t="str">
        <f aca="false">IFERROR(ROUNDDOWN(ROUND((L346*(V348-AX346)),0)*M346,0)*AG348,"")</f>
        <v/>
      </c>
      <c r="AK348" s="852" t="e">
        <f aca="false">IFERROR(IF(OR(N346="",N347="",N349=""),0,ROUNDDOWN(ROUNDDOWN(ROUND(L346*VLOOKUP(K346,【参考】数式用!$A$5:$AB$27,MATCH("新加算Ⅳ",【参考】数式用!$B$4:$AB$4,0)+1,0),0)*M346,0)*AG348*0.5,0)),"")),0),0),0)))</f>
        <v>#N/A</v>
      </c>
      <c r="AL348" s="853" t="str">
        <f aca="false">IF(U348&lt;&gt;"","新規に適用","")</f>
        <v/>
      </c>
      <c r="AM348" s="854" t="e">
        <f aca="false">IFERROR(IF(OR(N349="ベア加算",N349=""),0, IF(OR(U346="新加算Ⅰ",U346="新加算Ⅱ",U346="新加算Ⅲ",U346="新加算Ⅳ"),0,ROUNDDOWN(ROUND(L346*VLOOKUP(K346,【参考】数式用!$A$5:$I$27,MATCH("ベア加算",【参考】数式用!$B$4:$I$4,0)+1,0),0)*M346,0)*AG348)),"")),0),0))))</f>
        <v>#N/A</v>
      </c>
      <c r="AN348" s="855" t="e">
        <f aca="false">IF(AM348=0,"",IF(AND(U348&lt;&gt;"",AN346=""),"新規に適用",IF(AND(U348&lt;&gt;"",AN346&lt;&gt;""),"継続で適用","")))</f>
        <v>#N/A</v>
      </c>
      <c r="AO348" s="855" t="str">
        <f aca="false">IF(AND(U348&lt;&gt;"",AO346=""),"新規に適用",IF(AND(U348&lt;&gt;"",AO346&lt;&gt;""),"継続で適用",""))</f>
        <v/>
      </c>
      <c r="AP348" s="856"/>
      <c r="AQ348" s="855" t="str">
        <f aca="false">IF(AND(U348&lt;&gt;"",AQ346=""),"新規に適用",IF(AND(U348&lt;&gt;"",AQ346&lt;&gt;""),"継続で適用",""))</f>
        <v/>
      </c>
      <c r="AR348" s="857" t="str">
        <f aca="false">IF(AND(U348&lt;&gt;"",AO346=""),"新規に適用",IF(AND(U348&lt;&gt;"",OR(U346="新加算Ⅰ",U346="新加算Ⅱ",U346="新加算Ⅴ（１）",U346="新加算Ⅴ（２）",U346="新加算Ⅴ（３）",U346="新加算Ⅴ（４）",U346="新加算Ⅴ（５）",U346="新加算Ⅴ（６）",U346="新加算Ⅴ（７）",U346="新加算Ⅴ（９）",U346="新加算Ⅴ（10）",U346="新加算Ⅴ（12）")),"継続で適用",""))</f>
        <v/>
      </c>
      <c r="AS348" s="855" t="str">
        <f aca="false">IF(AND(U348&lt;&gt;"",AS346=""),"新規に適用",IF(AND(U348&lt;&gt;"",AS346&lt;&gt;""),"継続で適用",""))</f>
        <v/>
      </c>
      <c r="AT348" s="838"/>
      <c r="AU348" s="868"/>
      <c r="AV348" s="831" t="str">
        <f aca="false">IF(K346&lt;&gt;"","V列に色付け","")</f>
        <v/>
      </c>
      <c r="AW348" s="877"/>
      <c r="AX348" s="833"/>
      <c r="BL348" s="644" t="str">
        <f aca="false">G346</f>
        <v/>
      </c>
    </row>
    <row r="349" s="1" customFormat="true" ht="30" hidden="false" customHeight="true" outlineLevel="0" collapsed="false">
      <c r="A349" s="730"/>
      <c r="B349" s="731"/>
      <c r="C349" s="731"/>
      <c r="D349" s="731"/>
      <c r="E349" s="731"/>
      <c r="F349" s="731"/>
      <c r="G349" s="732"/>
      <c r="H349" s="732"/>
      <c r="I349" s="732"/>
      <c r="J349" s="860"/>
      <c r="K349" s="732"/>
      <c r="L349" s="879"/>
      <c r="M349" s="880"/>
      <c r="N349" s="859" t="str">
        <f aca="false">IF('別紙様式2-2（４・５月分）'!Q265="","",'別紙様式2-2（４・５月分）'!Q265)</f>
        <v/>
      </c>
      <c r="O349" s="863"/>
      <c r="P349" s="873"/>
      <c r="Q349" s="840"/>
      <c r="R349" s="874"/>
      <c r="S349" s="869"/>
      <c r="T349" s="843"/>
      <c r="U349" s="844"/>
      <c r="V349" s="870"/>
      <c r="W349" s="846"/>
      <c r="X349" s="881"/>
      <c r="Y349" s="667"/>
      <c r="Z349" s="881"/>
      <c r="AA349" s="667"/>
      <c r="AB349" s="881"/>
      <c r="AC349" s="667"/>
      <c r="AD349" s="881"/>
      <c r="AE349" s="667"/>
      <c r="AF349" s="667"/>
      <c r="AG349" s="848"/>
      <c r="AH349" s="849"/>
      <c r="AI349" s="871"/>
      <c r="AJ349" s="882"/>
      <c r="AK349" s="852"/>
      <c r="AL349" s="853"/>
      <c r="AM349" s="854"/>
      <c r="AN349" s="855"/>
      <c r="AO349" s="855"/>
      <c r="AP349" s="856"/>
      <c r="AQ349" s="855"/>
      <c r="AR349" s="857"/>
      <c r="AS349" s="855"/>
      <c r="AT349" s="681" t="str">
        <f aca="false">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868"/>
      <c r="AV349" s="831"/>
      <c r="AW349" s="877" t="str">
        <f aca="false">IF('別紙様式2-2（４・５月分）'!O265="","",'別紙様式2-2（４・５月分）'!O265)</f>
        <v/>
      </c>
      <c r="AX349" s="833"/>
      <c r="BL349" s="644" t="str">
        <f aca="false">G346</f>
        <v/>
      </c>
    </row>
    <row r="350" customFormat="false" ht="30" hidden="false" customHeight="true" outlineLevel="0" collapsed="false">
      <c r="A350" s="616" t="n">
        <v>85</v>
      </c>
      <c r="B350" s="617" t="str">
        <f aca="false">IF(基本情報入力シート!C138="","",基本情報入力シート!C138)</f>
        <v/>
      </c>
      <c r="C350" s="617"/>
      <c r="D350" s="617"/>
      <c r="E350" s="617"/>
      <c r="F350" s="617"/>
      <c r="G350" s="618" t="str">
        <f aca="false">IF(基本情報入力シート!M138="","",基本情報入力シート!M138)</f>
        <v/>
      </c>
      <c r="H350" s="618" t="str">
        <f aca="false">IF(基本情報入力シート!R138="","",基本情報入力シート!R138)</f>
        <v/>
      </c>
      <c r="I350" s="618" t="str">
        <f aca="false">IF(基本情報入力シート!W138="","",基本情報入力シート!W138)</f>
        <v/>
      </c>
      <c r="J350" s="808" t="str">
        <f aca="false">IF(基本情報入力シート!X138="","",基本情報入力シート!X138)</f>
        <v/>
      </c>
      <c r="K350" s="618" t="str">
        <f aca="false">IF(基本情報入力シート!Y138="","",基本情報入力シート!Y138)</f>
        <v/>
      </c>
      <c r="L350" s="620" t="str">
        <f aca="false">IF(基本情報入力シート!AB138="","",基本情報入力シート!AB138)</f>
        <v/>
      </c>
      <c r="M350" s="621" t="e">
        <f aca="false">IF(基本情報入力シート!AC138="","",基本情報入力シート!AC138)</f>
        <v>#N/A</v>
      </c>
      <c r="N350" s="811" t="str">
        <f aca="false">IF('別紙様式2-2（４・５月分）'!Q266="","",'別紙様式2-2（４・５月分）'!Q266)</f>
        <v/>
      </c>
      <c r="O350" s="863" t="e">
        <f aca="false">IF(SUM('別紙様式2-2（４・５月分）'!R266:R268)=0,"",SUM('別紙様式2-2（４・５月分）'!R266:R268))</f>
        <v>#N/A</v>
      </c>
      <c r="P350" s="813" t="e">
        <f aca="false">IFERROR(VLOOKUP('別紙様式2-2（４・５月分）'!AR266,【参考】数式用!$AT$5:$AU$22,2,FALSE),"")))</f>
        <v>#N/A</v>
      </c>
      <c r="Q350" s="813"/>
      <c r="R350" s="813"/>
      <c r="S350" s="864" t="e">
        <f aca="false">IFERROR(VLOOKUP(K350,【参考】数式用!$A$5:$AB$27,MATCH(P350,【参考】数式用!$B$4:$AB$4,0)+1,0),"")))</f>
        <v>#N/A</v>
      </c>
      <c r="T350" s="815" t="s">
        <v>405</v>
      </c>
      <c r="U350" s="816"/>
      <c r="V350" s="865" t="e">
        <f aca="false">IFERROR(VLOOKUP(K350,【参考】数式用!$A$5:$AB$27,MATCH(U350,【参考】数式用!$B$4:$AB$4,0)+1,0),"")))</f>
        <v>#N/A</v>
      </c>
      <c r="W350" s="818" t="s">
        <v>88</v>
      </c>
      <c r="X350" s="819" t="n">
        <v>6</v>
      </c>
      <c r="Y350" s="626" t="s">
        <v>89</v>
      </c>
      <c r="Z350" s="819" t="n">
        <v>6</v>
      </c>
      <c r="AA350" s="626" t="s">
        <v>372</v>
      </c>
      <c r="AB350" s="819" t="n">
        <v>7</v>
      </c>
      <c r="AC350" s="626" t="s">
        <v>89</v>
      </c>
      <c r="AD350" s="819" t="n">
        <v>3</v>
      </c>
      <c r="AE350" s="626" t="s">
        <v>90</v>
      </c>
      <c r="AF350" s="626" t="s">
        <v>101</v>
      </c>
      <c r="AG350" s="820" t="n">
        <f aca="false">IF(X350&gt;=1,(AB350*12+AD350)-(X350*12+Z350)+1,"")</f>
        <v>10</v>
      </c>
      <c r="AH350" s="821" t="s">
        <v>373</v>
      </c>
      <c r="AI350" s="866" t="str">
        <f aca="false">IFERROR(ROUNDDOWN(ROUND(L350*V350,0)*M350,0)*AG350,"")</f>
        <v/>
      </c>
      <c r="AJ350" s="867" t="str">
        <f aca="false">IFERROR(ROUNDDOWN(ROUND((L350*(V350-AX350)),0)*M350,0)*AG350,"")</f>
        <v/>
      </c>
      <c r="AK350" s="824" t="e">
        <f aca="false">IFERROR(IF(OR(N350="",N351="",N353=""),0,ROUNDDOWN(ROUNDDOWN(ROUND(L350*VLOOKUP(K350,【参考】数式用!$A$5:$AB$27,MATCH("新加算Ⅳ",【参考】数式用!$B$4:$AB$4,0)+1,0),0)*M350,0)*AG350*0.5,0)),"")),0),0),0)))</f>
        <v>#N/A</v>
      </c>
      <c r="AL350" s="825"/>
      <c r="AM350" s="826" t="e">
        <f aca="false">IFERROR(IF(OR(N353="ベア加算",N353=""),0, IF(OR(U350="新加算Ⅰ",U350="新加算Ⅱ",U350="新加算Ⅲ",U350="新加算Ⅳ"),ROUNDDOWN(ROUND(L350*VLOOKUP(K350,【参考】数式用!$A$5:$I$27,MATCH("ベア加算",【参考】数式用!$B$4:$I$4,0)+1,0),0)*M350,0)*AG350,0)),"")),0),0))))</f>
        <v>#N/A</v>
      </c>
      <c r="AN350" s="703"/>
      <c r="AO350" s="827"/>
      <c r="AP350" s="704"/>
      <c r="AQ350" s="704"/>
      <c r="AR350" s="828"/>
      <c r="AS350" s="829"/>
      <c r="AT350" s="639" t="str">
        <f aca="false">IF(AV350="","",IF(V350&lt;O350,"！加算の要件上は問題ありませんが、令和６年４・５月と比較して令和６年６月に加算率が下がる計画になっています。",""))</f>
        <v/>
      </c>
      <c r="AU350" s="868"/>
      <c r="AV350" s="831" t="str">
        <f aca="false">IF(K350&lt;&gt;"","V列に色付け","")</f>
        <v/>
      </c>
      <c r="AW350" s="877" t="str">
        <f aca="false">IF('別紙様式2-2（４・５月分）'!O266="","",'別紙様式2-2（４・５月分）'!O266)</f>
        <v/>
      </c>
      <c r="AX350" s="833" t="e">
        <f aca="false">IF(SUM('別紙様式2-2（４・５月分）'!P266:P268)=0,"",SUM('別紙様式2-2（４・５月分）'!P266:P268))</f>
        <v>#N/A</v>
      </c>
      <c r="AY350" s="834" t="e">
        <f aca="false">IFERROR(VLOOKUP(K350,【参考】数式用!$AJ$2:$AK$24,2,FALSE),"")))</f>
        <v>#N/A</v>
      </c>
      <c r="AZ350" s="835" t="s">
        <v>406</v>
      </c>
      <c r="BA350" s="835" t="s">
        <v>407</v>
      </c>
      <c r="BB350" s="835" t="s">
        <v>408</v>
      </c>
      <c r="BC350" s="835" t="s">
        <v>409</v>
      </c>
      <c r="BD350" s="835" t="e">
        <f aca="false">IF(AND(P350&lt;&gt;"新加算Ⅰ",P350&lt;&gt;"新加算Ⅱ",P350&lt;&gt;"新加算Ⅲ",P350&lt;&gt;"新加算Ⅳ"),P350,IF(Q352&lt;&gt;"",Q352,""))</f>
        <v>#N/A</v>
      </c>
      <c r="BE350" s="835"/>
      <c r="BF350" s="835" t="e">
        <f aca="false">IF(AM350&lt;&gt;0,IF(AN350="○","入力済","未入力"),"")</f>
        <v>#N/A</v>
      </c>
      <c r="BG350" s="835" t="str">
        <f aca="false">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835" t="str">
        <f aca="false">IF(OR(U350="新加算Ⅴ（７）",U350="新加算Ⅴ（９）",U350="新加算Ⅴ（10）",U350="新加算Ⅴ（12）",U350="新加算Ⅴ（13）",U350="新加算Ⅴ（14）"),IF(OR(AP350="○",AP350="令和６年度中に満たす"),"入力済","未入力"),"")</f>
        <v/>
      </c>
      <c r="BI350" s="835" t="str">
        <f aca="false">IF(OR(U350="新加算Ⅰ",U350="新加算Ⅱ",U350="新加算Ⅲ",U350="新加算Ⅴ（１）",U350="新加算Ⅴ（３）",U350="新加算Ⅴ（８）"),IF(OR(AQ350="○",AQ350="令和６年度中に満たす"),"入力済","未入力"),"")</f>
        <v/>
      </c>
      <c r="BJ350" s="836" t="str">
        <f aca="false">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831" t="str">
        <f aca="false">IF(OR(U350="新加算Ⅰ",U350="新加算Ⅴ（１）",U350="新加算Ⅴ（２）",U350="新加算Ⅴ（５）",U350="新加算Ⅴ（７）",U350="新加算Ⅴ（10）"),IF(AS350="","未入力","入力済"),"")</f>
        <v/>
      </c>
      <c r="BL350" s="644" t="str">
        <f aca="false">G350</f>
        <v/>
      </c>
    </row>
    <row r="351" customFormat="false" ht="15" hidden="false" customHeight="true" outlineLevel="0" collapsed="false">
      <c r="A351" s="616"/>
      <c r="B351" s="617"/>
      <c r="C351" s="617"/>
      <c r="D351" s="617"/>
      <c r="E351" s="617"/>
      <c r="F351" s="617"/>
      <c r="G351" s="618"/>
      <c r="H351" s="618"/>
      <c r="I351" s="618"/>
      <c r="J351" s="808"/>
      <c r="K351" s="618"/>
      <c r="L351" s="620"/>
      <c r="M351" s="621"/>
      <c r="N351" s="837" t="str">
        <f aca="false">IF('別紙様式2-2（４・５月分）'!Q267="","",'別紙様式2-2（４・５月分）'!Q267)</f>
        <v/>
      </c>
      <c r="O351" s="863"/>
      <c r="P351" s="813"/>
      <c r="Q351" s="813"/>
      <c r="R351" s="813"/>
      <c r="S351" s="864"/>
      <c r="T351" s="815"/>
      <c r="U351" s="816"/>
      <c r="V351" s="865"/>
      <c r="W351" s="818"/>
      <c r="X351" s="819"/>
      <c r="Y351" s="626"/>
      <c r="Z351" s="819"/>
      <c r="AA351" s="626"/>
      <c r="AB351" s="819"/>
      <c r="AC351" s="626"/>
      <c r="AD351" s="819"/>
      <c r="AE351" s="626"/>
      <c r="AF351" s="626"/>
      <c r="AG351" s="820"/>
      <c r="AH351" s="821"/>
      <c r="AI351" s="866"/>
      <c r="AJ351" s="867"/>
      <c r="AK351" s="824"/>
      <c r="AL351" s="825"/>
      <c r="AM351" s="826"/>
      <c r="AN351" s="703"/>
      <c r="AO351" s="827"/>
      <c r="AP351" s="704"/>
      <c r="AQ351" s="704"/>
      <c r="AR351" s="828"/>
      <c r="AS351" s="829"/>
      <c r="AT351" s="838" t="str">
        <f aca="false">IF(AV350="","",IF(AG350&gt;10,"！令和６年度の新加算の「算定対象月」が10か月を超えています。標準的な「算定対象月」は令和６年６月から令和７年３月です。",IF(OR(AB350&lt;&gt;7,AD350&lt;&gt;3),"！算定期間の終わりが令和７年３月になっていません。区分変更を行う場合は、別紙様式2-4に記入してください。","")))</f>
        <v/>
      </c>
      <c r="AU351" s="868"/>
      <c r="AV351" s="831"/>
      <c r="AW351" s="877" t="str">
        <f aca="false">IF('別紙様式2-2（４・５月分）'!O267="","",'別紙様式2-2（４・５月分）'!O267)</f>
        <v/>
      </c>
      <c r="AX351" s="833"/>
      <c r="AY351" s="834"/>
      <c r="AZ351" s="835"/>
      <c r="BA351" s="835"/>
      <c r="BB351" s="835"/>
      <c r="BC351" s="835"/>
      <c r="BD351" s="835"/>
      <c r="BE351" s="835"/>
      <c r="BF351" s="835"/>
      <c r="BG351" s="835"/>
      <c r="BH351" s="835"/>
      <c r="BI351" s="835"/>
      <c r="BJ351" s="836"/>
      <c r="BK351" s="831"/>
      <c r="BL351" s="644" t="str">
        <f aca="false">G350</f>
        <v/>
      </c>
    </row>
    <row r="352" s="1" customFormat="true" ht="15" hidden="false" customHeight="true" outlineLevel="0" collapsed="false">
      <c r="A352" s="616"/>
      <c r="B352" s="617"/>
      <c r="C352" s="617"/>
      <c r="D352" s="617"/>
      <c r="E352" s="617"/>
      <c r="F352" s="617"/>
      <c r="G352" s="618"/>
      <c r="H352" s="618"/>
      <c r="I352" s="618"/>
      <c r="J352" s="808"/>
      <c r="K352" s="618"/>
      <c r="L352" s="620"/>
      <c r="M352" s="621"/>
      <c r="N352" s="837"/>
      <c r="O352" s="863"/>
      <c r="P352" s="873" t="s">
        <v>92</v>
      </c>
      <c r="Q352" s="840" t="e">
        <f aca="false">IFERROR(VLOOKUP('別紙様式2-2（４・５月分）'!AR266,【参考】数式用!$AT$5:$AV$22,3,FALSE),"")))</f>
        <v>#N/A</v>
      </c>
      <c r="R352" s="874" t="s">
        <v>94</v>
      </c>
      <c r="S352" s="875" t="e">
        <f aca="false">IFERROR(VLOOKUP(K350,【参考】数式用!$A$5:$AB$27,MATCH(Q352,【参考】数式用!$B$4:$AB$4,0)+1,0),"")))</f>
        <v>#N/A</v>
      </c>
      <c r="T352" s="843" t="s">
        <v>410</v>
      </c>
      <c r="U352" s="844"/>
      <c r="V352" s="870" t="e">
        <f aca="false">IFERROR(VLOOKUP(K350,【参考】数式用!$A$5:$AB$27,MATCH(U352,【参考】数式用!$B$4:$AB$4,0)+1,0),"")))</f>
        <v>#N/A</v>
      </c>
      <c r="W352" s="846" t="s">
        <v>88</v>
      </c>
      <c r="X352" s="881" t="n">
        <v>7</v>
      </c>
      <c r="Y352" s="667" t="s">
        <v>89</v>
      </c>
      <c r="Z352" s="881" t="n">
        <v>4</v>
      </c>
      <c r="AA352" s="667" t="s">
        <v>372</v>
      </c>
      <c r="AB352" s="881" t="n">
        <v>8</v>
      </c>
      <c r="AC352" s="667" t="s">
        <v>89</v>
      </c>
      <c r="AD352" s="881" t="n">
        <v>3</v>
      </c>
      <c r="AE352" s="667" t="s">
        <v>90</v>
      </c>
      <c r="AF352" s="667" t="s">
        <v>101</v>
      </c>
      <c r="AG352" s="848" t="n">
        <f aca="false">IF(X352&gt;=1,(AB352*12+AD352)-(X352*12+Z352)+1,"")</f>
        <v>12</v>
      </c>
      <c r="AH352" s="849" t="s">
        <v>373</v>
      </c>
      <c r="AI352" s="871" t="str">
        <f aca="false">IFERROR(ROUNDDOWN(ROUND(L350*V352,0)*M350,0)*AG352,"")</f>
        <v/>
      </c>
      <c r="AJ352" s="882" t="str">
        <f aca="false">IFERROR(ROUNDDOWN(ROUND((L350*(V352-AX350)),0)*M350,0)*AG352,"")</f>
        <v/>
      </c>
      <c r="AK352" s="852" t="e">
        <f aca="false">IFERROR(IF(OR(N350="",N351="",N353=""),0,ROUNDDOWN(ROUNDDOWN(ROUND(L350*VLOOKUP(K350,【参考】数式用!$A$5:$AB$27,MATCH("新加算Ⅳ",【参考】数式用!$B$4:$AB$4,0)+1,0),0)*M350,0)*AG352*0.5,0)),"")),0),0),0)))</f>
        <v>#N/A</v>
      </c>
      <c r="AL352" s="853" t="str">
        <f aca="false">IF(U352&lt;&gt;"","新規に適用","")</f>
        <v/>
      </c>
      <c r="AM352" s="854" t="e">
        <f aca="false">IFERROR(IF(OR(N353="ベア加算",N353=""),0, IF(OR(U350="新加算Ⅰ",U350="新加算Ⅱ",U350="新加算Ⅲ",U350="新加算Ⅳ"),0,ROUNDDOWN(ROUND(L350*VLOOKUP(K350,【参考】数式用!$A$5:$I$27,MATCH("ベア加算",【参考】数式用!$B$4:$I$4,0)+1,0),0)*M350,0)*AG352)),"")),0),0))))</f>
        <v>#N/A</v>
      </c>
      <c r="AN352" s="855" t="e">
        <f aca="false">IF(AM352=0,"",IF(AND(U352&lt;&gt;"",AN350=""),"新規に適用",IF(AND(U352&lt;&gt;"",AN350&lt;&gt;""),"継続で適用","")))</f>
        <v>#N/A</v>
      </c>
      <c r="AO352" s="855" t="str">
        <f aca="false">IF(AND(U352&lt;&gt;"",AO350=""),"新規に適用",IF(AND(U352&lt;&gt;"",AO350&lt;&gt;""),"継続で適用",""))</f>
        <v/>
      </c>
      <c r="AP352" s="856"/>
      <c r="AQ352" s="855" t="str">
        <f aca="false">IF(AND(U352&lt;&gt;"",AQ350=""),"新規に適用",IF(AND(U352&lt;&gt;"",AQ350&lt;&gt;""),"継続で適用",""))</f>
        <v/>
      </c>
      <c r="AR352" s="857" t="str">
        <f aca="false">IF(AND(U352&lt;&gt;"",AO350=""),"新規に適用",IF(AND(U352&lt;&gt;"",OR(U350="新加算Ⅰ",U350="新加算Ⅱ",U350="新加算Ⅴ（１）",U350="新加算Ⅴ（２）",U350="新加算Ⅴ（３）",U350="新加算Ⅴ（４）",U350="新加算Ⅴ（５）",U350="新加算Ⅴ（６）",U350="新加算Ⅴ（７）",U350="新加算Ⅴ（９）",U350="新加算Ⅴ（10）",U350="新加算Ⅴ（12）")),"継続で適用",""))</f>
        <v/>
      </c>
      <c r="AS352" s="855" t="str">
        <f aca="false">IF(AND(U352&lt;&gt;"",AS350=""),"新規に適用",IF(AND(U352&lt;&gt;"",AS350&lt;&gt;""),"継続で適用",""))</f>
        <v/>
      </c>
      <c r="AT352" s="838"/>
      <c r="AU352" s="868"/>
      <c r="AV352" s="831" t="str">
        <f aca="false">IF(K350&lt;&gt;"","V列に色付け","")</f>
        <v/>
      </c>
      <c r="AW352" s="877"/>
      <c r="AX352" s="833"/>
      <c r="BL352" s="644" t="str">
        <f aca="false">G350</f>
        <v/>
      </c>
    </row>
    <row r="353" s="1" customFormat="true" ht="30" hidden="false" customHeight="true" outlineLevel="0" collapsed="false">
      <c r="A353" s="616"/>
      <c r="B353" s="617"/>
      <c r="C353" s="617"/>
      <c r="D353" s="617"/>
      <c r="E353" s="617"/>
      <c r="F353" s="617"/>
      <c r="G353" s="618"/>
      <c r="H353" s="618"/>
      <c r="I353" s="618"/>
      <c r="J353" s="808"/>
      <c r="K353" s="618"/>
      <c r="L353" s="620"/>
      <c r="M353" s="621"/>
      <c r="N353" s="859" t="str">
        <f aca="false">IF('別紙様式2-2（４・５月分）'!Q268="","",'別紙様式2-2（４・５月分）'!Q268)</f>
        <v/>
      </c>
      <c r="O353" s="863"/>
      <c r="P353" s="873"/>
      <c r="Q353" s="840"/>
      <c r="R353" s="874"/>
      <c r="S353" s="875"/>
      <c r="T353" s="843"/>
      <c r="U353" s="844"/>
      <c r="V353" s="870"/>
      <c r="W353" s="846"/>
      <c r="X353" s="881"/>
      <c r="Y353" s="667"/>
      <c r="Z353" s="881"/>
      <c r="AA353" s="667"/>
      <c r="AB353" s="881"/>
      <c r="AC353" s="667"/>
      <c r="AD353" s="881"/>
      <c r="AE353" s="667"/>
      <c r="AF353" s="667"/>
      <c r="AG353" s="848"/>
      <c r="AH353" s="849"/>
      <c r="AI353" s="871"/>
      <c r="AJ353" s="882"/>
      <c r="AK353" s="852"/>
      <c r="AL353" s="853"/>
      <c r="AM353" s="854"/>
      <c r="AN353" s="855"/>
      <c r="AO353" s="855"/>
      <c r="AP353" s="856"/>
      <c r="AQ353" s="855"/>
      <c r="AR353" s="857"/>
      <c r="AS353" s="855"/>
      <c r="AT353" s="681" t="str">
        <f aca="false">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868"/>
      <c r="AV353" s="831"/>
      <c r="AW353" s="877" t="str">
        <f aca="false">IF('別紙様式2-2（４・５月分）'!O268="","",'別紙様式2-2（４・５月分）'!O268)</f>
        <v/>
      </c>
      <c r="AX353" s="833"/>
      <c r="BL353" s="644" t="str">
        <f aca="false">G350</f>
        <v/>
      </c>
    </row>
    <row r="354" customFormat="false" ht="30" hidden="false" customHeight="true" outlineLevel="0" collapsed="false">
      <c r="A354" s="730" t="n">
        <v>86</v>
      </c>
      <c r="B354" s="731" t="str">
        <f aca="false">IF(基本情報入力シート!C139="","",基本情報入力シート!C139)</f>
        <v/>
      </c>
      <c r="C354" s="731"/>
      <c r="D354" s="731"/>
      <c r="E354" s="731"/>
      <c r="F354" s="731"/>
      <c r="G354" s="732" t="str">
        <f aca="false">IF(基本情報入力シート!M139="","",基本情報入力シート!M139)</f>
        <v/>
      </c>
      <c r="H354" s="732" t="str">
        <f aca="false">IF(基本情報入力シート!R139="","",基本情報入力シート!R139)</f>
        <v/>
      </c>
      <c r="I354" s="732" t="str">
        <f aca="false">IF(基本情報入力シート!W139="","",基本情報入力シート!W139)</f>
        <v/>
      </c>
      <c r="J354" s="860" t="str">
        <f aca="false">IF(基本情報入力シート!X139="","",基本情報入力シート!X139)</f>
        <v/>
      </c>
      <c r="K354" s="732" t="str">
        <f aca="false">IF(基本情報入力シート!Y139="","",基本情報入力シート!Y139)</f>
        <v/>
      </c>
      <c r="L354" s="879" t="str">
        <f aca="false">IF(基本情報入力シート!AB139="","",基本情報入力シート!AB139)</f>
        <v/>
      </c>
      <c r="M354" s="880" t="e">
        <f aca="false">IF(基本情報入力シート!AC139="","",基本情報入力シート!AC139)</f>
        <v>#N/A</v>
      </c>
      <c r="N354" s="811" t="str">
        <f aca="false">IF('別紙様式2-2（４・５月分）'!Q269="","",'別紙様式2-2（４・５月分）'!Q269)</f>
        <v/>
      </c>
      <c r="O354" s="863" t="e">
        <f aca="false">IF(SUM('別紙様式2-2（４・５月分）'!R269:R271)=0,"",SUM('別紙様式2-2（４・５月分）'!R269:R271))</f>
        <v>#N/A</v>
      </c>
      <c r="P354" s="813" t="e">
        <f aca="false">IFERROR(VLOOKUP('別紙様式2-2（４・５月分）'!AR269,【参考】数式用!$AT$5:$AU$22,2,FALSE),"")))</f>
        <v>#N/A</v>
      </c>
      <c r="Q354" s="813"/>
      <c r="R354" s="813"/>
      <c r="S354" s="864" t="e">
        <f aca="false">IFERROR(VLOOKUP(K354,【参考】数式用!$A$5:$AB$27,MATCH(P354,【参考】数式用!$B$4:$AB$4,0)+1,0),"")))</f>
        <v>#N/A</v>
      </c>
      <c r="T354" s="815" t="s">
        <v>405</v>
      </c>
      <c r="U354" s="816"/>
      <c r="V354" s="865" t="e">
        <f aca="false">IFERROR(VLOOKUP(K354,【参考】数式用!$A$5:$AB$27,MATCH(U354,【参考】数式用!$B$4:$AB$4,0)+1,0),"")))</f>
        <v>#N/A</v>
      </c>
      <c r="W354" s="818" t="s">
        <v>88</v>
      </c>
      <c r="X354" s="819" t="n">
        <v>6</v>
      </c>
      <c r="Y354" s="626" t="s">
        <v>89</v>
      </c>
      <c r="Z354" s="819" t="n">
        <v>6</v>
      </c>
      <c r="AA354" s="626" t="s">
        <v>372</v>
      </c>
      <c r="AB354" s="819" t="n">
        <v>7</v>
      </c>
      <c r="AC354" s="626" t="s">
        <v>89</v>
      </c>
      <c r="AD354" s="819" t="n">
        <v>3</v>
      </c>
      <c r="AE354" s="626" t="s">
        <v>90</v>
      </c>
      <c r="AF354" s="626" t="s">
        <v>101</v>
      </c>
      <c r="AG354" s="820" t="n">
        <f aca="false">IF(X354&gt;=1,(AB354*12+AD354)-(X354*12+Z354)+1,"")</f>
        <v>10</v>
      </c>
      <c r="AH354" s="821" t="s">
        <v>373</v>
      </c>
      <c r="AI354" s="866" t="str">
        <f aca="false">IFERROR(ROUNDDOWN(ROUND(L354*V354,0)*M354,0)*AG354,"")</f>
        <v/>
      </c>
      <c r="AJ354" s="867" t="str">
        <f aca="false">IFERROR(ROUNDDOWN(ROUND((L354*(V354-AX354)),0)*M354,0)*AG354,"")</f>
        <v/>
      </c>
      <c r="AK354" s="824" t="e">
        <f aca="false">IFERROR(IF(OR(N354="",N355="",N357=""),0,ROUNDDOWN(ROUNDDOWN(ROUND(L354*VLOOKUP(K354,【参考】数式用!$A$5:$AB$27,MATCH("新加算Ⅳ",【参考】数式用!$B$4:$AB$4,0)+1,0),0)*M354,0)*AG354*0.5,0)),"")),0),0),0)))</f>
        <v>#N/A</v>
      </c>
      <c r="AL354" s="825"/>
      <c r="AM354" s="826" t="e">
        <f aca="false">IFERROR(IF(OR(N357="ベア加算",N357=""),0, IF(OR(U354="新加算Ⅰ",U354="新加算Ⅱ",U354="新加算Ⅲ",U354="新加算Ⅳ"),ROUNDDOWN(ROUND(L354*VLOOKUP(K354,【参考】数式用!$A$5:$I$27,MATCH("ベア加算",【参考】数式用!$B$4:$I$4,0)+1,0),0)*M354,0)*AG354,0)),"")),0),0))))</f>
        <v>#N/A</v>
      </c>
      <c r="AN354" s="703"/>
      <c r="AO354" s="827"/>
      <c r="AP354" s="704"/>
      <c r="AQ354" s="704"/>
      <c r="AR354" s="828"/>
      <c r="AS354" s="829"/>
      <c r="AT354" s="639" t="str">
        <f aca="false">IF(AV354="","",IF(V354&lt;O354,"！加算の要件上は問題ありませんが、令和６年４・５月と比較して令和６年６月に加算率が下がる計画になっています。",""))</f>
        <v/>
      </c>
      <c r="AU354" s="868"/>
      <c r="AV354" s="831" t="str">
        <f aca="false">IF(K354&lt;&gt;"","V列に色付け","")</f>
        <v/>
      </c>
      <c r="AW354" s="877" t="str">
        <f aca="false">IF('別紙様式2-2（４・５月分）'!O269="","",'別紙様式2-2（４・５月分）'!O269)</f>
        <v/>
      </c>
      <c r="AX354" s="833" t="e">
        <f aca="false">IF(SUM('別紙様式2-2（４・５月分）'!P269:P271)=0,"",SUM('別紙様式2-2（４・５月分）'!P269:P271))</f>
        <v>#N/A</v>
      </c>
      <c r="AY354" s="834" t="e">
        <f aca="false">IFERROR(VLOOKUP(K354,【参考】数式用!$AJ$2:$AK$24,2,FALSE),"")))</f>
        <v>#N/A</v>
      </c>
      <c r="AZ354" s="835" t="s">
        <v>406</v>
      </c>
      <c r="BA354" s="835" t="s">
        <v>407</v>
      </c>
      <c r="BB354" s="835" t="s">
        <v>408</v>
      </c>
      <c r="BC354" s="835" t="s">
        <v>409</v>
      </c>
      <c r="BD354" s="835" t="e">
        <f aca="false">IF(AND(P354&lt;&gt;"新加算Ⅰ",P354&lt;&gt;"新加算Ⅱ",P354&lt;&gt;"新加算Ⅲ",P354&lt;&gt;"新加算Ⅳ"),P354,IF(Q356&lt;&gt;"",Q356,""))</f>
        <v>#N/A</v>
      </c>
      <c r="BE354" s="835"/>
      <c r="BF354" s="835" t="e">
        <f aca="false">IF(AM354&lt;&gt;0,IF(AN354="○","入力済","未入力"),"")</f>
        <v>#N/A</v>
      </c>
      <c r="BG354" s="835" t="str">
        <f aca="false">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835" t="str">
        <f aca="false">IF(OR(U354="新加算Ⅴ（７）",U354="新加算Ⅴ（９）",U354="新加算Ⅴ（10）",U354="新加算Ⅴ（12）",U354="新加算Ⅴ（13）",U354="新加算Ⅴ（14）"),IF(OR(AP354="○",AP354="令和６年度中に満たす"),"入力済","未入力"),"")</f>
        <v/>
      </c>
      <c r="BI354" s="835" t="str">
        <f aca="false">IF(OR(U354="新加算Ⅰ",U354="新加算Ⅱ",U354="新加算Ⅲ",U354="新加算Ⅴ（１）",U354="新加算Ⅴ（３）",U354="新加算Ⅴ（８）"),IF(OR(AQ354="○",AQ354="令和６年度中に満たす"),"入力済","未入力"),"")</f>
        <v/>
      </c>
      <c r="BJ354" s="836" t="str">
        <f aca="false">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831" t="str">
        <f aca="false">IF(OR(U354="新加算Ⅰ",U354="新加算Ⅴ（１）",U354="新加算Ⅴ（２）",U354="新加算Ⅴ（５）",U354="新加算Ⅴ（７）",U354="新加算Ⅴ（10）"),IF(AS354="","未入力","入力済"),"")</f>
        <v/>
      </c>
      <c r="BL354" s="644" t="str">
        <f aca="false">G354</f>
        <v/>
      </c>
    </row>
    <row r="355" customFormat="false" ht="15" hidden="false" customHeight="true" outlineLevel="0" collapsed="false">
      <c r="A355" s="730"/>
      <c r="B355" s="731"/>
      <c r="C355" s="731"/>
      <c r="D355" s="731"/>
      <c r="E355" s="731"/>
      <c r="F355" s="731"/>
      <c r="G355" s="732"/>
      <c r="H355" s="732"/>
      <c r="I355" s="732"/>
      <c r="J355" s="860"/>
      <c r="K355" s="732"/>
      <c r="L355" s="879"/>
      <c r="M355" s="880"/>
      <c r="N355" s="837" t="str">
        <f aca="false">IF('別紙様式2-2（４・５月分）'!Q270="","",'別紙様式2-2（４・５月分）'!Q270)</f>
        <v/>
      </c>
      <c r="O355" s="863"/>
      <c r="P355" s="813"/>
      <c r="Q355" s="813"/>
      <c r="R355" s="813"/>
      <c r="S355" s="864"/>
      <c r="T355" s="815"/>
      <c r="U355" s="816"/>
      <c r="V355" s="865"/>
      <c r="W355" s="818"/>
      <c r="X355" s="819"/>
      <c r="Y355" s="626"/>
      <c r="Z355" s="819"/>
      <c r="AA355" s="626"/>
      <c r="AB355" s="819"/>
      <c r="AC355" s="626"/>
      <c r="AD355" s="819"/>
      <c r="AE355" s="626"/>
      <c r="AF355" s="626"/>
      <c r="AG355" s="820"/>
      <c r="AH355" s="821"/>
      <c r="AI355" s="866"/>
      <c r="AJ355" s="867"/>
      <c r="AK355" s="824"/>
      <c r="AL355" s="825"/>
      <c r="AM355" s="826"/>
      <c r="AN355" s="703"/>
      <c r="AO355" s="827"/>
      <c r="AP355" s="704"/>
      <c r="AQ355" s="704"/>
      <c r="AR355" s="828"/>
      <c r="AS355" s="829"/>
      <c r="AT355" s="838" t="str">
        <f aca="false">IF(AV354="","",IF(AG354&gt;10,"！令和６年度の新加算の「算定対象月」が10か月を超えています。標準的な「算定対象月」は令和６年６月から令和７年３月です。",IF(OR(AB354&lt;&gt;7,AD354&lt;&gt;3),"！算定期間の終わりが令和７年３月になっていません。区分変更を行う場合は、別紙様式2-4に記入してください。","")))</f>
        <v/>
      </c>
      <c r="AU355" s="868"/>
      <c r="AV355" s="831"/>
      <c r="AW355" s="877" t="str">
        <f aca="false">IF('別紙様式2-2（４・５月分）'!O270="","",'別紙様式2-2（４・５月分）'!O270)</f>
        <v/>
      </c>
      <c r="AX355" s="833"/>
      <c r="AY355" s="834"/>
      <c r="AZ355" s="835"/>
      <c r="BA355" s="835"/>
      <c r="BB355" s="835"/>
      <c r="BC355" s="835"/>
      <c r="BD355" s="835"/>
      <c r="BE355" s="835"/>
      <c r="BF355" s="835"/>
      <c r="BG355" s="835"/>
      <c r="BH355" s="835"/>
      <c r="BI355" s="835"/>
      <c r="BJ355" s="836"/>
      <c r="BK355" s="831"/>
      <c r="BL355" s="644" t="str">
        <f aca="false">G354</f>
        <v/>
      </c>
    </row>
    <row r="356" s="1" customFormat="true" ht="15" hidden="false" customHeight="true" outlineLevel="0" collapsed="false">
      <c r="A356" s="730"/>
      <c r="B356" s="731"/>
      <c r="C356" s="731"/>
      <c r="D356" s="731"/>
      <c r="E356" s="731"/>
      <c r="F356" s="731"/>
      <c r="G356" s="732"/>
      <c r="H356" s="732"/>
      <c r="I356" s="732"/>
      <c r="J356" s="860"/>
      <c r="K356" s="732"/>
      <c r="L356" s="879"/>
      <c r="M356" s="880"/>
      <c r="N356" s="837"/>
      <c r="O356" s="863"/>
      <c r="P356" s="873" t="s">
        <v>92</v>
      </c>
      <c r="Q356" s="840" t="e">
        <f aca="false">IFERROR(VLOOKUP('別紙様式2-2（４・５月分）'!AR269,【参考】数式用!$AT$5:$AV$22,3,FALSE),"")))</f>
        <v>#N/A</v>
      </c>
      <c r="R356" s="874" t="s">
        <v>94</v>
      </c>
      <c r="S356" s="869" t="e">
        <f aca="false">IFERROR(VLOOKUP(K354,【参考】数式用!$A$5:$AB$27,MATCH(Q356,【参考】数式用!$B$4:$AB$4,0)+1,0),"")))</f>
        <v>#N/A</v>
      </c>
      <c r="T356" s="843" t="s">
        <v>410</v>
      </c>
      <c r="U356" s="844"/>
      <c r="V356" s="870" t="e">
        <f aca="false">IFERROR(VLOOKUP(K354,【参考】数式用!$A$5:$AB$27,MATCH(U356,【参考】数式用!$B$4:$AB$4,0)+1,0),"")))</f>
        <v>#N/A</v>
      </c>
      <c r="W356" s="846" t="s">
        <v>88</v>
      </c>
      <c r="X356" s="881" t="n">
        <v>7</v>
      </c>
      <c r="Y356" s="667" t="s">
        <v>89</v>
      </c>
      <c r="Z356" s="881" t="n">
        <v>4</v>
      </c>
      <c r="AA356" s="667" t="s">
        <v>372</v>
      </c>
      <c r="AB356" s="881" t="n">
        <v>8</v>
      </c>
      <c r="AC356" s="667" t="s">
        <v>89</v>
      </c>
      <c r="AD356" s="881" t="n">
        <v>3</v>
      </c>
      <c r="AE356" s="667" t="s">
        <v>90</v>
      </c>
      <c r="AF356" s="667" t="s">
        <v>101</v>
      </c>
      <c r="AG356" s="848" t="n">
        <f aca="false">IF(X356&gt;=1,(AB356*12+AD356)-(X356*12+Z356)+1,"")</f>
        <v>12</v>
      </c>
      <c r="AH356" s="849" t="s">
        <v>373</v>
      </c>
      <c r="AI356" s="871" t="str">
        <f aca="false">IFERROR(ROUNDDOWN(ROUND(L354*V356,0)*M354,0)*AG356,"")</f>
        <v/>
      </c>
      <c r="AJ356" s="882" t="str">
        <f aca="false">IFERROR(ROUNDDOWN(ROUND((L354*(V356-AX354)),0)*M354,0)*AG356,"")</f>
        <v/>
      </c>
      <c r="AK356" s="852" t="e">
        <f aca="false">IFERROR(IF(OR(N354="",N355="",N357=""),0,ROUNDDOWN(ROUNDDOWN(ROUND(L354*VLOOKUP(K354,【参考】数式用!$A$5:$AB$27,MATCH("新加算Ⅳ",【参考】数式用!$B$4:$AB$4,0)+1,0),0)*M354,0)*AG356*0.5,0)),"")),0),0),0)))</f>
        <v>#N/A</v>
      </c>
      <c r="AL356" s="853" t="str">
        <f aca="false">IF(U356&lt;&gt;"","新規に適用","")</f>
        <v/>
      </c>
      <c r="AM356" s="854" t="e">
        <f aca="false">IFERROR(IF(OR(N357="ベア加算",N357=""),0, IF(OR(U354="新加算Ⅰ",U354="新加算Ⅱ",U354="新加算Ⅲ",U354="新加算Ⅳ"),0,ROUNDDOWN(ROUND(L354*VLOOKUP(K354,【参考】数式用!$A$5:$I$27,MATCH("ベア加算",【参考】数式用!$B$4:$I$4,0)+1,0),0)*M354,0)*AG356)),"")),0),0))))</f>
        <v>#N/A</v>
      </c>
      <c r="AN356" s="855" t="e">
        <f aca="false">IF(AM356=0,"",IF(AND(U356&lt;&gt;"",AN354=""),"新規に適用",IF(AND(U356&lt;&gt;"",AN354&lt;&gt;""),"継続で適用","")))</f>
        <v>#N/A</v>
      </c>
      <c r="AO356" s="855" t="str">
        <f aca="false">IF(AND(U356&lt;&gt;"",AO354=""),"新規に適用",IF(AND(U356&lt;&gt;"",AO354&lt;&gt;""),"継続で適用",""))</f>
        <v/>
      </c>
      <c r="AP356" s="856"/>
      <c r="AQ356" s="855" t="str">
        <f aca="false">IF(AND(U356&lt;&gt;"",AQ354=""),"新規に適用",IF(AND(U356&lt;&gt;"",AQ354&lt;&gt;""),"継続で適用",""))</f>
        <v/>
      </c>
      <c r="AR356" s="857" t="str">
        <f aca="false">IF(AND(U356&lt;&gt;"",AO354=""),"新規に適用",IF(AND(U356&lt;&gt;"",OR(U354="新加算Ⅰ",U354="新加算Ⅱ",U354="新加算Ⅴ（１）",U354="新加算Ⅴ（２）",U354="新加算Ⅴ（３）",U354="新加算Ⅴ（４）",U354="新加算Ⅴ（５）",U354="新加算Ⅴ（６）",U354="新加算Ⅴ（７）",U354="新加算Ⅴ（９）",U354="新加算Ⅴ（10）",U354="新加算Ⅴ（12）")),"継続で適用",""))</f>
        <v/>
      </c>
      <c r="AS356" s="855" t="str">
        <f aca="false">IF(AND(U356&lt;&gt;"",AS354=""),"新規に適用",IF(AND(U356&lt;&gt;"",AS354&lt;&gt;""),"継続で適用",""))</f>
        <v/>
      </c>
      <c r="AT356" s="838"/>
      <c r="AU356" s="868"/>
      <c r="AV356" s="831" t="str">
        <f aca="false">IF(K354&lt;&gt;"","V列に色付け","")</f>
        <v/>
      </c>
      <c r="AW356" s="877"/>
      <c r="AX356" s="833"/>
      <c r="BL356" s="644" t="str">
        <f aca="false">G354</f>
        <v/>
      </c>
    </row>
    <row r="357" s="1" customFormat="true" ht="30" hidden="false" customHeight="true" outlineLevel="0" collapsed="false">
      <c r="A357" s="730"/>
      <c r="B357" s="731"/>
      <c r="C357" s="731"/>
      <c r="D357" s="731"/>
      <c r="E357" s="731"/>
      <c r="F357" s="731"/>
      <c r="G357" s="732"/>
      <c r="H357" s="732"/>
      <c r="I357" s="732"/>
      <c r="J357" s="860"/>
      <c r="K357" s="732"/>
      <c r="L357" s="879"/>
      <c r="M357" s="880"/>
      <c r="N357" s="859" t="str">
        <f aca="false">IF('別紙様式2-2（４・５月分）'!Q271="","",'別紙様式2-2（４・５月分）'!Q271)</f>
        <v/>
      </c>
      <c r="O357" s="863"/>
      <c r="P357" s="873"/>
      <c r="Q357" s="840"/>
      <c r="R357" s="874"/>
      <c r="S357" s="869"/>
      <c r="T357" s="843"/>
      <c r="U357" s="844"/>
      <c r="V357" s="870"/>
      <c r="W357" s="846"/>
      <c r="X357" s="881"/>
      <c r="Y357" s="667"/>
      <c r="Z357" s="881"/>
      <c r="AA357" s="667"/>
      <c r="AB357" s="881"/>
      <c r="AC357" s="667"/>
      <c r="AD357" s="881"/>
      <c r="AE357" s="667"/>
      <c r="AF357" s="667"/>
      <c r="AG357" s="848"/>
      <c r="AH357" s="849"/>
      <c r="AI357" s="871"/>
      <c r="AJ357" s="882"/>
      <c r="AK357" s="852"/>
      <c r="AL357" s="853"/>
      <c r="AM357" s="854"/>
      <c r="AN357" s="855"/>
      <c r="AO357" s="855"/>
      <c r="AP357" s="856"/>
      <c r="AQ357" s="855"/>
      <c r="AR357" s="857"/>
      <c r="AS357" s="855"/>
      <c r="AT357" s="681" t="str">
        <f aca="false">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868"/>
      <c r="AV357" s="831"/>
      <c r="AW357" s="877" t="str">
        <f aca="false">IF('別紙様式2-2（４・５月分）'!O271="","",'別紙様式2-2（４・５月分）'!O271)</f>
        <v/>
      </c>
      <c r="AX357" s="833"/>
      <c r="BL357" s="644" t="str">
        <f aca="false">G354</f>
        <v/>
      </c>
    </row>
    <row r="358" customFormat="false" ht="30" hidden="false" customHeight="true" outlineLevel="0" collapsed="false">
      <c r="A358" s="616" t="n">
        <v>87</v>
      </c>
      <c r="B358" s="617" t="str">
        <f aca="false">IF(基本情報入力シート!C140="","",基本情報入力シート!C140)</f>
        <v/>
      </c>
      <c r="C358" s="617"/>
      <c r="D358" s="617"/>
      <c r="E358" s="617"/>
      <c r="F358" s="617"/>
      <c r="G358" s="618" t="str">
        <f aca="false">IF(基本情報入力シート!M140="","",基本情報入力シート!M140)</f>
        <v/>
      </c>
      <c r="H358" s="618" t="str">
        <f aca="false">IF(基本情報入力シート!R140="","",基本情報入力シート!R140)</f>
        <v/>
      </c>
      <c r="I358" s="618" t="str">
        <f aca="false">IF(基本情報入力シート!W140="","",基本情報入力シート!W140)</f>
        <v/>
      </c>
      <c r="J358" s="808" t="str">
        <f aca="false">IF(基本情報入力シート!X140="","",基本情報入力シート!X140)</f>
        <v/>
      </c>
      <c r="K358" s="618" t="str">
        <f aca="false">IF(基本情報入力シート!Y140="","",基本情報入力シート!Y140)</f>
        <v/>
      </c>
      <c r="L358" s="620" t="str">
        <f aca="false">IF(基本情報入力シート!AB140="","",基本情報入力シート!AB140)</f>
        <v/>
      </c>
      <c r="M358" s="621" t="e">
        <f aca="false">IF(基本情報入力シート!AC140="","",基本情報入力シート!AC140)</f>
        <v>#N/A</v>
      </c>
      <c r="N358" s="811" t="str">
        <f aca="false">IF('別紙様式2-2（４・５月分）'!Q272="","",'別紙様式2-2（４・５月分）'!Q272)</f>
        <v/>
      </c>
      <c r="O358" s="863" t="e">
        <f aca="false">IF(SUM('別紙様式2-2（４・５月分）'!R272:R274)=0,"",SUM('別紙様式2-2（４・５月分）'!R272:R274))</f>
        <v>#N/A</v>
      </c>
      <c r="P358" s="813" t="e">
        <f aca="false">IFERROR(VLOOKUP('別紙様式2-2（４・５月分）'!AR272,【参考】数式用!$AT$5:$AU$22,2,FALSE),"")))</f>
        <v>#N/A</v>
      </c>
      <c r="Q358" s="813"/>
      <c r="R358" s="813"/>
      <c r="S358" s="864" t="e">
        <f aca="false">IFERROR(VLOOKUP(K358,【参考】数式用!$A$5:$AB$27,MATCH(P358,【参考】数式用!$B$4:$AB$4,0)+1,0),"")))</f>
        <v>#N/A</v>
      </c>
      <c r="T358" s="815" t="s">
        <v>405</v>
      </c>
      <c r="U358" s="816"/>
      <c r="V358" s="865" t="e">
        <f aca="false">IFERROR(VLOOKUP(K358,【参考】数式用!$A$5:$AB$27,MATCH(U358,【参考】数式用!$B$4:$AB$4,0)+1,0),"")))</f>
        <v>#N/A</v>
      </c>
      <c r="W358" s="818" t="s">
        <v>88</v>
      </c>
      <c r="X358" s="819" t="n">
        <v>6</v>
      </c>
      <c r="Y358" s="626" t="s">
        <v>89</v>
      </c>
      <c r="Z358" s="819" t="n">
        <v>6</v>
      </c>
      <c r="AA358" s="626" t="s">
        <v>372</v>
      </c>
      <c r="AB358" s="819" t="n">
        <v>7</v>
      </c>
      <c r="AC358" s="626" t="s">
        <v>89</v>
      </c>
      <c r="AD358" s="819" t="n">
        <v>3</v>
      </c>
      <c r="AE358" s="626" t="s">
        <v>90</v>
      </c>
      <c r="AF358" s="626" t="s">
        <v>101</v>
      </c>
      <c r="AG358" s="820" t="n">
        <f aca="false">IF(X358&gt;=1,(AB358*12+AD358)-(X358*12+Z358)+1,"")</f>
        <v>10</v>
      </c>
      <c r="AH358" s="821" t="s">
        <v>373</v>
      </c>
      <c r="AI358" s="866" t="str">
        <f aca="false">IFERROR(ROUNDDOWN(ROUND(L358*V358,0)*M358,0)*AG358,"")</f>
        <v/>
      </c>
      <c r="AJ358" s="867" t="str">
        <f aca="false">IFERROR(ROUNDDOWN(ROUND((L358*(V358-AX358)),0)*M358,0)*AG358,"")</f>
        <v/>
      </c>
      <c r="AK358" s="824" t="e">
        <f aca="false">IFERROR(IF(OR(N358="",N359="",N361=""),0,ROUNDDOWN(ROUNDDOWN(ROUND(L358*VLOOKUP(K358,【参考】数式用!$A$5:$AB$27,MATCH("新加算Ⅳ",【参考】数式用!$B$4:$AB$4,0)+1,0),0)*M358,0)*AG358*0.5,0)),"")),0),0),0)))</f>
        <v>#N/A</v>
      </c>
      <c r="AL358" s="825"/>
      <c r="AM358" s="826" t="e">
        <f aca="false">IFERROR(IF(OR(N361="ベア加算",N361=""),0, IF(OR(U358="新加算Ⅰ",U358="新加算Ⅱ",U358="新加算Ⅲ",U358="新加算Ⅳ"),ROUNDDOWN(ROUND(L358*VLOOKUP(K358,【参考】数式用!$A$5:$I$27,MATCH("ベア加算",【参考】数式用!$B$4:$I$4,0)+1,0),0)*M358,0)*AG358,0)),"")),0),0))))</f>
        <v>#N/A</v>
      </c>
      <c r="AN358" s="703"/>
      <c r="AO358" s="827"/>
      <c r="AP358" s="704"/>
      <c r="AQ358" s="704"/>
      <c r="AR358" s="828"/>
      <c r="AS358" s="829"/>
      <c r="AT358" s="639" t="str">
        <f aca="false">IF(AV358="","",IF(V358&lt;O358,"！加算の要件上は問題ありませんが、令和６年４・５月と比較して令和６年６月に加算率が下がる計画になっています。",""))</f>
        <v/>
      </c>
      <c r="AU358" s="868"/>
      <c r="AV358" s="831" t="str">
        <f aca="false">IF(K358&lt;&gt;"","V列に色付け","")</f>
        <v/>
      </c>
      <c r="AW358" s="877" t="str">
        <f aca="false">IF('別紙様式2-2（４・５月分）'!O272="","",'別紙様式2-2（４・５月分）'!O272)</f>
        <v/>
      </c>
      <c r="AX358" s="833" t="e">
        <f aca="false">IF(SUM('別紙様式2-2（４・５月分）'!P272:P274)=0,"",SUM('別紙様式2-2（４・５月分）'!P272:P274))</f>
        <v>#N/A</v>
      </c>
      <c r="AY358" s="834" t="e">
        <f aca="false">IFERROR(VLOOKUP(K358,【参考】数式用!$AJ$2:$AK$24,2,FALSE),"")))</f>
        <v>#N/A</v>
      </c>
      <c r="AZ358" s="835" t="s">
        <v>406</v>
      </c>
      <c r="BA358" s="835" t="s">
        <v>407</v>
      </c>
      <c r="BB358" s="835" t="s">
        <v>408</v>
      </c>
      <c r="BC358" s="835" t="s">
        <v>409</v>
      </c>
      <c r="BD358" s="835" t="e">
        <f aca="false">IF(AND(P358&lt;&gt;"新加算Ⅰ",P358&lt;&gt;"新加算Ⅱ",P358&lt;&gt;"新加算Ⅲ",P358&lt;&gt;"新加算Ⅳ"),P358,IF(Q360&lt;&gt;"",Q360,""))</f>
        <v>#N/A</v>
      </c>
      <c r="BE358" s="835"/>
      <c r="BF358" s="835" t="e">
        <f aca="false">IF(AM358&lt;&gt;0,IF(AN358="○","入力済","未入力"),"")</f>
        <v>#N/A</v>
      </c>
      <c r="BG358" s="835" t="str">
        <f aca="false">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835" t="str">
        <f aca="false">IF(OR(U358="新加算Ⅴ（７）",U358="新加算Ⅴ（９）",U358="新加算Ⅴ（10）",U358="新加算Ⅴ（12）",U358="新加算Ⅴ（13）",U358="新加算Ⅴ（14）"),IF(OR(AP358="○",AP358="令和６年度中に満たす"),"入力済","未入力"),"")</f>
        <v/>
      </c>
      <c r="BI358" s="835" t="str">
        <f aca="false">IF(OR(U358="新加算Ⅰ",U358="新加算Ⅱ",U358="新加算Ⅲ",U358="新加算Ⅴ（１）",U358="新加算Ⅴ（３）",U358="新加算Ⅴ（８）"),IF(OR(AQ358="○",AQ358="令和６年度中に満たす"),"入力済","未入力"),"")</f>
        <v/>
      </c>
      <c r="BJ358" s="836" t="str">
        <f aca="false">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831" t="str">
        <f aca="false">IF(OR(U358="新加算Ⅰ",U358="新加算Ⅴ（１）",U358="新加算Ⅴ（２）",U358="新加算Ⅴ（５）",U358="新加算Ⅴ（７）",U358="新加算Ⅴ（10）"),IF(AS358="","未入力","入力済"),"")</f>
        <v/>
      </c>
      <c r="BL358" s="644" t="str">
        <f aca="false">G358</f>
        <v/>
      </c>
    </row>
    <row r="359" customFormat="false" ht="15" hidden="false" customHeight="true" outlineLevel="0" collapsed="false">
      <c r="A359" s="616"/>
      <c r="B359" s="617"/>
      <c r="C359" s="617"/>
      <c r="D359" s="617"/>
      <c r="E359" s="617"/>
      <c r="F359" s="617"/>
      <c r="G359" s="618"/>
      <c r="H359" s="618"/>
      <c r="I359" s="618"/>
      <c r="J359" s="808"/>
      <c r="K359" s="618"/>
      <c r="L359" s="620"/>
      <c r="M359" s="621"/>
      <c r="N359" s="837" t="str">
        <f aca="false">IF('別紙様式2-2（４・５月分）'!Q273="","",'別紙様式2-2（４・５月分）'!Q273)</f>
        <v/>
      </c>
      <c r="O359" s="863"/>
      <c r="P359" s="813"/>
      <c r="Q359" s="813"/>
      <c r="R359" s="813"/>
      <c r="S359" s="864"/>
      <c r="T359" s="815"/>
      <c r="U359" s="816"/>
      <c r="V359" s="865"/>
      <c r="W359" s="818"/>
      <c r="X359" s="819"/>
      <c r="Y359" s="626"/>
      <c r="Z359" s="819"/>
      <c r="AA359" s="626"/>
      <c r="AB359" s="819"/>
      <c r="AC359" s="626"/>
      <c r="AD359" s="819"/>
      <c r="AE359" s="626"/>
      <c r="AF359" s="626"/>
      <c r="AG359" s="820"/>
      <c r="AH359" s="821"/>
      <c r="AI359" s="866"/>
      <c r="AJ359" s="867"/>
      <c r="AK359" s="824"/>
      <c r="AL359" s="825"/>
      <c r="AM359" s="826"/>
      <c r="AN359" s="703"/>
      <c r="AO359" s="827"/>
      <c r="AP359" s="704"/>
      <c r="AQ359" s="704"/>
      <c r="AR359" s="828"/>
      <c r="AS359" s="829"/>
      <c r="AT359" s="838" t="str">
        <f aca="false">IF(AV358="","",IF(AG358&gt;10,"！令和６年度の新加算の「算定対象月」が10か月を超えています。標準的な「算定対象月」は令和６年６月から令和７年３月です。",IF(OR(AB358&lt;&gt;7,AD358&lt;&gt;3),"！算定期間の終わりが令和７年３月になっていません。区分変更を行う場合は、別紙様式2-4に記入してください。","")))</f>
        <v/>
      </c>
      <c r="AU359" s="868"/>
      <c r="AV359" s="831"/>
      <c r="AW359" s="877" t="str">
        <f aca="false">IF('別紙様式2-2（４・５月分）'!O273="","",'別紙様式2-2（４・５月分）'!O273)</f>
        <v/>
      </c>
      <c r="AX359" s="833"/>
      <c r="AY359" s="834"/>
      <c r="AZ359" s="835"/>
      <c r="BA359" s="835"/>
      <c r="BB359" s="835"/>
      <c r="BC359" s="835"/>
      <c r="BD359" s="835"/>
      <c r="BE359" s="835"/>
      <c r="BF359" s="835"/>
      <c r="BG359" s="835"/>
      <c r="BH359" s="835"/>
      <c r="BI359" s="835"/>
      <c r="BJ359" s="836"/>
      <c r="BK359" s="831"/>
      <c r="BL359" s="644" t="str">
        <f aca="false">G358</f>
        <v/>
      </c>
    </row>
    <row r="360" s="1" customFormat="true" ht="15" hidden="false" customHeight="true" outlineLevel="0" collapsed="false">
      <c r="A360" s="616"/>
      <c r="B360" s="617"/>
      <c r="C360" s="617"/>
      <c r="D360" s="617"/>
      <c r="E360" s="617"/>
      <c r="F360" s="617"/>
      <c r="G360" s="618"/>
      <c r="H360" s="618"/>
      <c r="I360" s="618"/>
      <c r="J360" s="808"/>
      <c r="K360" s="618"/>
      <c r="L360" s="620"/>
      <c r="M360" s="621"/>
      <c r="N360" s="837"/>
      <c r="O360" s="863"/>
      <c r="P360" s="873" t="s">
        <v>92</v>
      </c>
      <c r="Q360" s="840" t="e">
        <f aca="false">IFERROR(VLOOKUP('別紙様式2-2（４・５月分）'!AR272,【参考】数式用!$AT$5:$AV$22,3,FALSE),"")))</f>
        <v>#N/A</v>
      </c>
      <c r="R360" s="874" t="s">
        <v>94</v>
      </c>
      <c r="S360" s="875" t="e">
        <f aca="false">IFERROR(VLOOKUP(K358,【参考】数式用!$A$5:$AB$27,MATCH(Q360,【参考】数式用!$B$4:$AB$4,0)+1,0),"")))</f>
        <v>#N/A</v>
      </c>
      <c r="T360" s="843" t="s">
        <v>410</v>
      </c>
      <c r="U360" s="844"/>
      <c r="V360" s="870" t="e">
        <f aca="false">IFERROR(VLOOKUP(K358,【参考】数式用!$A$5:$AB$27,MATCH(U360,【参考】数式用!$B$4:$AB$4,0)+1,0),"")))</f>
        <v>#N/A</v>
      </c>
      <c r="W360" s="846" t="s">
        <v>88</v>
      </c>
      <c r="X360" s="881" t="n">
        <v>7</v>
      </c>
      <c r="Y360" s="667" t="s">
        <v>89</v>
      </c>
      <c r="Z360" s="881" t="n">
        <v>4</v>
      </c>
      <c r="AA360" s="667" t="s">
        <v>372</v>
      </c>
      <c r="AB360" s="881" t="n">
        <v>8</v>
      </c>
      <c r="AC360" s="667" t="s">
        <v>89</v>
      </c>
      <c r="AD360" s="881" t="n">
        <v>3</v>
      </c>
      <c r="AE360" s="667" t="s">
        <v>90</v>
      </c>
      <c r="AF360" s="667" t="s">
        <v>101</v>
      </c>
      <c r="AG360" s="848" t="n">
        <f aca="false">IF(X360&gt;=1,(AB360*12+AD360)-(X360*12+Z360)+1,"")</f>
        <v>12</v>
      </c>
      <c r="AH360" s="849" t="s">
        <v>373</v>
      </c>
      <c r="AI360" s="871" t="str">
        <f aca="false">IFERROR(ROUNDDOWN(ROUND(L358*V360,0)*M358,0)*AG360,"")</f>
        <v/>
      </c>
      <c r="AJ360" s="882" t="str">
        <f aca="false">IFERROR(ROUNDDOWN(ROUND((L358*(V360-AX358)),0)*M358,0)*AG360,"")</f>
        <v/>
      </c>
      <c r="AK360" s="852" t="e">
        <f aca="false">IFERROR(IF(OR(N358="",N359="",N361=""),0,ROUNDDOWN(ROUNDDOWN(ROUND(L358*VLOOKUP(K358,【参考】数式用!$A$5:$AB$27,MATCH("新加算Ⅳ",【参考】数式用!$B$4:$AB$4,0)+1,0),0)*M358,0)*AG360*0.5,0)),"")),0),0),0)))</f>
        <v>#N/A</v>
      </c>
      <c r="AL360" s="853" t="str">
        <f aca="false">IF(U360&lt;&gt;"","新規に適用","")</f>
        <v/>
      </c>
      <c r="AM360" s="854" t="e">
        <f aca="false">IFERROR(IF(OR(N361="ベア加算",N361=""),0, IF(OR(U358="新加算Ⅰ",U358="新加算Ⅱ",U358="新加算Ⅲ",U358="新加算Ⅳ"),0,ROUNDDOWN(ROUND(L358*VLOOKUP(K358,【参考】数式用!$A$5:$I$27,MATCH("ベア加算",【参考】数式用!$B$4:$I$4,0)+1,0),0)*M358,0)*AG360)),"")),0),0))))</f>
        <v>#N/A</v>
      </c>
      <c r="AN360" s="855" t="e">
        <f aca="false">IF(AM360=0,"",IF(AND(U360&lt;&gt;"",AN358=""),"新規に適用",IF(AND(U360&lt;&gt;"",AN358&lt;&gt;""),"継続で適用","")))</f>
        <v>#N/A</v>
      </c>
      <c r="AO360" s="855" t="str">
        <f aca="false">IF(AND(U360&lt;&gt;"",AO358=""),"新規に適用",IF(AND(U360&lt;&gt;"",AO358&lt;&gt;""),"継続で適用",""))</f>
        <v/>
      </c>
      <c r="AP360" s="856"/>
      <c r="AQ360" s="855" t="str">
        <f aca="false">IF(AND(U360&lt;&gt;"",AQ358=""),"新規に適用",IF(AND(U360&lt;&gt;"",AQ358&lt;&gt;""),"継続で適用",""))</f>
        <v/>
      </c>
      <c r="AR360" s="857" t="str">
        <f aca="false">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855" t="str">
        <f aca="false">IF(AND(U360&lt;&gt;"",AS358=""),"新規に適用",IF(AND(U360&lt;&gt;"",AS358&lt;&gt;""),"継続で適用",""))</f>
        <v/>
      </c>
      <c r="AT360" s="838"/>
      <c r="AU360" s="868"/>
      <c r="AV360" s="831" t="str">
        <f aca="false">IF(K358&lt;&gt;"","V列に色付け","")</f>
        <v/>
      </c>
      <c r="AW360" s="877"/>
      <c r="AX360" s="833"/>
      <c r="BL360" s="644" t="str">
        <f aca="false">G358</f>
        <v/>
      </c>
    </row>
    <row r="361" s="1" customFormat="true" ht="30" hidden="false" customHeight="true" outlineLevel="0" collapsed="false">
      <c r="A361" s="616"/>
      <c r="B361" s="617"/>
      <c r="C361" s="617"/>
      <c r="D361" s="617"/>
      <c r="E361" s="617"/>
      <c r="F361" s="617"/>
      <c r="G361" s="618"/>
      <c r="H361" s="618"/>
      <c r="I361" s="618"/>
      <c r="J361" s="808"/>
      <c r="K361" s="618"/>
      <c r="L361" s="620"/>
      <c r="M361" s="621"/>
      <c r="N361" s="859" t="str">
        <f aca="false">IF('別紙様式2-2（４・５月分）'!Q274="","",'別紙様式2-2（４・５月分）'!Q274)</f>
        <v/>
      </c>
      <c r="O361" s="863"/>
      <c r="P361" s="873"/>
      <c r="Q361" s="840"/>
      <c r="R361" s="874"/>
      <c r="S361" s="875"/>
      <c r="T361" s="843"/>
      <c r="U361" s="844"/>
      <c r="V361" s="870"/>
      <c r="W361" s="846"/>
      <c r="X361" s="881"/>
      <c r="Y361" s="667"/>
      <c r="Z361" s="881"/>
      <c r="AA361" s="667"/>
      <c r="AB361" s="881"/>
      <c r="AC361" s="667"/>
      <c r="AD361" s="881"/>
      <c r="AE361" s="667"/>
      <c r="AF361" s="667"/>
      <c r="AG361" s="848"/>
      <c r="AH361" s="849"/>
      <c r="AI361" s="871"/>
      <c r="AJ361" s="882"/>
      <c r="AK361" s="852"/>
      <c r="AL361" s="853"/>
      <c r="AM361" s="854"/>
      <c r="AN361" s="855"/>
      <c r="AO361" s="855"/>
      <c r="AP361" s="856"/>
      <c r="AQ361" s="855"/>
      <c r="AR361" s="857"/>
      <c r="AS361" s="855"/>
      <c r="AT361" s="681" t="str">
        <f aca="false">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868"/>
      <c r="AV361" s="831"/>
      <c r="AW361" s="877" t="str">
        <f aca="false">IF('別紙様式2-2（４・５月分）'!O274="","",'別紙様式2-2（４・５月分）'!O274)</f>
        <v/>
      </c>
      <c r="AX361" s="833"/>
      <c r="BL361" s="644" t="str">
        <f aca="false">G358</f>
        <v/>
      </c>
    </row>
    <row r="362" customFormat="false" ht="30" hidden="false" customHeight="true" outlineLevel="0" collapsed="false">
      <c r="A362" s="730" t="n">
        <v>88</v>
      </c>
      <c r="B362" s="731" t="str">
        <f aca="false">IF(基本情報入力シート!C141="","",基本情報入力シート!C141)</f>
        <v/>
      </c>
      <c r="C362" s="731"/>
      <c r="D362" s="731"/>
      <c r="E362" s="731"/>
      <c r="F362" s="731"/>
      <c r="G362" s="732" t="str">
        <f aca="false">IF(基本情報入力シート!M141="","",基本情報入力シート!M141)</f>
        <v/>
      </c>
      <c r="H362" s="732" t="str">
        <f aca="false">IF(基本情報入力シート!R141="","",基本情報入力シート!R141)</f>
        <v/>
      </c>
      <c r="I362" s="732" t="str">
        <f aca="false">IF(基本情報入力シート!W141="","",基本情報入力シート!W141)</f>
        <v/>
      </c>
      <c r="J362" s="860" t="str">
        <f aca="false">IF(基本情報入力シート!X141="","",基本情報入力シート!X141)</f>
        <v/>
      </c>
      <c r="K362" s="732" t="str">
        <f aca="false">IF(基本情報入力シート!Y141="","",基本情報入力シート!Y141)</f>
        <v/>
      </c>
      <c r="L362" s="879" t="str">
        <f aca="false">IF(基本情報入力シート!AB141="","",基本情報入力シート!AB141)</f>
        <v/>
      </c>
      <c r="M362" s="880" t="e">
        <f aca="false">IF(基本情報入力シート!AC141="","",基本情報入力シート!AC141)</f>
        <v>#N/A</v>
      </c>
      <c r="N362" s="811" t="str">
        <f aca="false">IF('別紙様式2-2（４・５月分）'!Q275="","",'別紙様式2-2（４・５月分）'!Q275)</f>
        <v/>
      </c>
      <c r="O362" s="863" t="e">
        <f aca="false">IF(SUM('別紙様式2-2（４・５月分）'!R275:R277)=0,"",SUM('別紙様式2-2（４・５月分）'!R275:R277))</f>
        <v>#N/A</v>
      </c>
      <c r="P362" s="813" t="e">
        <f aca="false">IFERROR(VLOOKUP('別紙様式2-2（４・５月分）'!AR275,【参考】数式用!$AT$5:$AU$22,2,FALSE),"")))</f>
        <v>#N/A</v>
      </c>
      <c r="Q362" s="813"/>
      <c r="R362" s="813"/>
      <c r="S362" s="864" t="e">
        <f aca="false">IFERROR(VLOOKUP(K362,【参考】数式用!$A$5:$AB$27,MATCH(P362,【参考】数式用!$B$4:$AB$4,0)+1,0),"")))</f>
        <v>#N/A</v>
      </c>
      <c r="T362" s="815" t="s">
        <v>405</v>
      </c>
      <c r="U362" s="816"/>
      <c r="V362" s="865" t="e">
        <f aca="false">IFERROR(VLOOKUP(K362,【参考】数式用!$A$5:$AB$27,MATCH(U362,【参考】数式用!$B$4:$AB$4,0)+1,0),"")))</f>
        <v>#N/A</v>
      </c>
      <c r="W362" s="818" t="s">
        <v>88</v>
      </c>
      <c r="X362" s="819" t="n">
        <v>6</v>
      </c>
      <c r="Y362" s="626" t="s">
        <v>89</v>
      </c>
      <c r="Z362" s="819" t="n">
        <v>6</v>
      </c>
      <c r="AA362" s="626" t="s">
        <v>372</v>
      </c>
      <c r="AB362" s="819" t="n">
        <v>7</v>
      </c>
      <c r="AC362" s="626" t="s">
        <v>89</v>
      </c>
      <c r="AD362" s="819" t="n">
        <v>3</v>
      </c>
      <c r="AE362" s="626" t="s">
        <v>90</v>
      </c>
      <c r="AF362" s="626" t="s">
        <v>101</v>
      </c>
      <c r="AG362" s="820" t="n">
        <f aca="false">IF(X362&gt;=1,(AB362*12+AD362)-(X362*12+Z362)+1,"")</f>
        <v>10</v>
      </c>
      <c r="AH362" s="821" t="s">
        <v>373</v>
      </c>
      <c r="AI362" s="866" t="str">
        <f aca="false">IFERROR(ROUNDDOWN(ROUND(L362*V362,0)*M362,0)*AG362,"")</f>
        <v/>
      </c>
      <c r="AJ362" s="867" t="str">
        <f aca="false">IFERROR(ROUNDDOWN(ROUND((L362*(V362-AX362)),0)*M362,0)*AG362,"")</f>
        <v/>
      </c>
      <c r="AK362" s="824" t="e">
        <f aca="false">IFERROR(IF(OR(N362="",N363="",N365=""),0,ROUNDDOWN(ROUNDDOWN(ROUND(L362*VLOOKUP(K362,【参考】数式用!$A$5:$AB$27,MATCH("新加算Ⅳ",【参考】数式用!$B$4:$AB$4,0)+1,0),0)*M362,0)*AG362*0.5,0)),"")),0),0),0)))</f>
        <v>#N/A</v>
      </c>
      <c r="AL362" s="825"/>
      <c r="AM362" s="826" t="e">
        <f aca="false">IFERROR(IF(OR(N365="ベア加算",N365=""),0, IF(OR(U362="新加算Ⅰ",U362="新加算Ⅱ",U362="新加算Ⅲ",U362="新加算Ⅳ"),ROUNDDOWN(ROUND(L362*VLOOKUP(K362,【参考】数式用!$A$5:$I$27,MATCH("ベア加算",【参考】数式用!$B$4:$I$4,0)+1,0),0)*M362,0)*AG362,0)),"")),0),0))))</f>
        <v>#N/A</v>
      </c>
      <c r="AN362" s="703"/>
      <c r="AO362" s="827"/>
      <c r="AP362" s="704"/>
      <c r="AQ362" s="704"/>
      <c r="AR362" s="828"/>
      <c r="AS362" s="829"/>
      <c r="AT362" s="639" t="str">
        <f aca="false">IF(AV362="","",IF(V362&lt;O362,"！加算の要件上は問題ありませんが、令和６年４・５月と比較して令和６年６月に加算率が下がる計画になっています。",""))</f>
        <v/>
      </c>
      <c r="AU362" s="868"/>
      <c r="AV362" s="831" t="str">
        <f aca="false">IF(K362&lt;&gt;"","V列に色付け","")</f>
        <v/>
      </c>
      <c r="AW362" s="877" t="str">
        <f aca="false">IF('別紙様式2-2（４・５月分）'!O275="","",'別紙様式2-2（４・５月分）'!O275)</f>
        <v/>
      </c>
      <c r="AX362" s="833" t="e">
        <f aca="false">IF(SUM('別紙様式2-2（４・５月分）'!P275:P277)=0,"",SUM('別紙様式2-2（４・５月分）'!P275:P277))</f>
        <v>#N/A</v>
      </c>
      <c r="AY362" s="834" t="e">
        <f aca="false">IFERROR(VLOOKUP(K362,【参考】数式用!$AJ$2:$AK$24,2,FALSE),"")))</f>
        <v>#N/A</v>
      </c>
      <c r="AZ362" s="835" t="s">
        <v>406</v>
      </c>
      <c r="BA362" s="835" t="s">
        <v>407</v>
      </c>
      <c r="BB362" s="835" t="s">
        <v>408</v>
      </c>
      <c r="BC362" s="835" t="s">
        <v>409</v>
      </c>
      <c r="BD362" s="835" t="e">
        <f aca="false">IF(AND(P362&lt;&gt;"新加算Ⅰ",P362&lt;&gt;"新加算Ⅱ",P362&lt;&gt;"新加算Ⅲ",P362&lt;&gt;"新加算Ⅳ"),P362,IF(Q364&lt;&gt;"",Q364,""))</f>
        <v>#N/A</v>
      </c>
      <c r="BE362" s="835"/>
      <c r="BF362" s="835" t="e">
        <f aca="false">IF(AM362&lt;&gt;0,IF(AN362="○","入力済","未入力"),"")</f>
        <v>#N/A</v>
      </c>
      <c r="BG362" s="835" t="str">
        <f aca="false">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835" t="str">
        <f aca="false">IF(OR(U362="新加算Ⅴ（７）",U362="新加算Ⅴ（９）",U362="新加算Ⅴ（10）",U362="新加算Ⅴ（12）",U362="新加算Ⅴ（13）",U362="新加算Ⅴ（14）"),IF(OR(AP362="○",AP362="令和６年度中に満たす"),"入力済","未入力"),"")</f>
        <v/>
      </c>
      <c r="BI362" s="835" t="str">
        <f aca="false">IF(OR(U362="新加算Ⅰ",U362="新加算Ⅱ",U362="新加算Ⅲ",U362="新加算Ⅴ（１）",U362="新加算Ⅴ（３）",U362="新加算Ⅴ（８）"),IF(OR(AQ362="○",AQ362="令和６年度中に満たす"),"入力済","未入力"),"")</f>
        <v/>
      </c>
      <c r="BJ362" s="836" t="str">
        <f aca="false">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831" t="str">
        <f aca="false">IF(OR(U362="新加算Ⅰ",U362="新加算Ⅴ（１）",U362="新加算Ⅴ（２）",U362="新加算Ⅴ（５）",U362="新加算Ⅴ（７）",U362="新加算Ⅴ（10）"),IF(AS362="","未入力","入力済"),"")</f>
        <v/>
      </c>
      <c r="BL362" s="644" t="str">
        <f aca="false">G362</f>
        <v/>
      </c>
    </row>
    <row r="363" customFormat="false" ht="15" hidden="false" customHeight="true" outlineLevel="0" collapsed="false">
      <c r="A363" s="730"/>
      <c r="B363" s="731"/>
      <c r="C363" s="731"/>
      <c r="D363" s="731"/>
      <c r="E363" s="731"/>
      <c r="F363" s="731"/>
      <c r="G363" s="732"/>
      <c r="H363" s="732"/>
      <c r="I363" s="732"/>
      <c r="J363" s="860"/>
      <c r="K363" s="732"/>
      <c r="L363" s="879"/>
      <c r="M363" s="880"/>
      <c r="N363" s="837" t="str">
        <f aca="false">IF('別紙様式2-2（４・５月分）'!Q276="","",'別紙様式2-2（４・５月分）'!Q276)</f>
        <v/>
      </c>
      <c r="O363" s="863"/>
      <c r="P363" s="813"/>
      <c r="Q363" s="813"/>
      <c r="R363" s="813"/>
      <c r="S363" s="864"/>
      <c r="T363" s="815"/>
      <c r="U363" s="816"/>
      <c r="V363" s="865"/>
      <c r="W363" s="818"/>
      <c r="X363" s="819"/>
      <c r="Y363" s="626"/>
      <c r="Z363" s="819"/>
      <c r="AA363" s="626"/>
      <c r="AB363" s="819"/>
      <c r="AC363" s="626"/>
      <c r="AD363" s="819"/>
      <c r="AE363" s="626"/>
      <c r="AF363" s="626"/>
      <c r="AG363" s="820"/>
      <c r="AH363" s="821"/>
      <c r="AI363" s="866"/>
      <c r="AJ363" s="867"/>
      <c r="AK363" s="824"/>
      <c r="AL363" s="825"/>
      <c r="AM363" s="826"/>
      <c r="AN363" s="703"/>
      <c r="AO363" s="827"/>
      <c r="AP363" s="704"/>
      <c r="AQ363" s="704"/>
      <c r="AR363" s="828"/>
      <c r="AS363" s="829"/>
      <c r="AT363" s="838" t="str">
        <f aca="false">IF(AV362="","",IF(AG362&gt;10,"！令和６年度の新加算の「算定対象月」が10か月を超えています。標準的な「算定対象月」は令和６年６月から令和７年３月です。",IF(OR(AB362&lt;&gt;7,AD362&lt;&gt;3),"！算定期間の終わりが令和７年３月になっていません。区分変更を行う場合は、別紙様式2-4に記入してください。","")))</f>
        <v/>
      </c>
      <c r="AU363" s="868"/>
      <c r="AV363" s="831"/>
      <c r="AW363" s="877" t="str">
        <f aca="false">IF('別紙様式2-2（４・５月分）'!O276="","",'別紙様式2-2（４・５月分）'!O276)</f>
        <v/>
      </c>
      <c r="AX363" s="833"/>
      <c r="AY363" s="834"/>
      <c r="AZ363" s="835"/>
      <c r="BA363" s="835"/>
      <c r="BB363" s="835"/>
      <c r="BC363" s="835"/>
      <c r="BD363" s="835"/>
      <c r="BE363" s="835"/>
      <c r="BF363" s="835"/>
      <c r="BG363" s="835"/>
      <c r="BH363" s="835"/>
      <c r="BI363" s="835"/>
      <c r="BJ363" s="836"/>
      <c r="BK363" s="831"/>
      <c r="BL363" s="644" t="str">
        <f aca="false">G362</f>
        <v/>
      </c>
    </row>
    <row r="364" s="1" customFormat="true" ht="15" hidden="false" customHeight="true" outlineLevel="0" collapsed="false">
      <c r="A364" s="730"/>
      <c r="B364" s="731"/>
      <c r="C364" s="731"/>
      <c r="D364" s="731"/>
      <c r="E364" s="731"/>
      <c r="F364" s="731"/>
      <c r="G364" s="732"/>
      <c r="H364" s="732"/>
      <c r="I364" s="732"/>
      <c r="J364" s="860"/>
      <c r="K364" s="732"/>
      <c r="L364" s="879"/>
      <c r="M364" s="880"/>
      <c r="N364" s="837"/>
      <c r="O364" s="863"/>
      <c r="P364" s="873" t="s">
        <v>92</v>
      </c>
      <c r="Q364" s="840" t="e">
        <f aca="false">IFERROR(VLOOKUP('別紙様式2-2（４・５月分）'!AR275,【参考】数式用!$AT$5:$AV$22,3,FALSE),"")))</f>
        <v>#N/A</v>
      </c>
      <c r="R364" s="874" t="s">
        <v>94</v>
      </c>
      <c r="S364" s="869" t="e">
        <f aca="false">IFERROR(VLOOKUP(K362,【参考】数式用!$A$5:$AB$27,MATCH(Q364,【参考】数式用!$B$4:$AB$4,0)+1,0),"")))</f>
        <v>#N/A</v>
      </c>
      <c r="T364" s="843" t="s">
        <v>410</v>
      </c>
      <c r="U364" s="844"/>
      <c r="V364" s="870" t="e">
        <f aca="false">IFERROR(VLOOKUP(K362,【参考】数式用!$A$5:$AB$27,MATCH(U364,【参考】数式用!$B$4:$AB$4,0)+1,0),"")))</f>
        <v>#N/A</v>
      </c>
      <c r="W364" s="846" t="s">
        <v>88</v>
      </c>
      <c r="X364" s="881" t="n">
        <v>7</v>
      </c>
      <c r="Y364" s="667" t="s">
        <v>89</v>
      </c>
      <c r="Z364" s="881" t="n">
        <v>4</v>
      </c>
      <c r="AA364" s="667" t="s">
        <v>372</v>
      </c>
      <c r="AB364" s="881" t="n">
        <v>8</v>
      </c>
      <c r="AC364" s="667" t="s">
        <v>89</v>
      </c>
      <c r="AD364" s="881" t="n">
        <v>3</v>
      </c>
      <c r="AE364" s="667" t="s">
        <v>90</v>
      </c>
      <c r="AF364" s="667" t="s">
        <v>101</v>
      </c>
      <c r="AG364" s="848" t="n">
        <f aca="false">IF(X364&gt;=1,(AB364*12+AD364)-(X364*12+Z364)+1,"")</f>
        <v>12</v>
      </c>
      <c r="AH364" s="849" t="s">
        <v>373</v>
      </c>
      <c r="AI364" s="871" t="str">
        <f aca="false">IFERROR(ROUNDDOWN(ROUND(L362*V364,0)*M362,0)*AG364,"")</f>
        <v/>
      </c>
      <c r="AJ364" s="882" t="str">
        <f aca="false">IFERROR(ROUNDDOWN(ROUND((L362*(V364-AX362)),0)*M362,0)*AG364,"")</f>
        <v/>
      </c>
      <c r="AK364" s="852" t="e">
        <f aca="false">IFERROR(IF(OR(N362="",N363="",N365=""),0,ROUNDDOWN(ROUNDDOWN(ROUND(L362*VLOOKUP(K362,【参考】数式用!$A$5:$AB$27,MATCH("新加算Ⅳ",【参考】数式用!$B$4:$AB$4,0)+1,0),0)*M362,0)*AG364*0.5,0)),"")),0),0),0)))</f>
        <v>#N/A</v>
      </c>
      <c r="AL364" s="853" t="str">
        <f aca="false">IF(U364&lt;&gt;"","新規に適用","")</f>
        <v/>
      </c>
      <c r="AM364" s="854" t="e">
        <f aca="false">IFERROR(IF(OR(N365="ベア加算",N365=""),0, IF(OR(U362="新加算Ⅰ",U362="新加算Ⅱ",U362="新加算Ⅲ",U362="新加算Ⅳ"),0,ROUNDDOWN(ROUND(L362*VLOOKUP(K362,【参考】数式用!$A$5:$I$27,MATCH("ベア加算",【参考】数式用!$B$4:$I$4,0)+1,0),0)*M362,0)*AG364)),"")),0),0))))</f>
        <v>#N/A</v>
      </c>
      <c r="AN364" s="855" t="e">
        <f aca="false">IF(AM364=0,"",IF(AND(U364&lt;&gt;"",AN362=""),"新規に適用",IF(AND(U364&lt;&gt;"",AN362&lt;&gt;""),"継続で適用","")))</f>
        <v>#N/A</v>
      </c>
      <c r="AO364" s="855" t="str">
        <f aca="false">IF(AND(U364&lt;&gt;"",AO362=""),"新規に適用",IF(AND(U364&lt;&gt;"",AO362&lt;&gt;""),"継続で適用",""))</f>
        <v/>
      </c>
      <c r="AP364" s="856"/>
      <c r="AQ364" s="855" t="str">
        <f aca="false">IF(AND(U364&lt;&gt;"",AQ362=""),"新規に適用",IF(AND(U364&lt;&gt;"",AQ362&lt;&gt;""),"継続で適用",""))</f>
        <v/>
      </c>
      <c r="AR364" s="857" t="str">
        <f aca="false">IF(AND(U364&lt;&gt;"",AO362=""),"新規に適用",IF(AND(U364&lt;&gt;"",OR(U362="新加算Ⅰ",U362="新加算Ⅱ",U362="新加算Ⅴ（１）",U362="新加算Ⅴ（２）",U362="新加算Ⅴ（３）",U362="新加算Ⅴ（４）",U362="新加算Ⅴ（５）",U362="新加算Ⅴ（６）",U362="新加算Ⅴ（７）",U362="新加算Ⅴ（９）",U362="新加算Ⅴ（10）",U362="新加算Ⅴ（12）")),"継続で適用",""))</f>
        <v/>
      </c>
      <c r="AS364" s="855" t="str">
        <f aca="false">IF(AND(U364&lt;&gt;"",AS362=""),"新規に適用",IF(AND(U364&lt;&gt;"",AS362&lt;&gt;""),"継続で適用",""))</f>
        <v/>
      </c>
      <c r="AT364" s="838"/>
      <c r="AU364" s="868"/>
      <c r="AV364" s="831" t="str">
        <f aca="false">IF(K362&lt;&gt;"","V列に色付け","")</f>
        <v/>
      </c>
      <c r="AW364" s="877"/>
      <c r="AX364" s="833"/>
      <c r="BL364" s="644" t="str">
        <f aca="false">G362</f>
        <v/>
      </c>
    </row>
    <row r="365" s="1" customFormat="true" ht="30" hidden="false" customHeight="true" outlineLevel="0" collapsed="false">
      <c r="A365" s="730"/>
      <c r="B365" s="731"/>
      <c r="C365" s="731"/>
      <c r="D365" s="731"/>
      <c r="E365" s="731"/>
      <c r="F365" s="731"/>
      <c r="G365" s="732"/>
      <c r="H365" s="732"/>
      <c r="I365" s="732"/>
      <c r="J365" s="860"/>
      <c r="K365" s="732"/>
      <c r="L365" s="879"/>
      <c r="M365" s="880"/>
      <c r="N365" s="859" t="str">
        <f aca="false">IF('別紙様式2-2（４・５月分）'!Q277="","",'別紙様式2-2（４・５月分）'!Q277)</f>
        <v/>
      </c>
      <c r="O365" s="863"/>
      <c r="P365" s="873"/>
      <c r="Q365" s="840"/>
      <c r="R365" s="874"/>
      <c r="S365" s="869"/>
      <c r="T365" s="843"/>
      <c r="U365" s="844"/>
      <c r="V365" s="870"/>
      <c r="W365" s="846"/>
      <c r="X365" s="881"/>
      <c r="Y365" s="667"/>
      <c r="Z365" s="881"/>
      <c r="AA365" s="667"/>
      <c r="AB365" s="881"/>
      <c r="AC365" s="667"/>
      <c r="AD365" s="881"/>
      <c r="AE365" s="667"/>
      <c r="AF365" s="667"/>
      <c r="AG365" s="848"/>
      <c r="AH365" s="849"/>
      <c r="AI365" s="871"/>
      <c r="AJ365" s="882"/>
      <c r="AK365" s="852"/>
      <c r="AL365" s="853"/>
      <c r="AM365" s="854"/>
      <c r="AN365" s="855"/>
      <c r="AO365" s="855"/>
      <c r="AP365" s="856"/>
      <c r="AQ365" s="855"/>
      <c r="AR365" s="857"/>
      <c r="AS365" s="855"/>
      <c r="AT365" s="681" t="str">
        <f aca="false">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868"/>
      <c r="AV365" s="831"/>
      <c r="AW365" s="877" t="str">
        <f aca="false">IF('別紙様式2-2（４・５月分）'!O277="","",'別紙様式2-2（４・５月分）'!O277)</f>
        <v/>
      </c>
      <c r="AX365" s="833"/>
      <c r="BL365" s="644" t="str">
        <f aca="false">G362</f>
        <v/>
      </c>
    </row>
    <row r="366" customFormat="false" ht="30" hidden="false" customHeight="true" outlineLevel="0" collapsed="false">
      <c r="A366" s="616" t="n">
        <v>89</v>
      </c>
      <c r="B366" s="617" t="str">
        <f aca="false">IF(基本情報入力シート!C142="","",基本情報入力シート!C142)</f>
        <v/>
      </c>
      <c r="C366" s="617"/>
      <c r="D366" s="617"/>
      <c r="E366" s="617"/>
      <c r="F366" s="617"/>
      <c r="G366" s="618" t="str">
        <f aca="false">IF(基本情報入力シート!M142="","",基本情報入力シート!M142)</f>
        <v/>
      </c>
      <c r="H366" s="618" t="str">
        <f aca="false">IF(基本情報入力シート!R142="","",基本情報入力シート!R142)</f>
        <v/>
      </c>
      <c r="I366" s="618" t="str">
        <f aca="false">IF(基本情報入力シート!W142="","",基本情報入力シート!W142)</f>
        <v/>
      </c>
      <c r="J366" s="808" t="str">
        <f aca="false">IF(基本情報入力シート!X142="","",基本情報入力シート!X142)</f>
        <v/>
      </c>
      <c r="K366" s="618" t="str">
        <f aca="false">IF(基本情報入力シート!Y142="","",基本情報入力シート!Y142)</f>
        <v/>
      </c>
      <c r="L366" s="620" t="str">
        <f aca="false">IF(基本情報入力シート!AB142="","",基本情報入力シート!AB142)</f>
        <v/>
      </c>
      <c r="M366" s="621" t="e">
        <f aca="false">IF(基本情報入力シート!AC142="","",基本情報入力シート!AC142)</f>
        <v>#N/A</v>
      </c>
      <c r="N366" s="811" t="str">
        <f aca="false">IF('別紙様式2-2（４・５月分）'!Q278="","",'別紙様式2-2（４・５月分）'!Q278)</f>
        <v/>
      </c>
      <c r="O366" s="863" t="e">
        <f aca="false">IF(SUM('別紙様式2-2（４・５月分）'!R278:R280)=0,"",SUM('別紙様式2-2（４・５月分）'!R278:R280))</f>
        <v>#N/A</v>
      </c>
      <c r="P366" s="813" t="e">
        <f aca="false">IFERROR(VLOOKUP('別紙様式2-2（４・５月分）'!AR278,【参考】数式用!$AT$5:$AU$22,2,FALSE),"")))</f>
        <v>#N/A</v>
      </c>
      <c r="Q366" s="813"/>
      <c r="R366" s="813"/>
      <c r="S366" s="864" t="e">
        <f aca="false">IFERROR(VLOOKUP(K366,【参考】数式用!$A$5:$AB$27,MATCH(P366,【参考】数式用!$B$4:$AB$4,0)+1,0),"")))</f>
        <v>#N/A</v>
      </c>
      <c r="T366" s="815" t="s">
        <v>405</v>
      </c>
      <c r="U366" s="816"/>
      <c r="V366" s="865" t="e">
        <f aca="false">IFERROR(VLOOKUP(K366,【参考】数式用!$A$5:$AB$27,MATCH(U366,【参考】数式用!$B$4:$AB$4,0)+1,0),"")))</f>
        <v>#N/A</v>
      </c>
      <c r="W366" s="818" t="s">
        <v>88</v>
      </c>
      <c r="X366" s="819" t="n">
        <v>6</v>
      </c>
      <c r="Y366" s="626" t="s">
        <v>89</v>
      </c>
      <c r="Z366" s="819" t="n">
        <v>6</v>
      </c>
      <c r="AA366" s="626" t="s">
        <v>372</v>
      </c>
      <c r="AB366" s="819" t="n">
        <v>7</v>
      </c>
      <c r="AC366" s="626" t="s">
        <v>89</v>
      </c>
      <c r="AD366" s="819" t="n">
        <v>3</v>
      </c>
      <c r="AE366" s="626" t="s">
        <v>90</v>
      </c>
      <c r="AF366" s="626" t="s">
        <v>101</v>
      </c>
      <c r="AG366" s="820" t="n">
        <f aca="false">IF(X366&gt;=1,(AB366*12+AD366)-(X366*12+Z366)+1,"")</f>
        <v>10</v>
      </c>
      <c r="AH366" s="821" t="s">
        <v>373</v>
      </c>
      <c r="AI366" s="866" t="str">
        <f aca="false">IFERROR(ROUNDDOWN(ROUND(L366*V366,0)*M366,0)*AG366,"")</f>
        <v/>
      </c>
      <c r="AJ366" s="867" t="str">
        <f aca="false">IFERROR(ROUNDDOWN(ROUND((L366*(V366-AX366)),0)*M366,0)*AG366,"")</f>
        <v/>
      </c>
      <c r="AK366" s="824" t="e">
        <f aca="false">IFERROR(IF(OR(N366="",N367="",N369=""),0,ROUNDDOWN(ROUNDDOWN(ROUND(L366*VLOOKUP(K366,【参考】数式用!$A$5:$AB$27,MATCH("新加算Ⅳ",【参考】数式用!$B$4:$AB$4,0)+1,0),0)*M366,0)*AG366*0.5,0)),"")),0),0),0)))</f>
        <v>#N/A</v>
      </c>
      <c r="AL366" s="825"/>
      <c r="AM366" s="826" t="e">
        <f aca="false">IFERROR(IF(OR(N369="ベア加算",N369=""),0, IF(OR(U366="新加算Ⅰ",U366="新加算Ⅱ",U366="新加算Ⅲ",U366="新加算Ⅳ"),ROUNDDOWN(ROUND(L366*VLOOKUP(K366,【参考】数式用!$A$5:$I$27,MATCH("ベア加算",【参考】数式用!$B$4:$I$4,0)+1,0),0)*M366,0)*AG366,0)),"")),0),0))))</f>
        <v>#N/A</v>
      </c>
      <c r="AN366" s="703"/>
      <c r="AO366" s="827"/>
      <c r="AP366" s="704"/>
      <c r="AQ366" s="704"/>
      <c r="AR366" s="828"/>
      <c r="AS366" s="829"/>
      <c r="AT366" s="639" t="str">
        <f aca="false">IF(AV366="","",IF(V366&lt;O366,"！加算の要件上は問題ありませんが、令和６年４・５月と比較して令和６年６月に加算率が下がる計画になっています。",""))</f>
        <v/>
      </c>
      <c r="AU366" s="868"/>
      <c r="AV366" s="831" t="str">
        <f aca="false">IF(K366&lt;&gt;"","V列に色付け","")</f>
        <v/>
      </c>
      <c r="AW366" s="877" t="str">
        <f aca="false">IF('別紙様式2-2（４・５月分）'!O278="","",'別紙様式2-2（４・５月分）'!O278)</f>
        <v/>
      </c>
      <c r="AX366" s="833" t="e">
        <f aca="false">IF(SUM('別紙様式2-2（４・５月分）'!P278:P280)=0,"",SUM('別紙様式2-2（４・５月分）'!P278:P280))</f>
        <v>#N/A</v>
      </c>
      <c r="AY366" s="834" t="e">
        <f aca="false">IFERROR(VLOOKUP(K366,【参考】数式用!$AJ$2:$AK$24,2,FALSE),"")))</f>
        <v>#N/A</v>
      </c>
      <c r="AZ366" s="835" t="s">
        <v>406</v>
      </c>
      <c r="BA366" s="835" t="s">
        <v>407</v>
      </c>
      <c r="BB366" s="835" t="s">
        <v>408</v>
      </c>
      <c r="BC366" s="835" t="s">
        <v>409</v>
      </c>
      <c r="BD366" s="835" t="e">
        <f aca="false">IF(AND(P366&lt;&gt;"新加算Ⅰ",P366&lt;&gt;"新加算Ⅱ",P366&lt;&gt;"新加算Ⅲ",P366&lt;&gt;"新加算Ⅳ"),P366,IF(Q368&lt;&gt;"",Q368,""))</f>
        <v>#N/A</v>
      </c>
      <c r="BE366" s="835"/>
      <c r="BF366" s="835" t="e">
        <f aca="false">IF(AM366&lt;&gt;0,IF(AN366="○","入力済","未入力"),"")</f>
        <v>#N/A</v>
      </c>
      <c r="BG366" s="835" t="str">
        <f aca="false">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835" t="str">
        <f aca="false">IF(OR(U366="新加算Ⅴ（７）",U366="新加算Ⅴ（９）",U366="新加算Ⅴ（10）",U366="新加算Ⅴ（12）",U366="新加算Ⅴ（13）",U366="新加算Ⅴ（14）"),IF(OR(AP366="○",AP366="令和６年度中に満たす"),"入力済","未入力"),"")</f>
        <v/>
      </c>
      <c r="BI366" s="835" t="str">
        <f aca="false">IF(OR(U366="新加算Ⅰ",U366="新加算Ⅱ",U366="新加算Ⅲ",U366="新加算Ⅴ（１）",U366="新加算Ⅴ（３）",U366="新加算Ⅴ（８）"),IF(OR(AQ366="○",AQ366="令和６年度中に満たす"),"入力済","未入力"),"")</f>
        <v/>
      </c>
      <c r="BJ366" s="836" t="str">
        <f aca="false">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831" t="str">
        <f aca="false">IF(OR(U366="新加算Ⅰ",U366="新加算Ⅴ（１）",U366="新加算Ⅴ（２）",U366="新加算Ⅴ（５）",U366="新加算Ⅴ（７）",U366="新加算Ⅴ（10）"),IF(AS366="","未入力","入力済"),"")</f>
        <v/>
      </c>
      <c r="BL366" s="644" t="str">
        <f aca="false">G366</f>
        <v/>
      </c>
    </row>
    <row r="367" customFormat="false" ht="15" hidden="false" customHeight="true" outlineLevel="0" collapsed="false">
      <c r="A367" s="616"/>
      <c r="B367" s="617"/>
      <c r="C367" s="617"/>
      <c r="D367" s="617"/>
      <c r="E367" s="617"/>
      <c r="F367" s="617"/>
      <c r="G367" s="618"/>
      <c r="H367" s="618"/>
      <c r="I367" s="618"/>
      <c r="J367" s="808"/>
      <c r="K367" s="618"/>
      <c r="L367" s="620"/>
      <c r="M367" s="621"/>
      <c r="N367" s="837" t="str">
        <f aca="false">IF('別紙様式2-2（４・５月分）'!Q279="","",'別紙様式2-2（４・５月分）'!Q279)</f>
        <v/>
      </c>
      <c r="O367" s="863"/>
      <c r="P367" s="813"/>
      <c r="Q367" s="813"/>
      <c r="R367" s="813"/>
      <c r="S367" s="864"/>
      <c r="T367" s="815"/>
      <c r="U367" s="816"/>
      <c r="V367" s="865"/>
      <c r="W367" s="818"/>
      <c r="X367" s="819"/>
      <c r="Y367" s="626"/>
      <c r="Z367" s="819"/>
      <c r="AA367" s="626"/>
      <c r="AB367" s="819"/>
      <c r="AC367" s="626"/>
      <c r="AD367" s="819"/>
      <c r="AE367" s="626"/>
      <c r="AF367" s="626"/>
      <c r="AG367" s="820"/>
      <c r="AH367" s="821"/>
      <c r="AI367" s="866"/>
      <c r="AJ367" s="867"/>
      <c r="AK367" s="824"/>
      <c r="AL367" s="825"/>
      <c r="AM367" s="826"/>
      <c r="AN367" s="703"/>
      <c r="AO367" s="827"/>
      <c r="AP367" s="704"/>
      <c r="AQ367" s="704"/>
      <c r="AR367" s="828"/>
      <c r="AS367" s="829"/>
      <c r="AT367" s="838" t="str">
        <f aca="false">IF(AV366="","",IF(AG366&gt;10,"！令和６年度の新加算の「算定対象月」が10か月を超えています。標準的な「算定対象月」は令和６年６月から令和７年３月です。",IF(OR(AB366&lt;&gt;7,AD366&lt;&gt;3),"！算定期間の終わりが令和７年３月になっていません。区分変更を行う場合は、別紙様式2-4に記入してください。","")))</f>
        <v/>
      </c>
      <c r="AU367" s="868"/>
      <c r="AV367" s="831"/>
      <c r="AW367" s="877" t="str">
        <f aca="false">IF('別紙様式2-2（４・５月分）'!O279="","",'別紙様式2-2（４・５月分）'!O279)</f>
        <v/>
      </c>
      <c r="AX367" s="833"/>
      <c r="AY367" s="834"/>
      <c r="AZ367" s="835"/>
      <c r="BA367" s="835"/>
      <c r="BB367" s="835"/>
      <c r="BC367" s="835"/>
      <c r="BD367" s="835"/>
      <c r="BE367" s="835"/>
      <c r="BF367" s="835"/>
      <c r="BG367" s="835"/>
      <c r="BH367" s="835"/>
      <c r="BI367" s="835"/>
      <c r="BJ367" s="836"/>
      <c r="BK367" s="831"/>
      <c r="BL367" s="644" t="str">
        <f aca="false">G366</f>
        <v/>
      </c>
    </row>
    <row r="368" s="1" customFormat="true" ht="15" hidden="false" customHeight="true" outlineLevel="0" collapsed="false">
      <c r="A368" s="616"/>
      <c r="B368" s="617"/>
      <c r="C368" s="617"/>
      <c r="D368" s="617"/>
      <c r="E368" s="617"/>
      <c r="F368" s="617"/>
      <c r="G368" s="618"/>
      <c r="H368" s="618"/>
      <c r="I368" s="618"/>
      <c r="J368" s="808"/>
      <c r="K368" s="618"/>
      <c r="L368" s="620"/>
      <c r="M368" s="621"/>
      <c r="N368" s="837"/>
      <c r="O368" s="863"/>
      <c r="P368" s="873" t="s">
        <v>92</v>
      </c>
      <c r="Q368" s="840" t="e">
        <f aca="false">IFERROR(VLOOKUP('別紙様式2-2（４・５月分）'!AR278,【参考】数式用!$AT$5:$AV$22,3,FALSE),"")))</f>
        <v>#N/A</v>
      </c>
      <c r="R368" s="874" t="s">
        <v>94</v>
      </c>
      <c r="S368" s="875" t="e">
        <f aca="false">IFERROR(VLOOKUP(K366,【参考】数式用!$A$5:$AB$27,MATCH(Q368,【参考】数式用!$B$4:$AB$4,0)+1,0),"")))</f>
        <v>#N/A</v>
      </c>
      <c r="T368" s="843" t="s">
        <v>410</v>
      </c>
      <c r="U368" s="844"/>
      <c r="V368" s="870" t="e">
        <f aca="false">IFERROR(VLOOKUP(K366,【参考】数式用!$A$5:$AB$27,MATCH(U368,【参考】数式用!$B$4:$AB$4,0)+1,0),"")))</f>
        <v>#N/A</v>
      </c>
      <c r="W368" s="846" t="s">
        <v>88</v>
      </c>
      <c r="X368" s="881" t="n">
        <v>7</v>
      </c>
      <c r="Y368" s="667" t="s">
        <v>89</v>
      </c>
      <c r="Z368" s="881" t="n">
        <v>4</v>
      </c>
      <c r="AA368" s="667" t="s">
        <v>372</v>
      </c>
      <c r="AB368" s="881" t="n">
        <v>8</v>
      </c>
      <c r="AC368" s="667" t="s">
        <v>89</v>
      </c>
      <c r="AD368" s="881" t="n">
        <v>3</v>
      </c>
      <c r="AE368" s="667" t="s">
        <v>90</v>
      </c>
      <c r="AF368" s="667" t="s">
        <v>101</v>
      </c>
      <c r="AG368" s="848" t="n">
        <f aca="false">IF(X368&gt;=1,(AB368*12+AD368)-(X368*12+Z368)+1,"")</f>
        <v>12</v>
      </c>
      <c r="AH368" s="849" t="s">
        <v>373</v>
      </c>
      <c r="AI368" s="871" t="str">
        <f aca="false">IFERROR(ROUNDDOWN(ROUND(L366*V368,0)*M366,0)*AG368,"")</f>
        <v/>
      </c>
      <c r="AJ368" s="882" t="str">
        <f aca="false">IFERROR(ROUNDDOWN(ROUND((L366*(V368-AX366)),0)*M366,0)*AG368,"")</f>
        <v/>
      </c>
      <c r="AK368" s="852" t="e">
        <f aca="false">IFERROR(IF(OR(N366="",N367="",N369=""),0,ROUNDDOWN(ROUNDDOWN(ROUND(L366*VLOOKUP(K366,【参考】数式用!$A$5:$AB$27,MATCH("新加算Ⅳ",【参考】数式用!$B$4:$AB$4,0)+1,0),0)*M366,0)*AG368*0.5,0)),"")),0),0),0)))</f>
        <v>#N/A</v>
      </c>
      <c r="AL368" s="853" t="str">
        <f aca="false">IF(U368&lt;&gt;"","新規に適用","")</f>
        <v/>
      </c>
      <c r="AM368" s="854" t="e">
        <f aca="false">IFERROR(IF(OR(N369="ベア加算",N369=""),0, IF(OR(U366="新加算Ⅰ",U366="新加算Ⅱ",U366="新加算Ⅲ",U366="新加算Ⅳ"),0,ROUNDDOWN(ROUND(L366*VLOOKUP(K366,【参考】数式用!$A$5:$I$27,MATCH("ベア加算",【参考】数式用!$B$4:$I$4,0)+1,0),0)*M366,0)*AG368)),"")),0),0))))</f>
        <v>#N/A</v>
      </c>
      <c r="AN368" s="855" t="e">
        <f aca="false">IF(AM368=0,"",IF(AND(U368&lt;&gt;"",AN366=""),"新規に適用",IF(AND(U368&lt;&gt;"",AN366&lt;&gt;""),"継続で適用","")))</f>
        <v>#N/A</v>
      </c>
      <c r="AO368" s="855" t="str">
        <f aca="false">IF(AND(U368&lt;&gt;"",AO366=""),"新規に適用",IF(AND(U368&lt;&gt;"",AO366&lt;&gt;""),"継続で適用",""))</f>
        <v/>
      </c>
      <c r="AP368" s="856"/>
      <c r="AQ368" s="855" t="str">
        <f aca="false">IF(AND(U368&lt;&gt;"",AQ366=""),"新規に適用",IF(AND(U368&lt;&gt;"",AQ366&lt;&gt;""),"継続で適用",""))</f>
        <v/>
      </c>
      <c r="AR368" s="857" t="str">
        <f aca="false">IF(AND(U368&lt;&gt;"",AO366=""),"新規に適用",IF(AND(U368&lt;&gt;"",OR(U366="新加算Ⅰ",U366="新加算Ⅱ",U366="新加算Ⅴ（１）",U366="新加算Ⅴ（２）",U366="新加算Ⅴ（３）",U366="新加算Ⅴ（４）",U366="新加算Ⅴ（５）",U366="新加算Ⅴ（６）",U366="新加算Ⅴ（７）",U366="新加算Ⅴ（９）",U366="新加算Ⅴ（10）",U366="新加算Ⅴ（12）")),"継続で適用",""))</f>
        <v/>
      </c>
      <c r="AS368" s="855" t="str">
        <f aca="false">IF(AND(U368&lt;&gt;"",AS366=""),"新規に適用",IF(AND(U368&lt;&gt;"",AS366&lt;&gt;""),"継続で適用",""))</f>
        <v/>
      </c>
      <c r="AT368" s="838"/>
      <c r="AU368" s="868"/>
      <c r="AV368" s="831" t="str">
        <f aca="false">IF(K366&lt;&gt;"","V列に色付け","")</f>
        <v/>
      </c>
      <c r="AW368" s="877"/>
      <c r="AX368" s="833"/>
      <c r="BL368" s="644" t="str">
        <f aca="false">G366</f>
        <v/>
      </c>
    </row>
    <row r="369" s="1" customFormat="true" ht="30" hidden="false" customHeight="true" outlineLevel="0" collapsed="false">
      <c r="A369" s="616"/>
      <c r="B369" s="617"/>
      <c r="C369" s="617"/>
      <c r="D369" s="617"/>
      <c r="E369" s="617"/>
      <c r="F369" s="617"/>
      <c r="G369" s="618"/>
      <c r="H369" s="618"/>
      <c r="I369" s="618"/>
      <c r="J369" s="808"/>
      <c r="K369" s="618"/>
      <c r="L369" s="620"/>
      <c r="M369" s="621"/>
      <c r="N369" s="859" t="str">
        <f aca="false">IF('別紙様式2-2（４・５月分）'!Q280="","",'別紙様式2-2（４・５月分）'!Q280)</f>
        <v/>
      </c>
      <c r="O369" s="863"/>
      <c r="P369" s="873"/>
      <c r="Q369" s="840"/>
      <c r="R369" s="874"/>
      <c r="S369" s="875"/>
      <c r="T369" s="843"/>
      <c r="U369" s="844"/>
      <c r="V369" s="870"/>
      <c r="W369" s="846"/>
      <c r="X369" s="881"/>
      <c r="Y369" s="667"/>
      <c r="Z369" s="881"/>
      <c r="AA369" s="667"/>
      <c r="AB369" s="881"/>
      <c r="AC369" s="667"/>
      <c r="AD369" s="881"/>
      <c r="AE369" s="667"/>
      <c r="AF369" s="667"/>
      <c r="AG369" s="848"/>
      <c r="AH369" s="849"/>
      <c r="AI369" s="871"/>
      <c r="AJ369" s="882"/>
      <c r="AK369" s="852"/>
      <c r="AL369" s="853"/>
      <c r="AM369" s="854"/>
      <c r="AN369" s="855"/>
      <c r="AO369" s="855"/>
      <c r="AP369" s="856"/>
      <c r="AQ369" s="855"/>
      <c r="AR369" s="857"/>
      <c r="AS369" s="855"/>
      <c r="AT369" s="681" t="str">
        <f aca="false">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868"/>
      <c r="AV369" s="831"/>
      <c r="AW369" s="877" t="str">
        <f aca="false">IF('別紙様式2-2（４・５月分）'!O280="","",'別紙様式2-2（４・５月分）'!O280)</f>
        <v/>
      </c>
      <c r="AX369" s="833"/>
      <c r="BL369" s="644" t="str">
        <f aca="false">G366</f>
        <v/>
      </c>
    </row>
    <row r="370" customFormat="false" ht="30" hidden="false" customHeight="true" outlineLevel="0" collapsed="false">
      <c r="A370" s="730" t="n">
        <v>90</v>
      </c>
      <c r="B370" s="731" t="str">
        <f aca="false">IF(基本情報入力シート!C143="","",基本情報入力シート!C143)</f>
        <v/>
      </c>
      <c r="C370" s="731"/>
      <c r="D370" s="731"/>
      <c r="E370" s="731"/>
      <c r="F370" s="731"/>
      <c r="G370" s="732" t="str">
        <f aca="false">IF(基本情報入力シート!M143="","",基本情報入力シート!M143)</f>
        <v/>
      </c>
      <c r="H370" s="732" t="str">
        <f aca="false">IF(基本情報入力シート!R143="","",基本情報入力シート!R143)</f>
        <v/>
      </c>
      <c r="I370" s="732" t="str">
        <f aca="false">IF(基本情報入力シート!W143="","",基本情報入力シート!W143)</f>
        <v/>
      </c>
      <c r="J370" s="860" t="str">
        <f aca="false">IF(基本情報入力シート!X143="","",基本情報入力シート!X143)</f>
        <v/>
      </c>
      <c r="K370" s="732" t="str">
        <f aca="false">IF(基本情報入力シート!Y143="","",基本情報入力シート!Y143)</f>
        <v/>
      </c>
      <c r="L370" s="879" t="str">
        <f aca="false">IF(基本情報入力シート!AB143="","",基本情報入力シート!AB143)</f>
        <v/>
      </c>
      <c r="M370" s="880" t="e">
        <f aca="false">IF(基本情報入力シート!AC143="","",基本情報入力シート!AC143)</f>
        <v>#N/A</v>
      </c>
      <c r="N370" s="811" t="str">
        <f aca="false">IF('別紙様式2-2（４・５月分）'!Q281="","",'別紙様式2-2（４・５月分）'!Q281)</f>
        <v/>
      </c>
      <c r="O370" s="863" t="e">
        <f aca="false">IF(SUM('別紙様式2-2（４・５月分）'!R281:R283)=0,"",SUM('別紙様式2-2（４・５月分）'!R281:R283))</f>
        <v>#N/A</v>
      </c>
      <c r="P370" s="813" t="e">
        <f aca="false">IFERROR(VLOOKUP('別紙様式2-2（４・５月分）'!AR281,【参考】数式用!$AT$5:$AU$22,2,FALSE),"")))</f>
        <v>#N/A</v>
      </c>
      <c r="Q370" s="813"/>
      <c r="R370" s="813"/>
      <c r="S370" s="864" t="e">
        <f aca="false">IFERROR(VLOOKUP(K370,【参考】数式用!$A$5:$AB$27,MATCH(P370,【参考】数式用!$B$4:$AB$4,0)+1,0),"")))</f>
        <v>#N/A</v>
      </c>
      <c r="T370" s="815" t="s">
        <v>405</v>
      </c>
      <c r="U370" s="816"/>
      <c r="V370" s="865" t="e">
        <f aca="false">IFERROR(VLOOKUP(K370,【参考】数式用!$A$5:$AB$27,MATCH(U370,【参考】数式用!$B$4:$AB$4,0)+1,0),"")))</f>
        <v>#N/A</v>
      </c>
      <c r="W370" s="818" t="s">
        <v>88</v>
      </c>
      <c r="X370" s="819" t="n">
        <v>6</v>
      </c>
      <c r="Y370" s="626" t="s">
        <v>89</v>
      </c>
      <c r="Z370" s="819" t="n">
        <v>6</v>
      </c>
      <c r="AA370" s="626" t="s">
        <v>372</v>
      </c>
      <c r="AB370" s="819" t="n">
        <v>7</v>
      </c>
      <c r="AC370" s="626" t="s">
        <v>89</v>
      </c>
      <c r="AD370" s="819" t="n">
        <v>3</v>
      </c>
      <c r="AE370" s="626" t="s">
        <v>90</v>
      </c>
      <c r="AF370" s="626" t="s">
        <v>101</v>
      </c>
      <c r="AG370" s="820" t="n">
        <f aca="false">IF(X370&gt;=1,(AB370*12+AD370)-(X370*12+Z370)+1,"")</f>
        <v>10</v>
      </c>
      <c r="AH370" s="821" t="s">
        <v>373</v>
      </c>
      <c r="AI370" s="866" t="str">
        <f aca="false">IFERROR(ROUNDDOWN(ROUND(L370*V370,0)*M370,0)*AG370,"")</f>
        <v/>
      </c>
      <c r="AJ370" s="867" t="str">
        <f aca="false">IFERROR(ROUNDDOWN(ROUND((L370*(V370-AX370)),0)*M370,0)*AG370,"")</f>
        <v/>
      </c>
      <c r="AK370" s="824" t="e">
        <f aca="false">IFERROR(IF(OR(N370="",N371="",N373=""),0,ROUNDDOWN(ROUNDDOWN(ROUND(L370*VLOOKUP(K370,【参考】数式用!$A$5:$AB$27,MATCH("新加算Ⅳ",【参考】数式用!$B$4:$AB$4,0)+1,0),0)*M370,0)*AG370*0.5,0)),"")),0),0),0)))</f>
        <v>#N/A</v>
      </c>
      <c r="AL370" s="825"/>
      <c r="AM370" s="826" t="e">
        <f aca="false">IFERROR(IF(OR(N373="ベア加算",N373=""),0, IF(OR(U370="新加算Ⅰ",U370="新加算Ⅱ",U370="新加算Ⅲ",U370="新加算Ⅳ"),ROUNDDOWN(ROUND(L370*VLOOKUP(K370,【参考】数式用!$A$5:$I$27,MATCH("ベア加算",【参考】数式用!$B$4:$I$4,0)+1,0),0)*M370,0)*AG370,0)),"")),0),0))))</f>
        <v>#N/A</v>
      </c>
      <c r="AN370" s="703"/>
      <c r="AO370" s="827"/>
      <c r="AP370" s="704"/>
      <c r="AQ370" s="704"/>
      <c r="AR370" s="828"/>
      <c r="AS370" s="829"/>
      <c r="AT370" s="639" t="str">
        <f aca="false">IF(AV370="","",IF(V370&lt;O370,"！加算の要件上は問題ありませんが、令和６年４・５月と比較して令和６年６月に加算率が下がる計画になっています。",""))</f>
        <v/>
      </c>
      <c r="AU370" s="868"/>
      <c r="AV370" s="831" t="str">
        <f aca="false">IF(K370&lt;&gt;"","V列に色付け","")</f>
        <v/>
      </c>
      <c r="AW370" s="877" t="str">
        <f aca="false">IF('別紙様式2-2（４・５月分）'!O281="","",'別紙様式2-2（４・５月分）'!O281)</f>
        <v/>
      </c>
      <c r="AX370" s="833" t="e">
        <f aca="false">IF(SUM('別紙様式2-2（４・５月分）'!P281:P283)=0,"",SUM('別紙様式2-2（４・５月分）'!P281:P283))</f>
        <v>#N/A</v>
      </c>
      <c r="AY370" s="834" t="e">
        <f aca="false">IFERROR(VLOOKUP(K370,【参考】数式用!$AJ$2:$AK$24,2,FALSE),"")))</f>
        <v>#N/A</v>
      </c>
      <c r="AZ370" s="835" t="s">
        <v>406</v>
      </c>
      <c r="BA370" s="835" t="s">
        <v>407</v>
      </c>
      <c r="BB370" s="835" t="s">
        <v>408</v>
      </c>
      <c r="BC370" s="835" t="s">
        <v>409</v>
      </c>
      <c r="BD370" s="835" t="e">
        <f aca="false">IF(AND(P370&lt;&gt;"新加算Ⅰ",P370&lt;&gt;"新加算Ⅱ",P370&lt;&gt;"新加算Ⅲ",P370&lt;&gt;"新加算Ⅳ"),P370,IF(Q372&lt;&gt;"",Q372,""))</f>
        <v>#N/A</v>
      </c>
      <c r="BE370" s="835"/>
      <c r="BF370" s="835" t="e">
        <f aca="false">IF(AM370&lt;&gt;0,IF(AN370="○","入力済","未入力"),"")</f>
        <v>#N/A</v>
      </c>
      <c r="BG370" s="835" t="str">
        <f aca="false">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835" t="str">
        <f aca="false">IF(OR(U370="新加算Ⅴ（７）",U370="新加算Ⅴ（９）",U370="新加算Ⅴ（10）",U370="新加算Ⅴ（12）",U370="新加算Ⅴ（13）",U370="新加算Ⅴ（14）"),IF(OR(AP370="○",AP370="令和６年度中に満たす"),"入力済","未入力"),"")</f>
        <v/>
      </c>
      <c r="BI370" s="835" t="str">
        <f aca="false">IF(OR(U370="新加算Ⅰ",U370="新加算Ⅱ",U370="新加算Ⅲ",U370="新加算Ⅴ（１）",U370="新加算Ⅴ（３）",U370="新加算Ⅴ（８）"),IF(OR(AQ370="○",AQ370="令和６年度中に満たす"),"入力済","未入力"),"")</f>
        <v/>
      </c>
      <c r="BJ370" s="836" t="str">
        <f aca="false">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831" t="str">
        <f aca="false">IF(OR(U370="新加算Ⅰ",U370="新加算Ⅴ（１）",U370="新加算Ⅴ（２）",U370="新加算Ⅴ（５）",U370="新加算Ⅴ（７）",U370="新加算Ⅴ（10）"),IF(AS370="","未入力","入力済"),"")</f>
        <v/>
      </c>
      <c r="BL370" s="644" t="str">
        <f aca="false">G370</f>
        <v/>
      </c>
    </row>
    <row r="371" customFormat="false" ht="15" hidden="false" customHeight="true" outlineLevel="0" collapsed="false">
      <c r="A371" s="730"/>
      <c r="B371" s="731"/>
      <c r="C371" s="731"/>
      <c r="D371" s="731"/>
      <c r="E371" s="731"/>
      <c r="F371" s="731"/>
      <c r="G371" s="732"/>
      <c r="H371" s="732"/>
      <c r="I371" s="732"/>
      <c r="J371" s="860"/>
      <c r="K371" s="732"/>
      <c r="L371" s="879"/>
      <c r="M371" s="880"/>
      <c r="N371" s="837" t="str">
        <f aca="false">IF('別紙様式2-2（４・５月分）'!Q282="","",'別紙様式2-2（４・５月分）'!Q282)</f>
        <v/>
      </c>
      <c r="O371" s="863"/>
      <c r="P371" s="813"/>
      <c r="Q371" s="813"/>
      <c r="R371" s="813"/>
      <c r="S371" s="864"/>
      <c r="T371" s="815"/>
      <c r="U371" s="816"/>
      <c r="V371" s="865"/>
      <c r="W371" s="818"/>
      <c r="X371" s="819"/>
      <c r="Y371" s="626"/>
      <c r="Z371" s="819"/>
      <c r="AA371" s="626"/>
      <c r="AB371" s="819"/>
      <c r="AC371" s="626"/>
      <c r="AD371" s="819"/>
      <c r="AE371" s="626"/>
      <c r="AF371" s="626"/>
      <c r="AG371" s="820"/>
      <c r="AH371" s="821"/>
      <c r="AI371" s="866"/>
      <c r="AJ371" s="867"/>
      <c r="AK371" s="824"/>
      <c r="AL371" s="825"/>
      <c r="AM371" s="826"/>
      <c r="AN371" s="703"/>
      <c r="AO371" s="827"/>
      <c r="AP371" s="704"/>
      <c r="AQ371" s="704"/>
      <c r="AR371" s="828"/>
      <c r="AS371" s="829"/>
      <c r="AT371" s="838" t="str">
        <f aca="false">IF(AV370="","",IF(AG370&gt;10,"！令和６年度の新加算の「算定対象月」が10か月を超えています。標準的な「算定対象月」は令和６年６月から令和７年３月です。",IF(OR(AB370&lt;&gt;7,AD370&lt;&gt;3),"！算定期間の終わりが令和７年３月になっていません。区分変更を行う場合は、別紙様式2-4に記入してください。","")))</f>
        <v/>
      </c>
      <c r="AU371" s="868"/>
      <c r="AV371" s="831"/>
      <c r="AW371" s="877" t="str">
        <f aca="false">IF('別紙様式2-2（４・５月分）'!O282="","",'別紙様式2-2（４・５月分）'!O282)</f>
        <v/>
      </c>
      <c r="AX371" s="833"/>
      <c r="AY371" s="834"/>
      <c r="AZ371" s="835"/>
      <c r="BA371" s="835"/>
      <c r="BB371" s="835"/>
      <c r="BC371" s="835"/>
      <c r="BD371" s="835"/>
      <c r="BE371" s="835"/>
      <c r="BF371" s="835"/>
      <c r="BG371" s="835"/>
      <c r="BH371" s="835"/>
      <c r="BI371" s="835"/>
      <c r="BJ371" s="836"/>
      <c r="BK371" s="831"/>
      <c r="BL371" s="644" t="str">
        <f aca="false">G370</f>
        <v/>
      </c>
    </row>
    <row r="372" s="1" customFormat="true" ht="15" hidden="false" customHeight="true" outlineLevel="0" collapsed="false">
      <c r="A372" s="730"/>
      <c r="B372" s="731"/>
      <c r="C372" s="731"/>
      <c r="D372" s="731"/>
      <c r="E372" s="731"/>
      <c r="F372" s="731"/>
      <c r="G372" s="732"/>
      <c r="H372" s="732"/>
      <c r="I372" s="732"/>
      <c r="J372" s="860"/>
      <c r="K372" s="732"/>
      <c r="L372" s="879"/>
      <c r="M372" s="880"/>
      <c r="N372" s="837"/>
      <c r="O372" s="863"/>
      <c r="P372" s="873" t="s">
        <v>92</v>
      </c>
      <c r="Q372" s="840" t="e">
        <f aca="false">IFERROR(VLOOKUP('別紙様式2-2（４・５月分）'!AR281,【参考】数式用!$AT$5:$AV$22,3,FALSE),"")))</f>
        <v>#N/A</v>
      </c>
      <c r="R372" s="874" t="s">
        <v>94</v>
      </c>
      <c r="S372" s="869" t="e">
        <f aca="false">IFERROR(VLOOKUP(K370,【参考】数式用!$A$5:$AB$27,MATCH(Q372,【参考】数式用!$B$4:$AB$4,0)+1,0),"")))</f>
        <v>#N/A</v>
      </c>
      <c r="T372" s="843" t="s">
        <v>410</v>
      </c>
      <c r="U372" s="844"/>
      <c r="V372" s="870" t="e">
        <f aca="false">IFERROR(VLOOKUP(K370,【参考】数式用!$A$5:$AB$27,MATCH(U372,【参考】数式用!$B$4:$AB$4,0)+1,0),"")))</f>
        <v>#N/A</v>
      </c>
      <c r="W372" s="846" t="s">
        <v>88</v>
      </c>
      <c r="X372" s="881" t="n">
        <v>7</v>
      </c>
      <c r="Y372" s="667" t="s">
        <v>89</v>
      </c>
      <c r="Z372" s="881" t="n">
        <v>4</v>
      </c>
      <c r="AA372" s="667" t="s">
        <v>372</v>
      </c>
      <c r="AB372" s="881" t="n">
        <v>8</v>
      </c>
      <c r="AC372" s="667" t="s">
        <v>89</v>
      </c>
      <c r="AD372" s="881" t="n">
        <v>3</v>
      </c>
      <c r="AE372" s="667" t="s">
        <v>90</v>
      </c>
      <c r="AF372" s="667" t="s">
        <v>101</v>
      </c>
      <c r="AG372" s="848" t="n">
        <f aca="false">IF(X372&gt;=1,(AB372*12+AD372)-(X372*12+Z372)+1,"")</f>
        <v>12</v>
      </c>
      <c r="AH372" s="849" t="s">
        <v>373</v>
      </c>
      <c r="AI372" s="871" t="str">
        <f aca="false">IFERROR(ROUNDDOWN(ROUND(L370*V372,0)*M370,0)*AG372,"")</f>
        <v/>
      </c>
      <c r="AJ372" s="882" t="str">
        <f aca="false">IFERROR(ROUNDDOWN(ROUND((L370*(V372-AX370)),0)*M370,0)*AG372,"")</f>
        <v/>
      </c>
      <c r="AK372" s="852" t="e">
        <f aca="false">IFERROR(IF(OR(N370="",N371="",N373=""),0,ROUNDDOWN(ROUNDDOWN(ROUND(L370*VLOOKUP(K370,【参考】数式用!$A$5:$AB$27,MATCH("新加算Ⅳ",【参考】数式用!$B$4:$AB$4,0)+1,0),0)*M370,0)*AG372*0.5,0)),"")),0),0),0)))</f>
        <v>#N/A</v>
      </c>
      <c r="AL372" s="853" t="str">
        <f aca="false">IF(U372&lt;&gt;"","新規に適用","")</f>
        <v/>
      </c>
      <c r="AM372" s="854" t="e">
        <f aca="false">IFERROR(IF(OR(N373="ベア加算",N373=""),0, IF(OR(U370="新加算Ⅰ",U370="新加算Ⅱ",U370="新加算Ⅲ",U370="新加算Ⅳ"),0,ROUNDDOWN(ROUND(L370*VLOOKUP(K370,【参考】数式用!$A$5:$I$27,MATCH("ベア加算",【参考】数式用!$B$4:$I$4,0)+1,0),0)*M370,0)*AG372)),"")),0),0))))</f>
        <v>#N/A</v>
      </c>
      <c r="AN372" s="855" t="e">
        <f aca="false">IF(AM372=0,"",IF(AND(U372&lt;&gt;"",AN370=""),"新規に適用",IF(AND(U372&lt;&gt;"",AN370&lt;&gt;""),"継続で適用","")))</f>
        <v>#N/A</v>
      </c>
      <c r="AO372" s="855" t="str">
        <f aca="false">IF(AND(U372&lt;&gt;"",AO370=""),"新規に適用",IF(AND(U372&lt;&gt;"",AO370&lt;&gt;""),"継続で適用",""))</f>
        <v/>
      </c>
      <c r="AP372" s="856"/>
      <c r="AQ372" s="855" t="str">
        <f aca="false">IF(AND(U372&lt;&gt;"",AQ370=""),"新規に適用",IF(AND(U372&lt;&gt;"",AQ370&lt;&gt;""),"継続で適用",""))</f>
        <v/>
      </c>
      <c r="AR372" s="857" t="str">
        <f aca="false">IF(AND(U372&lt;&gt;"",AO370=""),"新規に適用",IF(AND(U372&lt;&gt;"",OR(U370="新加算Ⅰ",U370="新加算Ⅱ",U370="新加算Ⅴ（１）",U370="新加算Ⅴ（２）",U370="新加算Ⅴ（３）",U370="新加算Ⅴ（４）",U370="新加算Ⅴ（５）",U370="新加算Ⅴ（６）",U370="新加算Ⅴ（７）",U370="新加算Ⅴ（９）",U370="新加算Ⅴ（10）",U370="新加算Ⅴ（12）")),"継続で適用",""))</f>
        <v/>
      </c>
      <c r="AS372" s="855" t="str">
        <f aca="false">IF(AND(U372&lt;&gt;"",AS370=""),"新規に適用",IF(AND(U372&lt;&gt;"",AS370&lt;&gt;""),"継続で適用",""))</f>
        <v/>
      </c>
      <c r="AT372" s="838"/>
      <c r="AU372" s="868"/>
      <c r="AV372" s="831" t="str">
        <f aca="false">IF(K370&lt;&gt;"","V列に色付け","")</f>
        <v/>
      </c>
      <c r="AW372" s="877"/>
      <c r="AX372" s="833"/>
      <c r="BL372" s="644" t="str">
        <f aca="false">G370</f>
        <v/>
      </c>
    </row>
    <row r="373" s="1" customFormat="true" ht="30" hidden="false" customHeight="true" outlineLevel="0" collapsed="false">
      <c r="A373" s="730"/>
      <c r="B373" s="731"/>
      <c r="C373" s="731"/>
      <c r="D373" s="731"/>
      <c r="E373" s="731"/>
      <c r="F373" s="731"/>
      <c r="G373" s="732"/>
      <c r="H373" s="732"/>
      <c r="I373" s="732"/>
      <c r="J373" s="860"/>
      <c r="K373" s="732"/>
      <c r="L373" s="879"/>
      <c r="M373" s="880"/>
      <c r="N373" s="859" t="str">
        <f aca="false">IF('別紙様式2-2（４・５月分）'!Q283="","",'別紙様式2-2（４・５月分）'!Q283)</f>
        <v/>
      </c>
      <c r="O373" s="863"/>
      <c r="P373" s="873"/>
      <c r="Q373" s="840"/>
      <c r="R373" s="874"/>
      <c r="S373" s="869"/>
      <c r="T373" s="843"/>
      <c r="U373" s="844"/>
      <c r="V373" s="870"/>
      <c r="W373" s="846"/>
      <c r="X373" s="881"/>
      <c r="Y373" s="667"/>
      <c r="Z373" s="881"/>
      <c r="AA373" s="667"/>
      <c r="AB373" s="881"/>
      <c r="AC373" s="667"/>
      <c r="AD373" s="881"/>
      <c r="AE373" s="667"/>
      <c r="AF373" s="667"/>
      <c r="AG373" s="848"/>
      <c r="AH373" s="849"/>
      <c r="AI373" s="871"/>
      <c r="AJ373" s="882"/>
      <c r="AK373" s="852"/>
      <c r="AL373" s="853"/>
      <c r="AM373" s="854"/>
      <c r="AN373" s="855"/>
      <c r="AO373" s="855"/>
      <c r="AP373" s="856"/>
      <c r="AQ373" s="855"/>
      <c r="AR373" s="857"/>
      <c r="AS373" s="855"/>
      <c r="AT373" s="681" t="str">
        <f aca="false">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868"/>
      <c r="AV373" s="831"/>
      <c r="AW373" s="877" t="str">
        <f aca="false">IF('別紙様式2-2（４・５月分）'!O283="","",'別紙様式2-2（４・５月分）'!O283)</f>
        <v/>
      </c>
      <c r="AX373" s="833"/>
      <c r="BL373" s="644" t="str">
        <f aca="false">G370</f>
        <v/>
      </c>
    </row>
    <row r="374" customFormat="false" ht="30" hidden="false" customHeight="true" outlineLevel="0" collapsed="false">
      <c r="A374" s="616" t="n">
        <v>91</v>
      </c>
      <c r="B374" s="731" t="str">
        <f aca="false">IF(基本情報入力シート!C144="","",基本情報入力シート!C144)</f>
        <v/>
      </c>
      <c r="C374" s="731"/>
      <c r="D374" s="731"/>
      <c r="E374" s="731"/>
      <c r="F374" s="731"/>
      <c r="G374" s="732" t="str">
        <f aca="false">IF(基本情報入力シート!M144="","",基本情報入力シート!M144)</f>
        <v/>
      </c>
      <c r="H374" s="732" t="str">
        <f aca="false">IF(基本情報入力シート!R144="","",基本情報入力シート!R144)</f>
        <v/>
      </c>
      <c r="I374" s="732" t="str">
        <f aca="false">IF(基本情報入力シート!W144="","",基本情報入力シート!W144)</f>
        <v/>
      </c>
      <c r="J374" s="860" t="str">
        <f aca="false">IF(基本情報入力シート!X144="","",基本情報入力シート!X144)</f>
        <v/>
      </c>
      <c r="K374" s="732" t="str">
        <f aca="false">IF(基本情報入力シート!Y144="","",基本情報入力シート!Y144)</f>
        <v/>
      </c>
      <c r="L374" s="879" t="str">
        <f aca="false">IF(基本情報入力シート!AB144="","",基本情報入力シート!AB144)</f>
        <v/>
      </c>
      <c r="M374" s="880" t="e">
        <f aca="false">IF(基本情報入力シート!AC144="","",基本情報入力シート!AC144)</f>
        <v>#N/A</v>
      </c>
      <c r="N374" s="811" t="str">
        <f aca="false">IF('別紙様式2-2（４・５月分）'!Q284="","",'別紙様式2-2（４・５月分）'!Q284)</f>
        <v/>
      </c>
      <c r="O374" s="863" t="e">
        <f aca="false">IF(SUM('別紙様式2-2（４・５月分）'!R284:R286)=0,"",SUM('別紙様式2-2（４・５月分）'!R284:R286))</f>
        <v>#N/A</v>
      </c>
      <c r="P374" s="813" t="e">
        <f aca="false">IFERROR(VLOOKUP('別紙様式2-2（４・５月分）'!AR284,【参考】数式用!$AT$5:$AU$22,2,FALSE),"")))</f>
        <v>#N/A</v>
      </c>
      <c r="Q374" s="813"/>
      <c r="R374" s="813"/>
      <c r="S374" s="864" t="e">
        <f aca="false">IFERROR(VLOOKUP(K374,【参考】数式用!$A$5:$AB$27,MATCH(P374,【参考】数式用!$B$4:$AB$4,0)+1,0),"")))</f>
        <v>#N/A</v>
      </c>
      <c r="T374" s="815" t="s">
        <v>405</v>
      </c>
      <c r="U374" s="816"/>
      <c r="V374" s="865" t="e">
        <f aca="false">IFERROR(VLOOKUP(K374,【参考】数式用!$A$5:$AB$27,MATCH(U374,【参考】数式用!$B$4:$AB$4,0)+1,0),"")))</f>
        <v>#N/A</v>
      </c>
      <c r="W374" s="818" t="s">
        <v>88</v>
      </c>
      <c r="X374" s="819" t="n">
        <v>6</v>
      </c>
      <c r="Y374" s="626" t="s">
        <v>89</v>
      </c>
      <c r="Z374" s="819" t="n">
        <v>6</v>
      </c>
      <c r="AA374" s="626" t="s">
        <v>372</v>
      </c>
      <c r="AB374" s="819" t="n">
        <v>7</v>
      </c>
      <c r="AC374" s="626" t="s">
        <v>89</v>
      </c>
      <c r="AD374" s="819" t="n">
        <v>3</v>
      </c>
      <c r="AE374" s="626" t="s">
        <v>90</v>
      </c>
      <c r="AF374" s="626" t="s">
        <v>101</v>
      </c>
      <c r="AG374" s="820" t="n">
        <f aca="false">IF(X374&gt;=1,(AB374*12+AD374)-(X374*12+Z374)+1,"")</f>
        <v>10</v>
      </c>
      <c r="AH374" s="821" t="s">
        <v>373</v>
      </c>
      <c r="AI374" s="866" t="str">
        <f aca="false">IFERROR(ROUNDDOWN(ROUND(L374*V374,0)*M374,0)*AG374,"")</f>
        <v/>
      </c>
      <c r="AJ374" s="867" t="str">
        <f aca="false">IFERROR(ROUNDDOWN(ROUND((L374*(V374-AX374)),0)*M374,0)*AG374,"")</f>
        <v/>
      </c>
      <c r="AK374" s="824" t="e">
        <f aca="false">IFERROR(IF(OR(N374="",N375="",N377=""),0,ROUNDDOWN(ROUNDDOWN(ROUND(L374*VLOOKUP(K374,【参考】数式用!$A$5:$AB$27,MATCH("新加算Ⅳ",【参考】数式用!$B$4:$AB$4,0)+1,0),0)*M374,0)*AG374*0.5,0)),"")),0),0),0)))</f>
        <v>#N/A</v>
      </c>
      <c r="AL374" s="825"/>
      <c r="AM374" s="826" t="e">
        <f aca="false">IFERROR(IF(OR(N377="ベア加算",N377=""),0, IF(OR(U374="新加算Ⅰ",U374="新加算Ⅱ",U374="新加算Ⅲ",U374="新加算Ⅳ"),ROUNDDOWN(ROUND(L374*VLOOKUP(K374,【参考】数式用!$A$5:$I$27,MATCH("ベア加算",【参考】数式用!$B$4:$I$4,0)+1,0),0)*M374,0)*AG374,0)),"")),0),0))))</f>
        <v>#N/A</v>
      </c>
      <c r="AN374" s="703"/>
      <c r="AO374" s="827"/>
      <c r="AP374" s="704"/>
      <c r="AQ374" s="704"/>
      <c r="AR374" s="828"/>
      <c r="AS374" s="829"/>
      <c r="AT374" s="639" t="str">
        <f aca="false">IF(AV374="","",IF(V374&lt;O374,"！加算の要件上は問題ありませんが、令和６年４・５月と比較して令和６年６月に加算率が下がる計画になっています。",""))</f>
        <v/>
      </c>
      <c r="AU374" s="868"/>
      <c r="AV374" s="831" t="str">
        <f aca="false">IF(K374&lt;&gt;"","V列に色付け","")</f>
        <v/>
      </c>
      <c r="AW374" s="877" t="str">
        <f aca="false">IF('別紙様式2-2（４・５月分）'!O284="","",'別紙様式2-2（４・５月分）'!O284)</f>
        <v/>
      </c>
      <c r="AX374" s="833" t="e">
        <f aca="false">IF(SUM('別紙様式2-2（４・５月分）'!P284:P286)=0,"",SUM('別紙様式2-2（４・５月分）'!P284:P286))</f>
        <v>#N/A</v>
      </c>
      <c r="AY374" s="834" t="e">
        <f aca="false">IFERROR(VLOOKUP(K374,【参考】数式用!$AJ$2:$AK$24,2,FALSE),"")))</f>
        <v>#N/A</v>
      </c>
      <c r="AZ374" s="835" t="s">
        <v>406</v>
      </c>
      <c r="BA374" s="835" t="s">
        <v>407</v>
      </c>
      <c r="BB374" s="835" t="s">
        <v>408</v>
      </c>
      <c r="BC374" s="835" t="s">
        <v>409</v>
      </c>
      <c r="BD374" s="835" t="e">
        <f aca="false">IF(AND(P374&lt;&gt;"新加算Ⅰ",P374&lt;&gt;"新加算Ⅱ",P374&lt;&gt;"新加算Ⅲ",P374&lt;&gt;"新加算Ⅳ"),P374,IF(Q376&lt;&gt;"",Q376,""))</f>
        <v>#N/A</v>
      </c>
      <c r="BE374" s="835"/>
      <c r="BF374" s="835" t="e">
        <f aca="false">IF(AM374&lt;&gt;0,IF(AN374="○","入力済","未入力"),"")</f>
        <v>#N/A</v>
      </c>
      <c r="BG374" s="835" t="str">
        <f aca="false">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835" t="str">
        <f aca="false">IF(OR(U374="新加算Ⅴ（７）",U374="新加算Ⅴ（９）",U374="新加算Ⅴ（10）",U374="新加算Ⅴ（12）",U374="新加算Ⅴ（13）",U374="新加算Ⅴ（14）"),IF(OR(AP374="○",AP374="令和６年度中に満たす"),"入力済","未入力"),"")</f>
        <v/>
      </c>
      <c r="BI374" s="835" t="str">
        <f aca="false">IF(OR(U374="新加算Ⅰ",U374="新加算Ⅱ",U374="新加算Ⅲ",U374="新加算Ⅴ（１）",U374="新加算Ⅴ（３）",U374="新加算Ⅴ（８）"),IF(OR(AQ374="○",AQ374="令和６年度中に満たす"),"入力済","未入力"),"")</f>
        <v/>
      </c>
      <c r="BJ374" s="836" t="str">
        <f aca="false">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831" t="str">
        <f aca="false">IF(OR(U374="新加算Ⅰ",U374="新加算Ⅴ（１）",U374="新加算Ⅴ（２）",U374="新加算Ⅴ（５）",U374="新加算Ⅴ（７）",U374="新加算Ⅴ（10）"),IF(AS374="","未入力","入力済"),"")</f>
        <v/>
      </c>
      <c r="BL374" s="644" t="str">
        <f aca="false">G374</f>
        <v/>
      </c>
    </row>
    <row r="375" customFormat="false" ht="15" hidden="false" customHeight="true" outlineLevel="0" collapsed="false">
      <c r="A375" s="616"/>
      <c r="B375" s="731"/>
      <c r="C375" s="731"/>
      <c r="D375" s="731"/>
      <c r="E375" s="731"/>
      <c r="F375" s="731"/>
      <c r="G375" s="732"/>
      <c r="H375" s="732"/>
      <c r="I375" s="732"/>
      <c r="J375" s="860"/>
      <c r="K375" s="732"/>
      <c r="L375" s="879"/>
      <c r="M375" s="880"/>
      <c r="N375" s="837" t="str">
        <f aca="false">IF('別紙様式2-2（４・５月分）'!Q285="","",'別紙様式2-2（４・５月分）'!Q285)</f>
        <v/>
      </c>
      <c r="O375" s="863"/>
      <c r="P375" s="813"/>
      <c r="Q375" s="813"/>
      <c r="R375" s="813"/>
      <c r="S375" s="864"/>
      <c r="T375" s="815"/>
      <c r="U375" s="816"/>
      <c r="V375" s="865"/>
      <c r="W375" s="818"/>
      <c r="X375" s="819"/>
      <c r="Y375" s="626"/>
      <c r="Z375" s="819"/>
      <c r="AA375" s="626"/>
      <c r="AB375" s="819"/>
      <c r="AC375" s="626"/>
      <c r="AD375" s="819"/>
      <c r="AE375" s="626"/>
      <c r="AF375" s="626"/>
      <c r="AG375" s="820"/>
      <c r="AH375" s="821"/>
      <c r="AI375" s="866"/>
      <c r="AJ375" s="867"/>
      <c r="AK375" s="824"/>
      <c r="AL375" s="825"/>
      <c r="AM375" s="826"/>
      <c r="AN375" s="703"/>
      <c r="AO375" s="827"/>
      <c r="AP375" s="704"/>
      <c r="AQ375" s="704"/>
      <c r="AR375" s="828"/>
      <c r="AS375" s="829"/>
      <c r="AT375" s="838" t="str">
        <f aca="false">IF(AV374="","",IF(AG374&gt;10,"！令和６年度の新加算の「算定対象月」が10か月を超えています。標準的な「算定対象月」は令和６年６月から令和７年３月です。",IF(OR(AB374&lt;&gt;7,AD374&lt;&gt;3),"！算定期間の終わりが令和７年３月になっていません。区分変更を行う場合は、別紙様式2-4に記入してください。","")))</f>
        <v/>
      </c>
      <c r="AU375" s="868"/>
      <c r="AV375" s="831"/>
      <c r="AW375" s="877" t="str">
        <f aca="false">IF('別紙様式2-2（４・５月分）'!O285="","",'別紙様式2-2（４・５月分）'!O285)</f>
        <v/>
      </c>
      <c r="AX375" s="833"/>
      <c r="AY375" s="834"/>
      <c r="AZ375" s="835"/>
      <c r="BA375" s="835"/>
      <c r="BB375" s="835"/>
      <c r="BC375" s="835"/>
      <c r="BD375" s="835"/>
      <c r="BE375" s="835"/>
      <c r="BF375" s="835"/>
      <c r="BG375" s="835"/>
      <c r="BH375" s="835"/>
      <c r="BI375" s="835"/>
      <c r="BJ375" s="836"/>
      <c r="BK375" s="831"/>
      <c r="BL375" s="644" t="str">
        <f aca="false">G374</f>
        <v/>
      </c>
    </row>
    <row r="376" s="1" customFormat="true" ht="15" hidden="false" customHeight="true" outlineLevel="0" collapsed="false">
      <c r="A376" s="616"/>
      <c r="B376" s="731"/>
      <c r="C376" s="731"/>
      <c r="D376" s="731"/>
      <c r="E376" s="731"/>
      <c r="F376" s="731"/>
      <c r="G376" s="732"/>
      <c r="H376" s="732"/>
      <c r="I376" s="732"/>
      <c r="J376" s="860"/>
      <c r="K376" s="732"/>
      <c r="L376" s="879"/>
      <c r="M376" s="880"/>
      <c r="N376" s="837"/>
      <c r="O376" s="863"/>
      <c r="P376" s="873" t="s">
        <v>92</v>
      </c>
      <c r="Q376" s="840" t="e">
        <f aca="false">IFERROR(VLOOKUP('別紙様式2-2（４・５月分）'!AR284,【参考】数式用!$AT$5:$AV$22,3,FALSE),"")))</f>
        <v>#N/A</v>
      </c>
      <c r="R376" s="874" t="s">
        <v>94</v>
      </c>
      <c r="S376" s="869" t="e">
        <f aca="false">IFERROR(VLOOKUP(K374,【参考】数式用!$A$5:$AB$27,MATCH(Q376,【参考】数式用!$B$4:$AB$4,0)+1,0),"")))</f>
        <v>#N/A</v>
      </c>
      <c r="T376" s="843" t="s">
        <v>410</v>
      </c>
      <c r="U376" s="844"/>
      <c r="V376" s="870" t="e">
        <f aca="false">IFERROR(VLOOKUP(K374,【参考】数式用!$A$5:$AB$27,MATCH(U376,【参考】数式用!$B$4:$AB$4,0)+1,0),"")))</f>
        <v>#N/A</v>
      </c>
      <c r="W376" s="846" t="s">
        <v>88</v>
      </c>
      <c r="X376" s="881" t="n">
        <v>7</v>
      </c>
      <c r="Y376" s="667" t="s">
        <v>89</v>
      </c>
      <c r="Z376" s="881" t="n">
        <v>4</v>
      </c>
      <c r="AA376" s="667" t="s">
        <v>372</v>
      </c>
      <c r="AB376" s="881" t="n">
        <v>8</v>
      </c>
      <c r="AC376" s="667" t="s">
        <v>89</v>
      </c>
      <c r="AD376" s="881" t="n">
        <v>3</v>
      </c>
      <c r="AE376" s="667" t="s">
        <v>90</v>
      </c>
      <c r="AF376" s="667" t="s">
        <v>101</v>
      </c>
      <c r="AG376" s="848" t="n">
        <f aca="false">IF(X376&gt;=1,(AB376*12+AD376)-(X376*12+Z376)+1,"")</f>
        <v>12</v>
      </c>
      <c r="AH376" s="849" t="s">
        <v>373</v>
      </c>
      <c r="AI376" s="871" t="str">
        <f aca="false">IFERROR(ROUNDDOWN(ROUND(L374*V376,0)*M374,0)*AG376,"")</f>
        <v/>
      </c>
      <c r="AJ376" s="882" t="str">
        <f aca="false">IFERROR(ROUNDDOWN(ROUND((L374*(V376-AX374)),0)*M374,0)*AG376,"")</f>
        <v/>
      </c>
      <c r="AK376" s="852" t="e">
        <f aca="false">IFERROR(IF(OR(N374="",N375="",N377=""),0,ROUNDDOWN(ROUNDDOWN(ROUND(L374*VLOOKUP(K374,【参考】数式用!$A$5:$AB$27,MATCH("新加算Ⅳ",【参考】数式用!$B$4:$AB$4,0)+1,0),0)*M374,0)*AG376*0.5,0)),"")),0),0),0)))</f>
        <v>#N/A</v>
      </c>
      <c r="AL376" s="853" t="str">
        <f aca="false">IF(U376&lt;&gt;"","新規に適用","")</f>
        <v/>
      </c>
      <c r="AM376" s="854" t="e">
        <f aca="false">IFERROR(IF(OR(N377="ベア加算",N377=""),0, IF(OR(U374="新加算Ⅰ",U374="新加算Ⅱ",U374="新加算Ⅲ",U374="新加算Ⅳ"),0,ROUNDDOWN(ROUND(L374*VLOOKUP(K374,【参考】数式用!$A$5:$I$27,MATCH("ベア加算",【参考】数式用!$B$4:$I$4,0)+1,0),0)*M374,0)*AG376)),"")),0),0))))</f>
        <v>#N/A</v>
      </c>
      <c r="AN376" s="855" t="e">
        <f aca="false">IF(AM376=0,"",IF(AND(U376&lt;&gt;"",AN374=""),"新規に適用",IF(AND(U376&lt;&gt;"",AN374&lt;&gt;""),"継続で適用","")))</f>
        <v>#N/A</v>
      </c>
      <c r="AO376" s="855" t="str">
        <f aca="false">IF(AND(U376&lt;&gt;"",AO374=""),"新規に適用",IF(AND(U376&lt;&gt;"",AO374&lt;&gt;""),"継続で適用",""))</f>
        <v/>
      </c>
      <c r="AP376" s="856"/>
      <c r="AQ376" s="855" t="str">
        <f aca="false">IF(AND(U376&lt;&gt;"",AQ374=""),"新規に適用",IF(AND(U376&lt;&gt;"",AQ374&lt;&gt;""),"継続で適用",""))</f>
        <v/>
      </c>
      <c r="AR376" s="857" t="str">
        <f aca="false">IF(AND(U376&lt;&gt;"",AO374=""),"新規に適用",IF(AND(U376&lt;&gt;"",OR(U374="新加算Ⅰ",U374="新加算Ⅱ",U374="新加算Ⅴ（１）",U374="新加算Ⅴ（２）",U374="新加算Ⅴ（３）",U374="新加算Ⅴ（４）",U374="新加算Ⅴ（５）",U374="新加算Ⅴ（６）",U374="新加算Ⅴ（７）",U374="新加算Ⅴ（９）",U374="新加算Ⅴ（10）",U374="新加算Ⅴ（12）")),"継続で適用",""))</f>
        <v/>
      </c>
      <c r="AS376" s="855" t="str">
        <f aca="false">IF(AND(U376&lt;&gt;"",AS374=""),"新規に適用",IF(AND(U376&lt;&gt;"",AS374&lt;&gt;""),"継続で適用",""))</f>
        <v/>
      </c>
      <c r="AT376" s="838"/>
      <c r="AU376" s="868"/>
      <c r="AV376" s="831" t="str">
        <f aca="false">IF(K374&lt;&gt;"","V列に色付け","")</f>
        <v/>
      </c>
      <c r="AW376" s="877"/>
      <c r="AX376" s="833"/>
      <c r="BL376" s="644" t="str">
        <f aca="false">G374</f>
        <v/>
      </c>
    </row>
    <row r="377" s="1" customFormat="true" ht="30" hidden="false" customHeight="true" outlineLevel="0" collapsed="false">
      <c r="A377" s="616"/>
      <c r="B377" s="731"/>
      <c r="C377" s="731"/>
      <c r="D377" s="731"/>
      <c r="E377" s="731"/>
      <c r="F377" s="731"/>
      <c r="G377" s="732"/>
      <c r="H377" s="732"/>
      <c r="I377" s="732"/>
      <c r="J377" s="860"/>
      <c r="K377" s="732"/>
      <c r="L377" s="879"/>
      <c r="M377" s="880"/>
      <c r="N377" s="859" t="str">
        <f aca="false">IF('別紙様式2-2（４・５月分）'!Q286="","",'別紙様式2-2（４・５月分）'!Q286)</f>
        <v/>
      </c>
      <c r="O377" s="863"/>
      <c r="P377" s="873"/>
      <c r="Q377" s="840"/>
      <c r="R377" s="874"/>
      <c r="S377" s="869"/>
      <c r="T377" s="843"/>
      <c r="U377" s="844"/>
      <c r="V377" s="870"/>
      <c r="W377" s="846"/>
      <c r="X377" s="881"/>
      <c r="Y377" s="667"/>
      <c r="Z377" s="881"/>
      <c r="AA377" s="667"/>
      <c r="AB377" s="881"/>
      <c r="AC377" s="667"/>
      <c r="AD377" s="881"/>
      <c r="AE377" s="667"/>
      <c r="AF377" s="667"/>
      <c r="AG377" s="848"/>
      <c r="AH377" s="849"/>
      <c r="AI377" s="871"/>
      <c r="AJ377" s="882"/>
      <c r="AK377" s="852"/>
      <c r="AL377" s="853"/>
      <c r="AM377" s="854"/>
      <c r="AN377" s="855"/>
      <c r="AO377" s="855"/>
      <c r="AP377" s="856"/>
      <c r="AQ377" s="855"/>
      <c r="AR377" s="857"/>
      <c r="AS377" s="855"/>
      <c r="AT377" s="681" t="str">
        <f aca="false">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868"/>
      <c r="AV377" s="831"/>
      <c r="AW377" s="877" t="str">
        <f aca="false">IF('別紙様式2-2（４・５月分）'!O286="","",'別紙様式2-2（４・５月分）'!O286)</f>
        <v/>
      </c>
      <c r="AX377" s="833"/>
      <c r="BL377" s="644" t="str">
        <f aca="false">G374</f>
        <v/>
      </c>
    </row>
    <row r="378" customFormat="false" ht="30" hidden="false" customHeight="true" outlineLevel="0" collapsed="false">
      <c r="A378" s="730" t="n">
        <v>92</v>
      </c>
      <c r="B378" s="617" t="str">
        <f aca="false">IF(基本情報入力シート!C145="","",基本情報入力シート!C145)</f>
        <v/>
      </c>
      <c r="C378" s="617"/>
      <c r="D378" s="617"/>
      <c r="E378" s="617"/>
      <c r="F378" s="617"/>
      <c r="G378" s="618" t="str">
        <f aca="false">IF(基本情報入力シート!M145="","",基本情報入力シート!M145)</f>
        <v/>
      </c>
      <c r="H378" s="618" t="str">
        <f aca="false">IF(基本情報入力シート!R145="","",基本情報入力シート!R145)</f>
        <v/>
      </c>
      <c r="I378" s="618" t="str">
        <f aca="false">IF(基本情報入力シート!W145="","",基本情報入力シート!W145)</f>
        <v/>
      </c>
      <c r="J378" s="808" t="str">
        <f aca="false">IF(基本情報入力シート!X145="","",基本情報入力シート!X145)</f>
        <v/>
      </c>
      <c r="K378" s="618" t="str">
        <f aca="false">IF(基本情報入力シート!Y145="","",基本情報入力シート!Y145)</f>
        <v/>
      </c>
      <c r="L378" s="620" t="str">
        <f aca="false">IF(基本情報入力シート!AB145="","",基本情報入力シート!AB145)</f>
        <v/>
      </c>
      <c r="M378" s="621" t="e">
        <f aca="false">IF(基本情報入力シート!AC145="","",基本情報入力シート!AC145)</f>
        <v>#N/A</v>
      </c>
      <c r="N378" s="811" t="str">
        <f aca="false">IF('別紙様式2-2（４・５月分）'!Q287="","",'別紙様式2-2（４・５月分）'!Q287)</f>
        <v/>
      </c>
      <c r="O378" s="863" t="e">
        <f aca="false">IF(SUM('別紙様式2-2（４・５月分）'!R287:R289)=0,"",SUM('別紙様式2-2（４・５月分）'!R287:R289))</f>
        <v>#N/A</v>
      </c>
      <c r="P378" s="813" t="e">
        <f aca="false">IFERROR(VLOOKUP('別紙様式2-2（４・５月分）'!AR287,【参考】数式用!$AT$5:$AU$22,2,FALSE),"")))</f>
        <v>#N/A</v>
      </c>
      <c r="Q378" s="813"/>
      <c r="R378" s="813"/>
      <c r="S378" s="864" t="e">
        <f aca="false">IFERROR(VLOOKUP(K378,【参考】数式用!$A$5:$AB$27,MATCH(P378,【参考】数式用!$B$4:$AB$4,0)+1,0),"")))</f>
        <v>#N/A</v>
      </c>
      <c r="T378" s="815" t="s">
        <v>405</v>
      </c>
      <c r="U378" s="816"/>
      <c r="V378" s="865" t="e">
        <f aca="false">IFERROR(VLOOKUP(K378,【参考】数式用!$A$5:$AB$27,MATCH(U378,【参考】数式用!$B$4:$AB$4,0)+1,0),"")))</f>
        <v>#N/A</v>
      </c>
      <c r="W378" s="818" t="s">
        <v>88</v>
      </c>
      <c r="X378" s="819" t="n">
        <v>6</v>
      </c>
      <c r="Y378" s="626" t="s">
        <v>89</v>
      </c>
      <c r="Z378" s="819" t="n">
        <v>6</v>
      </c>
      <c r="AA378" s="626" t="s">
        <v>372</v>
      </c>
      <c r="AB378" s="819" t="n">
        <v>7</v>
      </c>
      <c r="AC378" s="626" t="s">
        <v>89</v>
      </c>
      <c r="AD378" s="819" t="n">
        <v>3</v>
      </c>
      <c r="AE378" s="626" t="s">
        <v>90</v>
      </c>
      <c r="AF378" s="626" t="s">
        <v>101</v>
      </c>
      <c r="AG378" s="820" t="n">
        <f aca="false">IF(X378&gt;=1,(AB378*12+AD378)-(X378*12+Z378)+1,"")</f>
        <v>10</v>
      </c>
      <c r="AH378" s="821" t="s">
        <v>373</v>
      </c>
      <c r="AI378" s="866" t="str">
        <f aca="false">IFERROR(ROUNDDOWN(ROUND(L378*V378,0)*M378,0)*AG378,"")</f>
        <v/>
      </c>
      <c r="AJ378" s="867" t="str">
        <f aca="false">IFERROR(ROUNDDOWN(ROUND((L378*(V378-AX378)),0)*M378,0)*AG378,"")</f>
        <v/>
      </c>
      <c r="AK378" s="824" t="e">
        <f aca="false">IFERROR(IF(OR(N378="",N379="",N381=""),0,ROUNDDOWN(ROUNDDOWN(ROUND(L378*VLOOKUP(K378,【参考】数式用!$A$5:$AB$27,MATCH("新加算Ⅳ",【参考】数式用!$B$4:$AB$4,0)+1,0),0)*M378,0)*AG378*0.5,0)),"")),0),0),0)))</f>
        <v>#N/A</v>
      </c>
      <c r="AL378" s="825"/>
      <c r="AM378" s="826" t="e">
        <f aca="false">IFERROR(IF(OR(N381="ベア加算",N381=""),0, IF(OR(U378="新加算Ⅰ",U378="新加算Ⅱ",U378="新加算Ⅲ",U378="新加算Ⅳ"),ROUNDDOWN(ROUND(L378*VLOOKUP(K378,【参考】数式用!$A$5:$I$27,MATCH("ベア加算",【参考】数式用!$B$4:$I$4,0)+1,0),0)*M378,0)*AG378,0)),"")),0),0))))</f>
        <v>#N/A</v>
      </c>
      <c r="AN378" s="703"/>
      <c r="AO378" s="827"/>
      <c r="AP378" s="704"/>
      <c r="AQ378" s="704"/>
      <c r="AR378" s="828"/>
      <c r="AS378" s="829"/>
      <c r="AT378" s="639" t="str">
        <f aca="false">IF(AV378="","",IF(V378&lt;O378,"！加算の要件上は問題ありませんが、令和６年４・５月と比較して令和６年６月に加算率が下がる計画になっています。",""))</f>
        <v/>
      </c>
      <c r="AU378" s="868"/>
      <c r="AV378" s="831" t="str">
        <f aca="false">IF(K378&lt;&gt;"","V列に色付け","")</f>
        <v/>
      </c>
      <c r="AW378" s="877" t="str">
        <f aca="false">IF('別紙様式2-2（４・５月分）'!O287="","",'別紙様式2-2（４・５月分）'!O287)</f>
        <v/>
      </c>
      <c r="AX378" s="833" t="e">
        <f aca="false">IF(SUM('別紙様式2-2（４・５月分）'!P287:P289)=0,"",SUM('別紙様式2-2（４・５月分）'!P287:P289))</f>
        <v>#N/A</v>
      </c>
      <c r="AY378" s="834" t="e">
        <f aca="false">IFERROR(VLOOKUP(K378,【参考】数式用!$AJ$2:$AK$24,2,FALSE),"")))</f>
        <v>#N/A</v>
      </c>
      <c r="AZ378" s="835" t="s">
        <v>406</v>
      </c>
      <c r="BA378" s="835" t="s">
        <v>407</v>
      </c>
      <c r="BB378" s="835" t="s">
        <v>408</v>
      </c>
      <c r="BC378" s="835" t="s">
        <v>409</v>
      </c>
      <c r="BD378" s="835" t="e">
        <f aca="false">IF(AND(P378&lt;&gt;"新加算Ⅰ",P378&lt;&gt;"新加算Ⅱ",P378&lt;&gt;"新加算Ⅲ",P378&lt;&gt;"新加算Ⅳ"),P378,IF(Q380&lt;&gt;"",Q380,""))</f>
        <v>#N/A</v>
      </c>
      <c r="BE378" s="835"/>
      <c r="BF378" s="835" t="e">
        <f aca="false">IF(AM378&lt;&gt;0,IF(AN378="○","入力済","未入力"),"")</f>
        <v>#N/A</v>
      </c>
      <c r="BG378" s="835" t="str">
        <f aca="false">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835" t="str">
        <f aca="false">IF(OR(U378="新加算Ⅴ（７）",U378="新加算Ⅴ（９）",U378="新加算Ⅴ（10）",U378="新加算Ⅴ（12）",U378="新加算Ⅴ（13）",U378="新加算Ⅴ（14）"),IF(OR(AP378="○",AP378="令和６年度中に満たす"),"入力済","未入力"),"")</f>
        <v/>
      </c>
      <c r="BI378" s="835" t="str">
        <f aca="false">IF(OR(U378="新加算Ⅰ",U378="新加算Ⅱ",U378="新加算Ⅲ",U378="新加算Ⅴ（１）",U378="新加算Ⅴ（３）",U378="新加算Ⅴ（８）"),IF(OR(AQ378="○",AQ378="令和６年度中に満たす"),"入力済","未入力"),"")</f>
        <v/>
      </c>
      <c r="BJ378" s="836" t="str">
        <f aca="false">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831" t="str">
        <f aca="false">IF(OR(U378="新加算Ⅰ",U378="新加算Ⅴ（１）",U378="新加算Ⅴ（２）",U378="新加算Ⅴ（５）",U378="新加算Ⅴ（７）",U378="新加算Ⅴ（10）"),IF(AS378="","未入力","入力済"),"")</f>
        <v/>
      </c>
      <c r="BL378" s="644" t="str">
        <f aca="false">G378</f>
        <v/>
      </c>
    </row>
    <row r="379" customFormat="false" ht="15" hidden="false" customHeight="true" outlineLevel="0" collapsed="false">
      <c r="A379" s="730"/>
      <c r="B379" s="617"/>
      <c r="C379" s="617"/>
      <c r="D379" s="617"/>
      <c r="E379" s="617"/>
      <c r="F379" s="617"/>
      <c r="G379" s="618"/>
      <c r="H379" s="618"/>
      <c r="I379" s="618"/>
      <c r="J379" s="808"/>
      <c r="K379" s="618"/>
      <c r="L379" s="620"/>
      <c r="M379" s="621"/>
      <c r="N379" s="837" t="str">
        <f aca="false">IF('別紙様式2-2（４・５月分）'!Q288="","",'別紙様式2-2（４・５月分）'!Q288)</f>
        <v/>
      </c>
      <c r="O379" s="863"/>
      <c r="P379" s="813"/>
      <c r="Q379" s="813"/>
      <c r="R379" s="813"/>
      <c r="S379" s="864"/>
      <c r="T379" s="815"/>
      <c r="U379" s="816"/>
      <c r="V379" s="865"/>
      <c r="W379" s="818"/>
      <c r="X379" s="819"/>
      <c r="Y379" s="626"/>
      <c r="Z379" s="819"/>
      <c r="AA379" s="626"/>
      <c r="AB379" s="819"/>
      <c r="AC379" s="626"/>
      <c r="AD379" s="819"/>
      <c r="AE379" s="626"/>
      <c r="AF379" s="626"/>
      <c r="AG379" s="820"/>
      <c r="AH379" s="821"/>
      <c r="AI379" s="866"/>
      <c r="AJ379" s="867"/>
      <c r="AK379" s="824"/>
      <c r="AL379" s="825"/>
      <c r="AM379" s="826"/>
      <c r="AN379" s="703"/>
      <c r="AO379" s="827"/>
      <c r="AP379" s="704"/>
      <c r="AQ379" s="704"/>
      <c r="AR379" s="828"/>
      <c r="AS379" s="829"/>
      <c r="AT379" s="838" t="str">
        <f aca="false">IF(AV378="","",IF(AG378&gt;10,"！令和６年度の新加算の「算定対象月」が10か月を超えています。標準的な「算定対象月」は令和６年６月から令和７年３月です。",IF(OR(AB378&lt;&gt;7,AD378&lt;&gt;3),"！算定期間の終わりが令和７年３月になっていません。区分変更を行う場合は、別紙様式2-4に記入してください。","")))</f>
        <v/>
      </c>
      <c r="AU379" s="868"/>
      <c r="AV379" s="831"/>
      <c r="AW379" s="877" t="str">
        <f aca="false">IF('別紙様式2-2（４・５月分）'!O288="","",'別紙様式2-2（４・５月分）'!O288)</f>
        <v/>
      </c>
      <c r="AX379" s="833"/>
      <c r="AY379" s="834"/>
      <c r="AZ379" s="835"/>
      <c r="BA379" s="835"/>
      <c r="BB379" s="835"/>
      <c r="BC379" s="835"/>
      <c r="BD379" s="835"/>
      <c r="BE379" s="835"/>
      <c r="BF379" s="835"/>
      <c r="BG379" s="835"/>
      <c r="BH379" s="835"/>
      <c r="BI379" s="835"/>
      <c r="BJ379" s="836"/>
      <c r="BK379" s="831"/>
      <c r="BL379" s="644" t="str">
        <f aca="false">G378</f>
        <v/>
      </c>
    </row>
    <row r="380" s="1" customFormat="true" ht="15" hidden="false" customHeight="true" outlineLevel="0" collapsed="false">
      <c r="A380" s="730"/>
      <c r="B380" s="617"/>
      <c r="C380" s="617"/>
      <c r="D380" s="617"/>
      <c r="E380" s="617"/>
      <c r="F380" s="617"/>
      <c r="G380" s="618"/>
      <c r="H380" s="618"/>
      <c r="I380" s="618"/>
      <c r="J380" s="808"/>
      <c r="K380" s="618"/>
      <c r="L380" s="620"/>
      <c r="M380" s="621"/>
      <c r="N380" s="837"/>
      <c r="O380" s="863"/>
      <c r="P380" s="873" t="s">
        <v>92</v>
      </c>
      <c r="Q380" s="840" t="e">
        <f aca="false">IFERROR(VLOOKUP('別紙様式2-2（４・５月分）'!AR287,【参考】数式用!$AT$5:$AV$22,3,FALSE),"")))</f>
        <v>#N/A</v>
      </c>
      <c r="R380" s="874" t="s">
        <v>94</v>
      </c>
      <c r="S380" s="875" t="e">
        <f aca="false">IFERROR(VLOOKUP(K378,【参考】数式用!$A$5:$AB$27,MATCH(Q380,【参考】数式用!$B$4:$AB$4,0)+1,0),"")))</f>
        <v>#N/A</v>
      </c>
      <c r="T380" s="843" t="s">
        <v>410</v>
      </c>
      <c r="U380" s="844"/>
      <c r="V380" s="870" t="e">
        <f aca="false">IFERROR(VLOOKUP(K378,【参考】数式用!$A$5:$AB$27,MATCH(U380,【参考】数式用!$B$4:$AB$4,0)+1,0),"")))</f>
        <v>#N/A</v>
      </c>
      <c r="W380" s="846" t="s">
        <v>88</v>
      </c>
      <c r="X380" s="881" t="n">
        <v>7</v>
      </c>
      <c r="Y380" s="667" t="s">
        <v>89</v>
      </c>
      <c r="Z380" s="881" t="n">
        <v>4</v>
      </c>
      <c r="AA380" s="667" t="s">
        <v>372</v>
      </c>
      <c r="AB380" s="881" t="n">
        <v>8</v>
      </c>
      <c r="AC380" s="667" t="s">
        <v>89</v>
      </c>
      <c r="AD380" s="881" t="n">
        <v>3</v>
      </c>
      <c r="AE380" s="667" t="s">
        <v>90</v>
      </c>
      <c r="AF380" s="667" t="s">
        <v>101</v>
      </c>
      <c r="AG380" s="848" t="n">
        <f aca="false">IF(X380&gt;=1,(AB380*12+AD380)-(X380*12+Z380)+1,"")</f>
        <v>12</v>
      </c>
      <c r="AH380" s="849" t="s">
        <v>373</v>
      </c>
      <c r="AI380" s="871" t="str">
        <f aca="false">IFERROR(ROUNDDOWN(ROUND(L378*V380,0)*M378,0)*AG380,"")</f>
        <v/>
      </c>
      <c r="AJ380" s="882" t="str">
        <f aca="false">IFERROR(ROUNDDOWN(ROUND((L378*(V380-AX378)),0)*M378,0)*AG380,"")</f>
        <v/>
      </c>
      <c r="AK380" s="852" t="e">
        <f aca="false">IFERROR(IF(OR(N378="",N379="",N381=""),0,ROUNDDOWN(ROUNDDOWN(ROUND(L378*VLOOKUP(K378,【参考】数式用!$A$5:$AB$27,MATCH("新加算Ⅳ",【参考】数式用!$B$4:$AB$4,0)+1,0),0)*M378,0)*AG380*0.5,0)),"")),0),0),0)))</f>
        <v>#N/A</v>
      </c>
      <c r="AL380" s="853" t="str">
        <f aca="false">IF(U380&lt;&gt;"","新規に適用","")</f>
        <v/>
      </c>
      <c r="AM380" s="854" t="e">
        <f aca="false">IFERROR(IF(OR(N381="ベア加算",N381=""),0, IF(OR(U378="新加算Ⅰ",U378="新加算Ⅱ",U378="新加算Ⅲ",U378="新加算Ⅳ"),0,ROUNDDOWN(ROUND(L378*VLOOKUP(K378,【参考】数式用!$A$5:$I$27,MATCH("ベア加算",【参考】数式用!$B$4:$I$4,0)+1,0),0)*M378,0)*AG380)),"")),0),0))))</f>
        <v>#N/A</v>
      </c>
      <c r="AN380" s="855" t="e">
        <f aca="false">IF(AM380=0,"",IF(AND(U380&lt;&gt;"",AN378=""),"新規に適用",IF(AND(U380&lt;&gt;"",AN378&lt;&gt;""),"継続で適用","")))</f>
        <v>#N/A</v>
      </c>
      <c r="AO380" s="855" t="str">
        <f aca="false">IF(AND(U380&lt;&gt;"",AO378=""),"新規に適用",IF(AND(U380&lt;&gt;"",AO378&lt;&gt;""),"継続で適用",""))</f>
        <v/>
      </c>
      <c r="AP380" s="856"/>
      <c r="AQ380" s="855" t="str">
        <f aca="false">IF(AND(U380&lt;&gt;"",AQ378=""),"新規に適用",IF(AND(U380&lt;&gt;"",AQ378&lt;&gt;""),"継続で適用",""))</f>
        <v/>
      </c>
      <c r="AR380" s="857" t="str">
        <f aca="false">IF(AND(U380&lt;&gt;"",AO378=""),"新規に適用",IF(AND(U380&lt;&gt;"",OR(U378="新加算Ⅰ",U378="新加算Ⅱ",U378="新加算Ⅴ（１）",U378="新加算Ⅴ（２）",U378="新加算Ⅴ（３）",U378="新加算Ⅴ（４）",U378="新加算Ⅴ（５）",U378="新加算Ⅴ（６）",U378="新加算Ⅴ（７）",U378="新加算Ⅴ（９）",U378="新加算Ⅴ（10）",U378="新加算Ⅴ（12）")),"継続で適用",""))</f>
        <v/>
      </c>
      <c r="AS380" s="855" t="str">
        <f aca="false">IF(AND(U380&lt;&gt;"",AS378=""),"新規に適用",IF(AND(U380&lt;&gt;"",AS378&lt;&gt;""),"継続で適用",""))</f>
        <v/>
      </c>
      <c r="AT380" s="838"/>
      <c r="AU380" s="868"/>
      <c r="AV380" s="831" t="str">
        <f aca="false">IF(K378&lt;&gt;"","V列に色付け","")</f>
        <v/>
      </c>
      <c r="AW380" s="877"/>
      <c r="AX380" s="833"/>
      <c r="BL380" s="644" t="str">
        <f aca="false">G378</f>
        <v/>
      </c>
    </row>
    <row r="381" s="1" customFormat="true" ht="30" hidden="false" customHeight="true" outlineLevel="0" collapsed="false">
      <c r="A381" s="730"/>
      <c r="B381" s="617"/>
      <c r="C381" s="617"/>
      <c r="D381" s="617"/>
      <c r="E381" s="617"/>
      <c r="F381" s="617"/>
      <c r="G381" s="618"/>
      <c r="H381" s="618"/>
      <c r="I381" s="618"/>
      <c r="J381" s="808"/>
      <c r="K381" s="618"/>
      <c r="L381" s="620"/>
      <c r="M381" s="621"/>
      <c r="N381" s="859" t="str">
        <f aca="false">IF('別紙様式2-2（４・５月分）'!Q289="","",'別紙様式2-2（４・５月分）'!Q289)</f>
        <v/>
      </c>
      <c r="O381" s="863"/>
      <c r="P381" s="873"/>
      <c r="Q381" s="840"/>
      <c r="R381" s="874"/>
      <c r="S381" s="875"/>
      <c r="T381" s="843"/>
      <c r="U381" s="844"/>
      <c r="V381" s="870"/>
      <c r="W381" s="846"/>
      <c r="X381" s="881"/>
      <c r="Y381" s="667"/>
      <c r="Z381" s="881"/>
      <c r="AA381" s="667"/>
      <c r="AB381" s="881"/>
      <c r="AC381" s="667"/>
      <c r="AD381" s="881"/>
      <c r="AE381" s="667"/>
      <c r="AF381" s="667"/>
      <c r="AG381" s="848"/>
      <c r="AH381" s="849"/>
      <c r="AI381" s="871"/>
      <c r="AJ381" s="882"/>
      <c r="AK381" s="852"/>
      <c r="AL381" s="853"/>
      <c r="AM381" s="854"/>
      <c r="AN381" s="855"/>
      <c r="AO381" s="855"/>
      <c r="AP381" s="856"/>
      <c r="AQ381" s="855"/>
      <c r="AR381" s="857"/>
      <c r="AS381" s="855"/>
      <c r="AT381" s="681" t="str">
        <f aca="false">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868"/>
      <c r="AV381" s="831"/>
      <c r="AW381" s="877" t="str">
        <f aca="false">IF('別紙様式2-2（４・５月分）'!O289="","",'別紙様式2-2（４・５月分）'!O289)</f>
        <v/>
      </c>
      <c r="AX381" s="833"/>
      <c r="BL381" s="644" t="str">
        <f aca="false">G378</f>
        <v/>
      </c>
    </row>
    <row r="382" customFormat="false" ht="30" hidden="false" customHeight="true" outlineLevel="0" collapsed="false">
      <c r="A382" s="616" t="n">
        <v>93</v>
      </c>
      <c r="B382" s="731" t="str">
        <f aca="false">IF(基本情報入力シート!C146="","",基本情報入力シート!C146)</f>
        <v/>
      </c>
      <c r="C382" s="731"/>
      <c r="D382" s="731"/>
      <c r="E382" s="731"/>
      <c r="F382" s="731"/>
      <c r="G382" s="732" t="str">
        <f aca="false">IF(基本情報入力シート!M146="","",基本情報入力シート!M146)</f>
        <v/>
      </c>
      <c r="H382" s="732" t="str">
        <f aca="false">IF(基本情報入力シート!R146="","",基本情報入力シート!R146)</f>
        <v/>
      </c>
      <c r="I382" s="732" t="str">
        <f aca="false">IF(基本情報入力シート!W146="","",基本情報入力シート!W146)</f>
        <v/>
      </c>
      <c r="J382" s="860" t="str">
        <f aca="false">IF(基本情報入力シート!X146="","",基本情報入力シート!X146)</f>
        <v/>
      </c>
      <c r="K382" s="732" t="str">
        <f aca="false">IF(基本情報入力シート!Y146="","",基本情報入力シート!Y146)</f>
        <v/>
      </c>
      <c r="L382" s="879" t="str">
        <f aca="false">IF(基本情報入力シート!AB146="","",基本情報入力シート!AB146)</f>
        <v/>
      </c>
      <c r="M382" s="880" t="e">
        <f aca="false">IF(基本情報入力シート!AC146="","",基本情報入力シート!AC146)</f>
        <v>#N/A</v>
      </c>
      <c r="N382" s="811" t="str">
        <f aca="false">IF('別紙様式2-2（４・５月分）'!Q290="","",'別紙様式2-2（４・５月分）'!Q290)</f>
        <v/>
      </c>
      <c r="O382" s="863" t="e">
        <f aca="false">IF(SUM('別紙様式2-2（４・５月分）'!R290:R292)=0,"",SUM('別紙様式2-2（４・５月分）'!R290:R292))</f>
        <v>#N/A</v>
      </c>
      <c r="P382" s="813" t="e">
        <f aca="false">IFERROR(VLOOKUP('別紙様式2-2（４・５月分）'!AR290,【参考】数式用!$AT$5:$AU$22,2,FALSE),"")))</f>
        <v>#N/A</v>
      </c>
      <c r="Q382" s="813"/>
      <c r="R382" s="813"/>
      <c r="S382" s="864" t="e">
        <f aca="false">IFERROR(VLOOKUP(K382,【参考】数式用!$A$5:$AB$27,MATCH(P382,【参考】数式用!$B$4:$AB$4,0)+1,0),"")))</f>
        <v>#N/A</v>
      </c>
      <c r="T382" s="815" t="s">
        <v>405</v>
      </c>
      <c r="U382" s="816"/>
      <c r="V382" s="865" t="e">
        <f aca="false">IFERROR(VLOOKUP(K382,【参考】数式用!$A$5:$AB$27,MATCH(U382,【参考】数式用!$B$4:$AB$4,0)+1,0),"")))</f>
        <v>#N/A</v>
      </c>
      <c r="W382" s="818" t="s">
        <v>88</v>
      </c>
      <c r="X382" s="819" t="n">
        <v>6</v>
      </c>
      <c r="Y382" s="626" t="s">
        <v>89</v>
      </c>
      <c r="Z382" s="819" t="n">
        <v>6</v>
      </c>
      <c r="AA382" s="626" t="s">
        <v>372</v>
      </c>
      <c r="AB382" s="819" t="n">
        <v>7</v>
      </c>
      <c r="AC382" s="626" t="s">
        <v>89</v>
      </c>
      <c r="AD382" s="819" t="n">
        <v>3</v>
      </c>
      <c r="AE382" s="626" t="s">
        <v>90</v>
      </c>
      <c r="AF382" s="626" t="s">
        <v>101</v>
      </c>
      <c r="AG382" s="820" t="n">
        <f aca="false">IF(X382&gt;=1,(AB382*12+AD382)-(X382*12+Z382)+1,"")</f>
        <v>10</v>
      </c>
      <c r="AH382" s="821" t="s">
        <v>373</v>
      </c>
      <c r="AI382" s="866" t="str">
        <f aca="false">IFERROR(ROUNDDOWN(ROUND(L382*V382,0)*M382,0)*AG382,"")</f>
        <v/>
      </c>
      <c r="AJ382" s="867" t="str">
        <f aca="false">IFERROR(ROUNDDOWN(ROUND((L382*(V382-AX382)),0)*M382,0)*AG382,"")</f>
        <v/>
      </c>
      <c r="AK382" s="824" t="e">
        <f aca="false">IFERROR(IF(OR(N382="",N383="",N385=""),0,ROUNDDOWN(ROUNDDOWN(ROUND(L382*VLOOKUP(K382,【参考】数式用!$A$5:$AB$27,MATCH("新加算Ⅳ",【参考】数式用!$B$4:$AB$4,0)+1,0),0)*M382,0)*AG382*0.5,0)),"")),0),0),0)))</f>
        <v>#N/A</v>
      </c>
      <c r="AL382" s="825"/>
      <c r="AM382" s="826" t="e">
        <f aca="false">IFERROR(IF(OR(N385="ベア加算",N385=""),0, IF(OR(U382="新加算Ⅰ",U382="新加算Ⅱ",U382="新加算Ⅲ",U382="新加算Ⅳ"),ROUNDDOWN(ROUND(L382*VLOOKUP(K382,【参考】数式用!$A$5:$I$27,MATCH("ベア加算",【参考】数式用!$B$4:$I$4,0)+1,0),0)*M382,0)*AG382,0)),"")),0),0))))</f>
        <v>#N/A</v>
      </c>
      <c r="AN382" s="703"/>
      <c r="AO382" s="827"/>
      <c r="AP382" s="704"/>
      <c r="AQ382" s="704"/>
      <c r="AR382" s="828"/>
      <c r="AS382" s="829"/>
      <c r="AT382" s="639" t="str">
        <f aca="false">IF(AV382="","",IF(V382&lt;O382,"！加算の要件上は問題ありませんが、令和６年４・５月と比較して令和６年６月に加算率が下がる計画になっています。",""))</f>
        <v/>
      </c>
      <c r="AU382" s="868"/>
      <c r="AV382" s="831" t="str">
        <f aca="false">IF(K382&lt;&gt;"","V列に色付け","")</f>
        <v/>
      </c>
      <c r="AW382" s="877" t="str">
        <f aca="false">IF('別紙様式2-2（４・５月分）'!O290="","",'別紙様式2-2（４・５月分）'!O290)</f>
        <v/>
      </c>
      <c r="AX382" s="833" t="e">
        <f aca="false">IF(SUM('別紙様式2-2（４・５月分）'!P290:P292)=0,"",SUM('別紙様式2-2（４・５月分）'!P290:P292))</f>
        <v>#N/A</v>
      </c>
      <c r="AY382" s="834" t="e">
        <f aca="false">IFERROR(VLOOKUP(K382,【参考】数式用!$AJ$2:$AK$24,2,FALSE),"")))</f>
        <v>#N/A</v>
      </c>
      <c r="AZ382" s="835" t="s">
        <v>406</v>
      </c>
      <c r="BA382" s="835" t="s">
        <v>407</v>
      </c>
      <c r="BB382" s="835" t="s">
        <v>408</v>
      </c>
      <c r="BC382" s="835" t="s">
        <v>409</v>
      </c>
      <c r="BD382" s="835" t="e">
        <f aca="false">IF(AND(P382&lt;&gt;"新加算Ⅰ",P382&lt;&gt;"新加算Ⅱ",P382&lt;&gt;"新加算Ⅲ",P382&lt;&gt;"新加算Ⅳ"),P382,IF(Q384&lt;&gt;"",Q384,""))</f>
        <v>#N/A</v>
      </c>
      <c r="BE382" s="835"/>
      <c r="BF382" s="835" t="e">
        <f aca="false">IF(AM382&lt;&gt;0,IF(AN382="○","入力済","未入力"),"")</f>
        <v>#N/A</v>
      </c>
      <c r="BG382" s="835" t="str">
        <f aca="false">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835" t="str">
        <f aca="false">IF(OR(U382="新加算Ⅴ（７）",U382="新加算Ⅴ（９）",U382="新加算Ⅴ（10）",U382="新加算Ⅴ（12）",U382="新加算Ⅴ（13）",U382="新加算Ⅴ（14）"),IF(OR(AP382="○",AP382="令和６年度中に満たす"),"入力済","未入力"),"")</f>
        <v/>
      </c>
      <c r="BI382" s="835" t="str">
        <f aca="false">IF(OR(U382="新加算Ⅰ",U382="新加算Ⅱ",U382="新加算Ⅲ",U382="新加算Ⅴ（１）",U382="新加算Ⅴ（３）",U382="新加算Ⅴ（８）"),IF(OR(AQ382="○",AQ382="令和６年度中に満たす"),"入力済","未入力"),"")</f>
        <v/>
      </c>
      <c r="BJ382" s="836" t="str">
        <f aca="false">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831" t="str">
        <f aca="false">IF(OR(U382="新加算Ⅰ",U382="新加算Ⅴ（１）",U382="新加算Ⅴ（２）",U382="新加算Ⅴ（５）",U382="新加算Ⅴ（７）",U382="新加算Ⅴ（10）"),IF(AS382="","未入力","入力済"),"")</f>
        <v/>
      </c>
      <c r="BL382" s="644" t="str">
        <f aca="false">G382</f>
        <v/>
      </c>
    </row>
    <row r="383" customFormat="false" ht="15" hidden="false" customHeight="true" outlineLevel="0" collapsed="false">
      <c r="A383" s="616"/>
      <c r="B383" s="731"/>
      <c r="C383" s="731"/>
      <c r="D383" s="731"/>
      <c r="E383" s="731"/>
      <c r="F383" s="731"/>
      <c r="G383" s="732"/>
      <c r="H383" s="732"/>
      <c r="I383" s="732"/>
      <c r="J383" s="860"/>
      <c r="K383" s="732"/>
      <c r="L383" s="879"/>
      <c r="M383" s="880"/>
      <c r="N383" s="837" t="str">
        <f aca="false">IF('別紙様式2-2（４・５月分）'!Q291="","",'別紙様式2-2（４・５月分）'!Q291)</f>
        <v/>
      </c>
      <c r="O383" s="863"/>
      <c r="P383" s="813"/>
      <c r="Q383" s="813"/>
      <c r="R383" s="813"/>
      <c r="S383" s="864"/>
      <c r="T383" s="815"/>
      <c r="U383" s="816"/>
      <c r="V383" s="865"/>
      <c r="W383" s="818"/>
      <c r="X383" s="819"/>
      <c r="Y383" s="626"/>
      <c r="Z383" s="819"/>
      <c r="AA383" s="626"/>
      <c r="AB383" s="819"/>
      <c r="AC383" s="626"/>
      <c r="AD383" s="819"/>
      <c r="AE383" s="626"/>
      <c r="AF383" s="626"/>
      <c r="AG383" s="820"/>
      <c r="AH383" s="821"/>
      <c r="AI383" s="866"/>
      <c r="AJ383" s="867"/>
      <c r="AK383" s="824"/>
      <c r="AL383" s="825"/>
      <c r="AM383" s="826"/>
      <c r="AN383" s="703"/>
      <c r="AO383" s="827"/>
      <c r="AP383" s="704"/>
      <c r="AQ383" s="704"/>
      <c r="AR383" s="828"/>
      <c r="AS383" s="829"/>
      <c r="AT383" s="838" t="str">
        <f aca="false">IF(AV382="","",IF(AG382&gt;10,"！令和６年度の新加算の「算定対象月」が10か月を超えています。標準的な「算定対象月」は令和６年６月から令和７年３月です。",IF(OR(AB382&lt;&gt;7,AD382&lt;&gt;3),"！算定期間の終わりが令和７年３月になっていません。区分変更を行う場合は、別紙様式2-4に記入してください。","")))</f>
        <v/>
      </c>
      <c r="AU383" s="868"/>
      <c r="AV383" s="831"/>
      <c r="AW383" s="877" t="str">
        <f aca="false">IF('別紙様式2-2（４・５月分）'!O291="","",'別紙様式2-2（４・５月分）'!O291)</f>
        <v/>
      </c>
      <c r="AX383" s="833"/>
      <c r="AY383" s="834"/>
      <c r="AZ383" s="835"/>
      <c r="BA383" s="835"/>
      <c r="BB383" s="835"/>
      <c r="BC383" s="835"/>
      <c r="BD383" s="835"/>
      <c r="BE383" s="835"/>
      <c r="BF383" s="835"/>
      <c r="BG383" s="835"/>
      <c r="BH383" s="835"/>
      <c r="BI383" s="835"/>
      <c r="BJ383" s="836"/>
      <c r="BK383" s="831"/>
      <c r="BL383" s="644" t="str">
        <f aca="false">G382</f>
        <v/>
      </c>
    </row>
    <row r="384" s="1" customFormat="true" ht="15" hidden="false" customHeight="true" outlineLevel="0" collapsed="false">
      <c r="A384" s="616"/>
      <c r="B384" s="731"/>
      <c r="C384" s="731"/>
      <c r="D384" s="731"/>
      <c r="E384" s="731"/>
      <c r="F384" s="731"/>
      <c r="G384" s="732"/>
      <c r="H384" s="732"/>
      <c r="I384" s="732"/>
      <c r="J384" s="860"/>
      <c r="K384" s="732"/>
      <c r="L384" s="879"/>
      <c r="M384" s="880"/>
      <c r="N384" s="837"/>
      <c r="O384" s="863"/>
      <c r="P384" s="873" t="s">
        <v>92</v>
      </c>
      <c r="Q384" s="840" t="e">
        <f aca="false">IFERROR(VLOOKUP('別紙様式2-2（４・５月分）'!AR290,【参考】数式用!$AT$5:$AV$22,3,FALSE),"")))</f>
        <v>#N/A</v>
      </c>
      <c r="R384" s="874" t="s">
        <v>94</v>
      </c>
      <c r="S384" s="869" t="e">
        <f aca="false">IFERROR(VLOOKUP(K382,【参考】数式用!$A$5:$AB$27,MATCH(Q384,【参考】数式用!$B$4:$AB$4,0)+1,0),"")))</f>
        <v>#N/A</v>
      </c>
      <c r="T384" s="843" t="s">
        <v>410</v>
      </c>
      <c r="U384" s="844"/>
      <c r="V384" s="870" t="e">
        <f aca="false">IFERROR(VLOOKUP(K382,【参考】数式用!$A$5:$AB$27,MATCH(U384,【参考】数式用!$B$4:$AB$4,0)+1,0),"")))</f>
        <v>#N/A</v>
      </c>
      <c r="W384" s="846" t="s">
        <v>88</v>
      </c>
      <c r="X384" s="881" t="n">
        <v>7</v>
      </c>
      <c r="Y384" s="667" t="s">
        <v>89</v>
      </c>
      <c r="Z384" s="881" t="n">
        <v>4</v>
      </c>
      <c r="AA384" s="667" t="s">
        <v>372</v>
      </c>
      <c r="AB384" s="881" t="n">
        <v>8</v>
      </c>
      <c r="AC384" s="667" t="s">
        <v>89</v>
      </c>
      <c r="AD384" s="881" t="n">
        <v>3</v>
      </c>
      <c r="AE384" s="667" t="s">
        <v>90</v>
      </c>
      <c r="AF384" s="667" t="s">
        <v>101</v>
      </c>
      <c r="AG384" s="848" t="n">
        <f aca="false">IF(X384&gt;=1,(AB384*12+AD384)-(X384*12+Z384)+1,"")</f>
        <v>12</v>
      </c>
      <c r="AH384" s="849" t="s">
        <v>373</v>
      </c>
      <c r="AI384" s="871" t="str">
        <f aca="false">IFERROR(ROUNDDOWN(ROUND(L382*V384,0)*M382,0)*AG384,"")</f>
        <v/>
      </c>
      <c r="AJ384" s="882" t="str">
        <f aca="false">IFERROR(ROUNDDOWN(ROUND((L382*(V384-AX382)),0)*M382,0)*AG384,"")</f>
        <v/>
      </c>
      <c r="AK384" s="852" t="e">
        <f aca="false">IFERROR(IF(OR(N382="",N383="",N385=""),0,ROUNDDOWN(ROUNDDOWN(ROUND(L382*VLOOKUP(K382,【参考】数式用!$A$5:$AB$27,MATCH("新加算Ⅳ",【参考】数式用!$B$4:$AB$4,0)+1,0),0)*M382,0)*AG384*0.5,0)),"")),0),0),0)))</f>
        <v>#N/A</v>
      </c>
      <c r="AL384" s="853" t="str">
        <f aca="false">IF(U384&lt;&gt;"","新規に適用","")</f>
        <v/>
      </c>
      <c r="AM384" s="854" t="e">
        <f aca="false">IFERROR(IF(OR(N385="ベア加算",N385=""),0, IF(OR(U382="新加算Ⅰ",U382="新加算Ⅱ",U382="新加算Ⅲ",U382="新加算Ⅳ"),0,ROUNDDOWN(ROUND(L382*VLOOKUP(K382,【参考】数式用!$A$5:$I$27,MATCH("ベア加算",【参考】数式用!$B$4:$I$4,0)+1,0),0)*M382,0)*AG384)),"")),0),0))))</f>
        <v>#N/A</v>
      </c>
      <c r="AN384" s="855" t="e">
        <f aca="false">IF(AM384=0,"",IF(AND(U384&lt;&gt;"",AN382=""),"新規に適用",IF(AND(U384&lt;&gt;"",AN382&lt;&gt;""),"継続で適用","")))</f>
        <v>#N/A</v>
      </c>
      <c r="AO384" s="855" t="str">
        <f aca="false">IF(AND(U384&lt;&gt;"",AO382=""),"新規に適用",IF(AND(U384&lt;&gt;"",AO382&lt;&gt;""),"継続で適用",""))</f>
        <v/>
      </c>
      <c r="AP384" s="856"/>
      <c r="AQ384" s="855" t="str">
        <f aca="false">IF(AND(U384&lt;&gt;"",AQ382=""),"新規に適用",IF(AND(U384&lt;&gt;"",AQ382&lt;&gt;""),"継続で適用",""))</f>
        <v/>
      </c>
      <c r="AR384" s="857" t="str">
        <f aca="false">IF(AND(U384&lt;&gt;"",AO382=""),"新規に適用",IF(AND(U384&lt;&gt;"",OR(U382="新加算Ⅰ",U382="新加算Ⅱ",U382="新加算Ⅴ（１）",U382="新加算Ⅴ（２）",U382="新加算Ⅴ（３）",U382="新加算Ⅴ（４）",U382="新加算Ⅴ（５）",U382="新加算Ⅴ（６）",U382="新加算Ⅴ（７）",U382="新加算Ⅴ（９）",U382="新加算Ⅴ（10）",U382="新加算Ⅴ（12）")),"継続で適用",""))</f>
        <v/>
      </c>
      <c r="AS384" s="855" t="str">
        <f aca="false">IF(AND(U384&lt;&gt;"",AS382=""),"新規に適用",IF(AND(U384&lt;&gt;"",AS382&lt;&gt;""),"継続で適用",""))</f>
        <v/>
      </c>
      <c r="AT384" s="838"/>
      <c r="AU384" s="868"/>
      <c r="AV384" s="831" t="str">
        <f aca="false">IF(K382&lt;&gt;"","V列に色付け","")</f>
        <v/>
      </c>
      <c r="AW384" s="877"/>
      <c r="AX384" s="833"/>
      <c r="BL384" s="644" t="str">
        <f aca="false">G382</f>
        <v/>
      </c>
    </row>
    <row r="385" s="1" customFormat="true" ht="30" hidden="false" customHeight="true" outlineLevel="0" collapsed="false">
      <c r="A385" s="616"/>
      <c r="B385" s="731"/>
      <c r="C385" s="731"/>
      <c r="D385" s="731"/>
      <c r="E385" s="731"/>
      <c r="F385" s="731"/>
      <c r="G385" s="732"/>
      <c r="H385" s="732"/>
      <c r="I385" s="732"/>
      <c r="J385" s="860"/>
      <c r="K385" s="732"/>
      <c r="L385" s="879"/>
      <c r="M385" s="880"/>
      <c r="N385" s="859" t="str">
        <f aca="false">IF('別紙様式2-2（４・５月分）'!Q292="","",'別紙様式2-2（４・５月分）'!Q292)</f>
        <v/>
      </c>
      <c r="O385" s="863"/>
      <c r="P385" s="873"/>
      <c r="Q385" s="840"/>
      <c r="R385" s="874"/>
      <c r="S385" s="869"/>
      <c r="T385" s="843"/>
      <c r="U385" s="844"/>
      <c r="V385" s="870"/>
      <c r="W385" s="846"/>
      <c r="X385" s="881"/>
      <c r="Y385" s="667"/>
      <c r="Z385" s="881"/>
      <c r="AA385" s="667"/>
      <c r="AB385" s="881"/>
      <c r="AC385" s="667"/>
      <c r="AD385" s="881"/>
      <c r="AE385" s="667"/>
      <c r="AF385" s="667"/>
      <c r="AG385" s="848"/>
      <c r="AH385" s="849"/>
      <c r="AI385" s="871"/>
      <c r="AJ385" s="882"/>
      <c r="AK385" s="852"/>
      <c r="AL385" s="853"/>
      <c r="AM385" s="854"/>
      <c r="AN385" s="855"/>
      <c r="AO385" s="855"/>
      <c r="AP385" s="856"/>
      <c r="AQ385" s="855"/>
      <c r="AR385" s="857"/>
      <c r="AS385" s="855"/>
      <c r="AT385" s="681" t="str">
        <f aca="false">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868"/>
      <c r="AV385" s="831"/>
      <c r="AW385" s="877" t="str">
        <f aca="false">IF('別紙様式2-2（４・５月分）'!O292="","",'別紙様式2-2（４・５月分）'!O292)</f>
        <v/>
      </c>
      <c r="AX385" s="833"/>
      <c r="BL385" s="644" t="str">
        <f aca="false">G382</f>
        <v/>
      </c>
    </row>
    <row r="386" customFormat="false" ht="30" hidden="false" customHeight="true" outlineLevel="0" collapsed="false">
      <c r="A386" s="730" t="n">
        <v>94</v>
      </c>
      <c r="B386" s="617" t="str">
        <f aca="false">IF(基本情報入力シート!C147="","",基本情報入力シート!C147)</f>
        <v/>
      </c>
      <c r="C386" s="617"/>
      <c r="D386" s="617"/>
      <c r="E386" s="617"/>
      <c r="F386" s="617"/>
      <c r="G386" s="618" t="str">
        <f aca="false">IF(基本情報入力シート!M147="","",基本情報入力シート!M147)</f>
        <v/>
      </c>
      <c r="H386" s="618" t="str">
        <f aca="false">IF(基本情報入力シート!R147="","",基本情報入力シート!R147)</f>
        <v/>
      </c>
      <c r="I386" s="618" t="str">
        <f aca="false">IF(基本情報入力シート!W147="","",基本情報入力シート!W147)</f>
        <v/>
      </c>
      <c r="J386" s="808" t="str">
        <f aca="false">IF(基本情報入力シート!X147="","",基本情報入力シート!X147)</f>
        <v/>
      </c>
      <c r="K386" s="618" t="str">
        <f aca="false">IF(基本情報入力シート!Y147="","",基本情報入力シート!Y147)</f>
        <v/>
      </c>
      <c r="L386" s="620" t="str">
        <f aca="false">IF(基本情報入力シート!AB147="","",基本情報入力シート!AB147)</f>
        <v/>
      </c>
      <c r="M386" s="621" t="e">
        <f aca="false">IF(基本情報入力シート!AC147="","",基本情報入力シート!AC147)</f>
        <v>#N/A</v>
      </c>
      <c r="N386" s="811" t="str">
        <f aca="false">IF('別紙様式2-2（４・５月分）'!Q293="","",'別紙様式2-2（４・５月分）'!Q293)</f>
        <v/>
      </c>
      <c r="O386" s="863" t="e">
        <f aca="false">IF(SUM('別紙様式2-2（４・５月分）'!R293:R295)=0,"",SUM('別紙様式2-2（４・５月分）'!R293:R295))</f>
        <v>#N/A</v>
      </c>
      <c r="P386" s="813" t="e">
        <f aca="false">IFERROR(VLOOKUP('別紙様式2-2（４・５月分）'!AR293,【参考】数式用!$AT$5:$AU$22,2,FALSE),"")))</f>
        <v>#N/A</v>
      </c>
      <c r="Q386" s="813"/>
      <c r="R386" s="813"/>
      <c r="S386" s="864" t="e">
        <f aca="false">IFERROR(VLOOKUP(K386,【参考】数式用!$A$5:$AB$27,MATCH(P386,【参考】数式用!$B$4:$AB$4,0)+1,0),"")))</f>
        <v>#N/A</v>
      </c>
      <c r="T386" s="815" t="s">
        <v>405</v>
      </c>
      <c r="U386" s="816"/>
      <c r="V386" s="865" t="e">
        <f aca="false">IFERROR(VLOOKUP(K386,【参考】数式用!$A$5:$AB$27,MATCH(U386,【参考】数式用!$B$4:$AB$4,0)+1,0),"")))</f>
        <v>#N/A</v>
      </c>
      <c r="W386" s="818" t="s">
        <v>88</v>
      </c>
      <c r="X386" s="819" t="n">
        <v>6</v>
      </c>
      <c r="Y386" s="626" t="s">
        <v>89</v>
      </c>
      <c r="Z386" s="819" t="n">
        <v>6</v>
      </c>
      <c r="AA386" s="626" t="s">
        <v>372</v>
      </c>
      <c r="AB386" s="819" t="n">
        <v>7</v>
      </c>
      <c r="AC386" s="626" t="s">
        <v>89</v>
      </c>
      <c r="AD386" s="819" t="n">
        <v>3</v>
      </c>
      <c r="AE386" s="626" t="s">
        <v>90</v>
      </c>
      <c r="AF386" s="626" t="s">
        <v>101</v>
      </c>
      <c r="AG386" s="820" t="n">
        <f aca="false">IF(X386&gt;=1,(AB386*12+AD386)-(X386*12+Z386)+1,"")</f>
        <v>10</v>
      </c>
      <c r="AH386" s="821" t="s">
        <v>373</v>
      </c>
      <c r="AI386" s="866" t="str">
        <f aca="false">IFERROR(ROUNDDOWN(ROUND(L386*V386,0)*M386,0)*AG386,"")</f>
        <v/>
      </c>
      <c r="AJ386" s="867" t="str">
        <f aca="false">IFERROR(ROUNDDOWN(ROUND((L386*(V386-AX386)),0)*M386,0)*AG386,"")</f>
        <v/>
      </c>
      <c r="AK386" s="824" t="e">
        <f aca="false">IFERROR(IF(OR(N386="",N387="",N389=""),0,ROUNDDOWN(ROUNDDOWN(ROUND(L386*VLOOKUP(K386,【参考】数式用!$A$5:$AB$27,MATCH("新加算Ⅳ",【参考】数式用!$B$4:$AB$4,0)+1,0),0)*M386,0)*AG386*0.5,0)),"")),0),0),0)))</f>
        <v>#N/A</v>
      </c>
      <c r="AL386" s="825"/>
      <c r="AM386" s="826" t="e">
        <f aca="false">IFERROR(IF(OR(N389="ベア加算",N389=""),0, IF(OR(U386="新加算Ⅰ",U386="新加算Ⅱ",U386="新加算Ⅲ",U386="新加算Ⅳ"),ROUNDDOWN(ROUND(L386*VLOOKUP(K386,【参考】数式用!$A$5:$I$27,MATCH("ベア加算",【参考】数式用!$B$4:$I$4,0)+1,0),0)*M386,0)*AG386,0)),"")),0),0))))</f>
        <v>#N/A</v>
      </c>
      <c r="AN386" s="703"/>
      <c r="AO386" s="827"/>
      <c r="AP386" s="704"/>
      <c r="AQ386" s="704"/>
      <c r="AR386" s="828"/>
      <c r="AS386" s="829"/>
      <c r="AT386" s="639" t="str">
        <f aca="false">IF(AV386="","",IF(V386&lt;O386,"！加算の要件上は問題ありませんが、令和６年４・５月と比較して令和６年６月に加算率が下がる計画になっています。",""))</f>
        <v/>
      </c>
      <c r="AU386" s="868"/>
      <c r="AV386" s="831" t="str">
        <f aca="false">IF(K386&lt;&gt;"","V列に色付け","")</f>
        <v/>
      </c>
      <c r="AW386" s="877" t="str">
        <f aca="false">IF('別紙様式2-2（４・５月分）'!O293="","",'別紙様式2-2（４・５月分）'!O293)</f>
        <v/>
      </c>
      <c r="AX386" s="833" t="e">
        <f aca="false">IF(SUM('別紙様式2-2（４・５月分）'!P293:P295)=0,"",SUM('別紙様式2-2（４・５月分）'!P293:P295))</f>
        <v>#N/A</v>
      </c>
      <c r="AY386" s="834" t="e">
        <f aca="false">IFERROR(VLOOKUP(K386,【参考】数式用!$AJ$2:$AK$24,2,FALSE),"")))</f>
        <v>#N/A</v>
      </c>
      <c r="AZ386" s="835" t="s">
        <v>406</v>
      </c>
      <c r="BA386" s="835" t="s">
        <v>407</v>
      </c>
      <c r="BB386" s="835" t="s">
        <v>408</v>
      </c>
      <c r="BC386" s="835" t="s">
        <v>409</v>
      </c>
      <c r="BD386" s="835" t="e">
        <f aca="false">IF(AND(P386&lt;&gt;"新加算Ⅰ",P386&lt;&gt;"新加算Ⅱ",P386&lt;&gt;"新加算Ⅲ",P386&lt;&gt;"新加算Ⅳ"),P386,IF(Q388&lt;&gt;"",Q388,""))</f>
        <v>#N/A</v>
      </c>
      <c r="BE386" s="835"/>
      <c r="BF386" s="835" t="e">
        <f aca="false">IF(AM386&lt;&gt;0,IF(AN386="○","入力済","未入力"),"")</f>
        <v>#N/A</v>
      </c>
      <c r="BG386" s="835" t="str">
        <f aca="false">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835" t="str">
        <f aca="false">IF(OR(U386="新加算Ⅴ（７）",U386="新加算Ⅴ（９）",U386="新加算Ⅴ（10）",U386="新加算Ⅴ（12）",U386="新加算Ⅴ（13）",U386="新加算Ⅴ（14）"),IF(OR(AP386="○",AP386="令和６年度中に満たす"),"入力済","未入力"),"")</f>
        <v/>
      </c>
      <c r="BI386" s="835" t="str">
        <f aca="false">IF(OR(U386="新加算Ⅰ",U386="新加算Ⅱ",U386="新加算Ⅲ",U386="新加算Ⅴ（１）",U386="新加算Ⅴ（３）",U386="新加算Ⅴ（８）"),IF(OR(AQ386="○",AQ386="令和６年度中に満たす"),"入力済","未入力"),"")</f>
        <v/>
      </c>
      <c r="BJ386" s="836" t="str">
        <f aca="false">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831" t="str">
        <f aca="false">IF(OR(U386="新加算Ⅰ",U386="新加算Ⅴ（１）",U386="新加算Ⅴ（２）",U386="新加算Ⅴ（５）",U386="新加算Ⅴ（７）",U386="新加算Ⅴ（10）"),IF(AS386="","未入力","入力済"),"")</f>
        <v/>
      </c>
      <c r="BL386" s="644" t="str">
        <f aca="false">G386</f>
        <v/>
      </c>
    </row>
    <row r="387" customFormat="false" ht="15" hidden="false" customHeight="true" outlineLevel="0" collapsed="false">
      <c r="A387" s="730"/>
      <c r="B387" s="617"/>
      <c r="C387" s="617"/>
      <c r="D387" s="617"/>
      <c r="E387" s="617"/>
      <c r="F387" s="617"/>
      <c r="G387" s="618"/>
      <c r="H387" s="618"/>
      <c r="I387" s="618"/>
      <c r="J387" s="808"/>
      <c r="K387" s="618"/>
      <c r="L387" s="620"/>
      <c r="M387" s="621"/>
      <c r="N387" s="837" t="str">
        <f aca="false">IF('別紙様式2-2（４・５月分）'!Q294="","",'別紙様式2-2（４・５月分）'!Q294)</f>
        <v/>
      </c>
      <c r="O387" s="863"/>
      <c r="P387" s="813"/>
      <c r="Q387" s="813"/>
      <c r="R387" s="813"/>
      <c r="S387" s="864"/>
      <c r="T387" s="815"/>
      <c r="U387" s="816"/>
      <c r="V387" s="865"/>
      <c r="W387" s="818"/>
      <c r="X387" s="819"/>
      <c r="Y387" s="626"/>
      <c r="Z387" s="819"/>
      <c r="AA387" s="626"/>
      <c r="AB387" s="819"/>
      <c r="AC387" s="626"/>
      <c r="AD387" s="819"/>
      <c r="AE387" s="626"/>
      <c r="AF387" s="626"/>
      <c r="AG387" s="820"/>
      <c r="AH387" s="821"/>
      <c r="AI387" s="866"/>
      <c r="AJ387" s="867"/>
      <c r="AK387" s="824"/>
      <c r="AL387" s="825"/>
      <c r="AM387" s="826"/>
      <c r="AN387" s="703"/>
      <c r="AO387" s="827"/>
      <c r="AP387" s="704"/>
      <c r="AQ387" s="704"/>
      <c r="AR387" s="828"/>
      <c r="AS387" s="829"/>
      <c r="AT387" s="838" t="str">
        <f aca="false">IF(AV386="","",IF(AG386&gt;10,"！令和６年度の新加算の「算定対象月」が10か月を超えています。標準的な「算定対象月」は令和６年６月から令和７年３月です。",IF(OR(AB386&lt;&gt;7,AD386&lt;&gt;3),"！算定期間の終わりが令和７年３月になっていません。区分変更を行う場合は、別紙様式2-4に記入してください。","")))</f>
        <v/>
      </c>
      <c r="AU387" s="868"/>
      <c r="AV387" s="831"/>
      <c r="AW387" s="877" t="str">
        <f aca="false">IF('別紙様式2-2（４・５月分）'!O294="","",'別紙様式2-2（４・５月分）'!O294)</f>
        <v/>
      </c>
      <c r="AX387" s="833"/>
      <c r="AY387" s="834"/>
      <c r="AZ387" s="835"/>
      <c r="BA387" s="835"/>
      <c r="BB387" s="835"/>
      <c r="BC387" s="835"/>
      <c r="BD387" s="835"/>
      <c r="BE387" s="835"/>
      <c r="BF387" s="835"/>
      <c r="BG387" s="835"/>
      <c r="BH387" s="835"/>
      <c r="BI387" s="835"/>
      <c r="BJ387" s="836"/>
      <c r="BK387" s="831"/>
      <c r="BL387" s="644" t="str">
        <f aca="false">G386</f>
        <v/>
      </c>
    </row>
    <row r="388" s="1" customFormat="true" ht="15" hidden="false" customHeight="true" outlineLevel="0" collapsed="false">
      <c r="A388" s="730"/>
      <c r="B388" s="617"/>
      <c r="C388" s="617"/>
      <c r="D388" s="617"/>
      <c r="E388" s="617"/>
      <c r="F388" s="617"/>
      <c r="G388" s="618"/>
      <c r="H388" s="618"/>
      <c r="I388" s="618"/>
      <c r="J388" s="808"/>
      <c r="K388" s="618"/>
      <c r="L388" s="620"/>
      <c r="M388" s="621"/>
      <c r="N388" s="837"/>
      <c r="O388" s="863"/>
      <c r="P388" s="873" t="s">
        <v>92</v>
      </c>
      <c r="Q388" s="840" t="e">
        <f aca="false">IFERROR(VLOOKUP('別紙様式2-2（４・５月分）'!AR293,【参考】数式用!$AT$5:$AV$22,3,FALSE),"")))</f>
        <v>#N/A</v>
      </c>
      <c r="R388" s="874" t="s">
        <v>94</v>
      </c>
      <c r="S388" s="875" t="e">
        <f aca="false">IFERROR(VLOOKUP(K386,【参考】数式用!$A$5:$AB$27,MATCH(Q388,【参考】数式用!$B$4:$AB$4,0)+1,0),"")))</f>
        <v>#N/A</v>
      </c>
      <c r="T388" s="843" t="s">
        <v>410</v>
      </c>
      <c r="U388" s="844"/>
      <c r="V388" s="870" t="e">
        <f aca="false">IFERROR(VLOOKUP(K386,【参考】数式用!$A$5:$AB$27,MATCH(U388,【参考】数式用!$B$4:$AB$4,0)+1,0),"")))</f>
        <v>#N/A</v>
      </c>
      <c r="W388" s="846" t="s">
        <v>88</v>
      </c>
      <c r="X388" s="881" t="n">
        <v>7</v>
      </c>
      <c r="Y388" s="667" t="s">
        <v>89</v>
      </c>
      <c r="Z388" s="881" t="n">
        <v>4</v>
      </c>
      <c r="AA388" s="667" t="s">
        <v>372</v>
      </c>
      <c r="AB388" s="881" t="n">
        <v>8</v>
      </c>
      <c r="AC388" s="667" t="s">
        <v>89</v>
      </c>
      <c r="AD388" s="881" t="n">
        <v>3</v>
      </c>
      <c r="AE388" s="667" t="s">
        <v>90</v>
      </c>
      <c r="AF388" s="667" t="s">
        <v>101</v>
      </c>
      <c r="AG388" s="848" t="n">
        <f aca="false">IF(X388&gt;=1,(AB388*12+AD388)-(X388*12+Z388)+1,"")</f>
        <v>12</v>
      </c>
      <c r="AH388" s="849" t="s">
        <v>373</v>
      </c>
      <c r="AI388" s="871" t="str">
        <f aca="false">IFERROR(ROUNDDOWN(ROUND(L386*V388,0)*M386,0)*AG388,"")</f>
        <v/>
      </c>
      <c r="AJ388" s="882" t="str">
        <f aca="false">IFERROR(ROUNDDOWN(ROUND((L386*(V388-AX386)),0)*M386,0)*AG388,"")</f>
        <v/>
      </c>
      <c r="AK388" s="852" t="e">
        <f aca="false">IFERROR(IF(OR(N386="",N387="",N389=""),0,ROUNDDOWN(ROUNDDOWN(ROUND(L386*VLOOKUP(K386,【参考】数式用!$A$5:$AB$27,MATCH("新加算Ⅳ",【参考】数式用!$B$4:$AB$4,0)+1,0),0)*M386,0)*AG388*0.5,0)),"")),0),0),0)))</f>
        <v>#N/A</v>
      </c>
      <c r="AL388" s="853" t="str">
        <f aca="false">IF(U388&lt;&gt;"","新規に適用","")</f>
        <v/>
      </c>
      <c r="AM388" s="854" t="e">
        <f aca="false">IFERROR(IF(OR(N389="ベア加算",N389=""),0, IF(OR(U386="新加算Ⅰ",U386="新加算Ⅱ",U386="新加算Ⅲ",U386="新加算Ⅳ"),0,ROUNDDOWN(ROUND(L386*VLOOKUP(K386,【参考】数式用!$A$5:$I$27,MATCH("ベア加算",【参考】数式用!$B$4:$I$4,0)+1,0),0)*M386,0)*AG388)),"")),0),0))))</f>
        <v>#N/A</v>
      </c>
      <c r="AN388" s="855" t="e">
        <f aca="false">IF(AM388=0,"",IF(AND(U388&lt;&gt;"",AN386=""),"新規に適用",IF(AND(U388&lt;&gt;"",AN386&lt;&gt;""),"継続で適用","")))</f>
        <v>#N/A</v>
      </c>
      <c r="AO388" s="855" t="str">
        <f aca="false">IF(AND(U388&lt;&gt;"",AO386=""),"新規に適用",IF(AND(U388&lt;&gt;"",AO386&lt;&gt;""),"継続で適用",""))</f>
        <v/>
      </c>
      <c r="AP388" s="856"/>
      <c r="AQ388" s="855" t="str">
        <f aca="false">IF(AND(U388&lt;&gt;"",AQ386=""),"新規に適用",IF(AND(U388&lt;&gt;"",AQ386&lt;&gt;""),"継続で適用",""))</f>
        <v/>
      </c>
      <c r="AR388" s="857" t="str">
        <f aca="false">IF(AND(U388&lt;&gt;"",AO386=""),"新規に適用",IF(AND(U388&lt;&gt;"",OR(U386="新加算Ⅰ",U386="新加算Ⅱ",U386="新加算Ⅴ（１）",U386="新加算Ⅴ（２）",U386="新加算Ⅴ（３）",U386="新加算Ⅴ（４）",U386="新加算Ⅴ（５）",U386="新加算Ⅴ（６）",U386="新加算Ⅴ（７）",U386="新加算Ⅴ（９）",U386="新加算Ⅴ（10）",U386="新加算Ⅴ（12）")),"継続で適用",""))</f>
        <v/>
      </c>
      <c r="AS388" s="855" t="str">
        <f aca="false">IF(AND(U388&lt;&gt;"",AS386=""),"新規に適用",IF(AND(U388&lt;&gt;"",AS386&lt;&gt;""),"継続で適用",""))</f>
        <v/>
      </c>
      <c r="AT388" s="838"/>
      <c r="AU388" s="868"/>
      <c r="AV388" s="831" t="str">
        <f aca="false">IF(K386&lt;&gt;"","V列に色付け","")</f>
        <v/>
      </c>
      <c r="AW388" s="877"/>
      <c r="AX388" s="833"/>
      <c r="BL388" s="644" t="str">
        <f aca="false">G386</f>
        <v/>
      </c>
    </row>
    <row r="389" s="1" customFormat="true" ht="30" hidden="false" customHeight="true" outlineLevel="0" collapsed="false">
      <c r="A389" s="730"/>
      <c r="B389" s="617"/>
      <c r="C389" s="617"/>
      <c r="D389" s="617"/>
      <c r="E389" s="617"/>
      <c r="F389" s="617"/>
      <c r="G389" s="618"/>
      <c r="H389" s="618"/>
      <c r="I389" s="618"/>
      <c r="J389" s="808"/>
      <c r="K389" s="618"/>
      <c r="L389" s="620"/>
      <c r="M389" s="621"/>
      <c r="N389" s="859" t="str">
        <f aca="false">IF('別紙様式2-2（４・５月分）'!Q295="","",'別紙様式2-2（４・５月分）'!Q295)</f>
        <v/>
      </c>
      <c r="O389" s="863"/>
      <c r="P389" s="873"/>
      <c r="Q389" s="840"/>
      <c r="R389" s="874"/>
      <c r="S389" s="875"/>
      <c r="T389" s="843"/>
      <c r="U389" s="844"/>
      <c r="V389" s="870"/>
      <c r="W389" s="846"/>
      <c r="X389" s="881"/>
      <c r="Y389" s="667"/>
      <c r="Z389" s="881"/>
      <c r="AA389" s="667"/>
      <c r="AB389" s="881"/>
      <c r="AC389" s="667"/>
      <c r="AD389" s="881"/>
      <c r="AE389" s="667"/>
      <c r="AF389" s="667"/>
      <c r="AG389" s="848"/>
      <c r="AH389" s="849"/>
      <c r="AI389" s="871"/>
      <c r="AJ389" s="882"/>
      <c r="AK389" s="852"/>
      <c r="AL389" s="853"/>
      <c r="AM389" s="854"/>
      <c r="AN389" s="855"/>
      <c r="AO389" s="855"/>
      <c r="AP389" s="856"/>
      <c r="AQ389" s="855"/>
      <c r="AR389" s="857"/>
      <c r="AS389" s="855"/>
      <c r="AT389" s="681" t="str">
        <f aca="false">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868"/>
      <c r="AV389" s="831"/>
      <c r="AW389" s="877" t="str">
        <f aca="false">IF('別紙様式2-2（４・５月分）'!O295="","",'別紙様式2-2（４・５月分）'!O295)</f>
        <v/>
      </c>
      <c r="AX389" s="833"/>
      <c r="BL389" s="644" t="str">
        <f aca="false">G386</f>
        <v/>
      </c>
    </row>
    <row r="390" customFormat="false" ht="30" hidden="false" customHeight="true" outlineLevel="0" collapsed="false">
      <c r="A390" s="616" t="n">
        <v>95</v>
      </c>
      <c r="B390" s="731" t="str">
        <f aca="false">IF(基本情報入力シート!C148="","",基本情報入力シート!C148)</f>
        <v/>
      </c>
      <c r="C390" s="731"/>
      <c r="D390" s="731"/>
      <c r="E390" s="731"/>
      <c r="F390" s="731"/>
      <c r="G390" s="732" t="str">
        <f aca="false">IF(基本情報入力シート!M148="","",基本情報入力シート!M148)</f>
        <v/>
      </c>
      <c r="H390" s="732" t="str">
        <f aca="false">IF(基本情報入力シート!R148="","",基本情報入力シート!R148)</f>
        <v/>
      </c>
      <c r="I390" s="732" t="str">
        <f aca="false">IF(基本情報入力シート!W148="","",基本情報入力シート!W148)</f>
        <v/>
      </c>
      <c r="J390" s="860" t="str">
        <f aca="false">IF(基本情報入力シート!X148="","",基本情報入力シート!X148)</f>
        <v/>
      </c>
      <c r="K390" s="732" t="str">
        <f aca="false">IF(基本情報入力シート!Y148="","",基本情報入力シート!Y148)</f>
        <v/>
      </c>
      <c r="L390" s="879" t="str">
        <f aca="false">IF(基本情報入力シート!AB148="","",基本情報入力シート!AB148)</f>
        <v/>
      </c>
      <c r="M390" s="880" t="e">
        <f aca="false">IF(基本情報入力シート!AC148="","",基本情報入力シート!AC148)</f>
        <v>#N/A</v>
      </c>
      <c r="N390" s="811" t="str">
        <f aca="false">IF('別紙様式2-2（４・５月分）'!Q296="","",'別紙様式2-2（４・５月分）'!Q296)</f>
        <v/>
      </c>
      <c r="O390" s="863" t="e">
        <f aca="false">IF(SUM('別紙様式2-2（４・５月分）'!R296:R298)=0,"",SUM('別紙様式2-2（４・５月分）'!R296:R298))</f>
        <v>#N/A</v>
      </c>
      <c r="P390" s="813" t="e">
        <f aca="false">IFERROR(VLOOKUP('別紙様式2-2（４・５月分）'!AR296,【参考】数式用!$AT$5:$AU$22,2,FALSE),"")))</f>
        <v>#N/A</v>
      </c>
      <c r="Q390" s="813"/>
      <c r="R390" s="813"/>
      <c r="S390" s="864" t="e">
        <f aca="false">IFERROR(VLOOKUP(K390,【参考】数式用!$A$5:$AB$27,MATCH(P390,【参考】数式用!$B$4:$AB$4,0)+1,0),"")))</f>
        <v>#N/A</v>
      </c>
      <c r="T390" s="815" t="s">
        <v>405</v>
      </c>
      <c r="U390" s="816"/>
      <c r="V390" s="865" t="e">
        <f aca="false">IFERROR(VLOOKUP(K390,【参考】数式用!$A$5:$AB$27,MATCH(U390,【参考】数式用!$B$4:$AB$4,0)+1,0),"")))</f>
        <v>#N/A</v>
      </c>
      <c r="W390" s="818" t="s">
        <v>88</v>
      </c>
      <c r="X390" s="819" t="n">
        <v>6</v>
      </c>
      <c r="Y390" s="626" t="s">
        <v>89</v>
      </c>
      <c r="Z390" s="819" t="n">
        <v>6</v>
      </c>
      <c r="AA390" s="626" t="s">
        <v>372</v>
      </c>
      <c r="AB390" s="819" t="n">
        <v>7</v>
      </c>
      <c r="AC390" s="626" t="s">
        <v>89</v>
      </c>
      <c r="AD390" s="819" t="n">
        <v>3</v>
      </c>
      <c r="AE390" s="626" t="s">
        <v>90</v>
      </c>
      <c r="AF390" s="626" t="s">
        <v>101</v>
      </c>
      <c r="AG390" s="820" t="n">
        <f aca="false">IF(X390&gt;=1,(AB390*12+AD390)-(X390*12+Z390)+1,"")</f>
        <v>10</v>
      </c>
      <c r="AH390" s="821" t="s">
        <v>373</v>
      </c>
      <c r="AI390" s="866" t="str">
        <f aca="false">IFERROR(ROUNDDOWN(ROUND(L390*V390,0)*M390,0)*AG390,"")</f>
        <v/>
      </c>
      <c r="AJ390" s="867" t="str">
        <f aca="false">IFERROR(ROUNDDOWN(ROUND((L390*(V390-AX390)),0)*M390,0)*AG390,"")</f>
        <v/>
      </c>
      <c r="AK390" s="824" t="e">
        <f aca="false">IFERROR(IF(OR(N390="",N391="",N393=""),0,ROUNDDOWN(ROUNDDOWN(ROUND(L390*VLOOKUP(K390,【参考】数式用!$A$5:$AB$27,MATCH("新加算Ⅳ",【参考】数式用!$B$4:$AB$4,0)+1,0),0)*M390,0)*AG390*0.5,0)),"")),0),0),0)))</f>
        <v>#N/A</v>
      </c>
      <c r="AL390" s="825"/>
      <c r="AM390" s="826" t="e">
        <f aca="false">IFERROR(IF(OR(N393="ベア加算",N393=""),0, IF(OR(U390="新加算Ⅰ",U390="新加算Ⅱ",U390="新加算Ⅲ",U390="新加算Ⅳ"),ROUNDDOWN(ROUND(L390*VLOOKUP(K390,【参考】数式用!$A$5:$I$27,MATCH("ベア加算",【参考】数式用!$B$4:$I$4,0)+1,0),0)*M390,0)*AG390,0)),"")),0),0))))</f>
        <v>#N/A</v>
      </c>
      <c r="AN390" s="703"/>
      <c r="AO390" s="827"/>
      <c r="AP390" s="704"/>
      <c r="AQ390" s="704"/>
      <c r="AR390" s="828"/>
      <c r="AS390" s="829"/>
      <c r="AT390" s="639" t="str">
        <f aca="false">IF(AV390="","",IF(V390&lt;O390,"！加算の要件上は問題ありませんが、令和６年４・５月と比較して令和６年６月に加算率が下がる計画になっています。",""))</f>
        <v/>
      </c>
      <c r="AU390" s="868"/>
      <c r="AV390" s="831" t="str">
        <f aca="false">IF(K390&lt;&gt;"","V列に色付け","")</f>
        <v/>
      </c>
      <c r="AW390" s="877" t="str">
        <f aca="false">IF('別紙様式2-2（４・５月分）'!O296="","",'別紙様式2-2（４・５月分）'!O296)</f>
        <v/>
      </c>
      <c r="AX390" s="833" t="e">
        <f aca="false">IF(SUM('別紙様式2-2（４・５月分）'!P296:P298)=0,"",SUM('別紙様式2-2（４・５月分）'!P296:P298))</f>
        <v>#N/A</v>
      </c>
      <c r="AY390" s="834" t="e">
        <f aca="false">IFERROR(VLOOKUP(K390,【参考】数式用!$AJ$2:$AK$24,2,FALSE),"")))</f>
        <v>#N/A</v>
      </c>
      <c r="AZ390" s="835" t="s">
        <v>406</v>
      </c>
      <c r="BA390" s="835" t="s">
        <v>407</v>
      </c>
      <c r="BB390" s="835" t="s">
        <v>408</v>
      </c>
      <c r="BC390" s="835" t="s">
        <v>409</v>
      </c>
      <c r="BD390" s="835" t="e">
        <f aca="false">IF(AND(P390&lt;&gt;"新加算Ⅰ",P390&lt;&gt;"新加算Ⅱ",P390&lt;&gt;"新加算Ⅲ",P390&lt;&gt;"新加算Ⅳ"),P390,IF(Q392&lt;&gt;"",Q392,""))</f>
        <v>#N/A</v>
      </c>
      <c r="BE390" s="835"/>
      <c r="BF390" s="835" t="e">
        <f aca="false">IF(AM390&lt;&gt;0,IF(AN390="○","入力済","未入力"),"")</f>
        <v>#N/A</v>
      </c>
      <c r="BG390" s="835" t="str">
        <f aca="false">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835" t="str">
        <f aca="false">IF(OR(U390="新加算Ⅴ（７）",U390="新加算Ⅴ（９）",U390="新加算Ⅴ（10）",U390="新加算Ⅴ（12）",U390="新加算Ⅴ（13）",U390="新加算Ⅴ（14）"),IF(OR(AP390="○",AP390="令和６年度中に満たす"),"入力済","未入力"),"")</f>
        <v/>
      </c>
      <c r="BI390" s="835" t="str">
        <f aca="false">IF(OR(U390="新加算Ⅰ",U390="新加算Ⅱ",U390="新加算Ⅲ",U390="新加算Ⅴ（１）",U390="新加算Ⅴ（３）",U390="新加算Ⅴ（８）"),IF(OR(AQ390="○",AQ390="令和６年度中に満たす"),"入力済","未入力"),"")</f>
        <v/>
      </c>
      <c r="BJ390" s="836" t="str">
        <f aca="false">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831" t="str">
        <f aca="false">IF(OR(U390="新加算Ⅰ",U390="新加算Ⅴ（１）",U390="新加算Ⅴ（２）",U390="新加算Ⅴ（５）",U390="新加算Ⅴ（７）",U390="新加算Ⅴ（10）"),IF(AS390="","未入力","入力済"),"")</f>
        <v/>
      </c>
      <c r="BL390" s="644" t="str">
        <f aca="false">G390</f>
        <v/>
      </c>
    </row>
    <row r="391" customFormat="false" ht="15" hidden="false" customHeight="true" outlineLevel="0" collapsed="false">
      <c r="A391" s="616"/>
      <c r="B391" s="731"/>
      <c r="C391" s="731"/>
      <c r="D391" s="731"/>
      <c r="E391" s="731"/>
      <c r="F391" s="731"/>
      <c r="G391" s="732"/>
      <c r="H391" s="732"/>
      <c r="I391" s="732"/>
      <c r="J391" s="860"/>
      <c r="K391" s="732"/>
      <c r="L391" s="879"/>
      <c r="M391" s="880"/>
      <c r="N391" s="837" t="str">
        <f aca="false">IF('別紙様式2-2（４・５月分）'!Q297="","",'別紙様式2-2（４・５月分）'!Q297)</f>
        <v/>
      </c>
      <c r="O391" s="863"/>
      <c r="P391" s="813"/>
      <c r="Q391" s="813"/>
      <c r="R391" s="813"/>
      <c r="S391" s="864"/>
      <c r="T391" s="815"/>
      <c r="U391" s="816"/>
      <c r="V391" s="865"/>
      <c r="W391" s="818"/>
      <c r="X391" s="819"/>
      <c r="Y391" s="626"/>
      <c r="Z391" s="819"/>
      <c r="AA391" s="626"/>
      <c r="AB391" s="819"/>
      <c r="AC391" s="626"/>
      <c r="AD391" s="819"/>
      <c r="AE391" s="626"/>
      <c r="AF391" s="626"/>
      <c r="AG391" s="820"/>
      <c r="AH391" s="821"/>
      <c r="AI391" s="866"/>
      <c r="AJ391" s="867"/>
      <c r="AK391" s="824"/>
      <c r="AL391" s="825"/>
      <c r="AM391" s="826"/>
      <c r="AN391" s="703"/>
      <c r="AO391" s="827"/>
      <c r="AP391" s="704"/>
      <c r="AQ391" s="704"/>
      <c r="AR391" s="828"/>
      <c r="AS391" s="829"/>
      <c r="AT391" s="838" t="str">
        <f aca="false">IF(AV390="","",IF(AG390&gt;10,"！令和６年度の新加算の「算定対象月」が10か月を超えています。標準的な「算定対象月」は令和６年６月から令和７年３月です。",IF(OR(AB390&lt;&gt;7,AD390&lt;&gt;3),"！算定期間の終わりが令和７年３月になっていません。区分変更を行う場合は、別紙様式2-4に記入してください。","")))</f>
        <v/>
      </c>
      <c r="AU391" s="868"/>
      <c r="AV391" s="831"/>
      <c r="AW391" s="877" t="str">
        <f aca="false">IF('別紙様式2-2（４・５月分）'!O297="","",'別紙様式2-2（４・５月分）'!O297)</f>
        <v/>
      </c>
      <c r="AX391" s="833"/>
      <c r="AY391" s="834"/>
      <c r="AZ391" s="835"/>
      <c r="BA391" s="835"/>
      <c r="BB391" s="835"/>
      <c r="BC391" s="835"/>
      <c r="BD391" s="835"/>
      <c r="BE391" s="835"/>
      <c r="BF391" s="835"/>
      <c r="BG391" s="835"/>
      <c r="BH391" s="835"/>
      <c r="BI391" s="835"/>
      <c r="BJ391" s="836"/>
      <c r="BK391" s="831"/>
      <c r="BL391" s="644" t="str">
        <f aca="false">G390</f>
        <v/>
      </c>
    </row>
    <row r="392" s="1" customFormat="true" ht="15" hidden="false" customHeight="true" outlineLevel="0" collapsed="false">
      <c r="A392" s="616"/>
      <c r="B392" s="731"/>
      <c r="C392" s="731"/>
      <c r="D392" s="731"/>
      <c r="E392" s="731"/>
      <c r="F392" s="731"/>
      <c r="G392" s="732"/>
      <c r="H392" s="732"/>
      <c r="I392" s="732"/>
      <c r="J392" s="860"/>
      <c r="K392" s="732"/>
      <c r="L392" s="879"/>
      <c r="M392" s="880"/>
      <c r="N392" s="837"/>
      <c r="O392" s="863"/>
      <c r="P392" s="873" t="s">
        <v>92</v>
      </c>
      <c r="Q392" s="840" t="e">
        <f aca="false">IFERROR(VLOOKUP('別紙様式2-2（４・５月分）'!AR296,【参考】数式用!$AT$5:$AV$22,3,FALSE),"")))</f>
        <v>#N/A</v>
      </c>
      <c r="R392" s="874" t="s">
        <v>94</v>
      </c>
      <c r="S392" s="869" t="e">
        <f aca="false">IFERROR(VLOOKUP(K390,【参考】数式用!$A$5:$AB$27,MATCH(Q392,【参考】数式用!$B$4:$AB$4,0)+1,0),"")))</f>
        <v>#N/A</v>
      </c>
      <c r="T392" s="843" t="s">
        <v>410</v>
      </c>
      <c r="U392" s="844"/>
      <c r="V392" s="870" t="e">
        <f aca="false">IFERROR(VLOOKUP(K390,【参考】数式用!$A$5:$AB$27,MATCH(U392,【参考】数式用!$B$4:$AB$4,0)+1,0),"")))</f>
        <v>#N/A</v>
      </c>
      <c r="W392" s="846" t="s">
        <v>88</v>
      </c>
      <c r="X392" s="881" t="n">
        <v>7</v>
      </c>
      <c r="Y392" s="667" t="s">
        <v>89</v>
      </c>
      <c r="Z392" s="881" t="n">
        <v>4</v>
      </c>
      <c r="AA392" s="667" t="s">
        <v>372</v>
      </c>
      <c r="AB392" s="881" t="n">
        <v>8</v>
      </c>
      <c r="AC392" s="667" t="s">
        <v>89</v>
      </c>
      <c r="AD392" s="881" t="n">
        <v>3</v>
      </c>
      <c r="AE392" s="667" t="s">
        <v>90</v>
      </c>
      <c r="AF392" s="667" t="s">
        <v>101</v>
      </c>
      <c r="AG392" s="848" t="n">
        <f aca="false">IF(X392&gt;=1,(AB392*12+AD392)-(X392*12+Z392)+1,"")</f>
        <v>12</v>
      </c>
      <c r="AH392" s="849" t="s">
        <v>373</v>
      </c>
      <c r="AI392" s="871" t="str">
        <f aca="false">IFERROR(ROUNDDOWN(ROUND(L390*V392,0)*M390,0)*AG392,"")</f>
        <v/>
      </c>
      <c r="AJ392" s="882" t="str">
        <f aca="false">IFERROR(ROUNDDOWN(ROUND((L390*(V392-AX390)),0)*M390,0)*AG392,"")</f>
        <v/>
      </c>
      <c r="AK392" s="852" t="e">
        <f aca="false">IFERROR(IF(OR(N390="",N391="",N393=""),0,ROUNDDOWN(ROUNDDOWN(ROUND(L390*VLOOKUP(K390,【参考】数式用!$A$5:$AB$27,MATCH("新加算Ⅳ",【参考】数式用!$B$4:$AB$4,0)+1,0),0)*M390,0)*AG392*0.5,0)),"")),0),0),0)))</f>
        <v>#N/A</v>
      </c>
      <c r="AL392" s="853" t="str">
        <f aca="false">IF(U392&lt;&gt;"","新規に適用","")</f>
        <v/>
      </c>
      <c r="AM392" s="854" t="e">
        <f aca="false">IFERROR(IF(OR(N393="ベア加算",N393=""),0, IF(OR(U390="新加算Ⅰ",U390="新加算Ⅱ",U390="新加算Ⅲ",U390="新加算Ⅳ"),0,ROUNDDOWN(ROUND(L390*VLOOKUP(K390,【参考】数式用!$A$5:$I$27,MATCH("ベア加算",【参考】数式用!$B$4:$I$4,0)+1,0),0)*M390,0)*AG392)),"")),0),0))))</f>
        <v>#N/A</v>
      </c>
      <c r="AN392" s="855" t="e">
        <f aca="false">IF(AM392=0,"",IF(AND(U392&lt;&gt;"",AN390=""),"新規に適用",IF(AND(U392&lt;&gt;"",AN390&lt;&gt;""),"継続で適用","")))</f>
        <v>#N/A</v>
      </c>
      <c r="AO392" s="855" t="str">
        <f aca="false">IF(AND(U392&lt;&gt;"",AO390=""),"新規に適用",IF(AND(U392&lt;&gt;"",AO390&lt;&gt;""),"継続で適用",""))</f>
        <v/>
      </c>
      <c r="AP392" s="856"/>
      <c r="AQ392" s="855" t="str">
        <f aca="false">IF(AND(U392&lt;&gt;"",AQ390=""),"新規に適用",IF(AND(U392&lt;&gt;"",AQ390&lt;&gt;""),"継続で適用",""))</f>
        <v/>
      </c>
      <c r="AR392" s="857" t="str">
        <f aca="false">IF(AND(U392&lt;&gt;"",AO390=""),"新規に適用",IF(AND(U392&lt;&gt;"",OR(U390="新加算Ⅰ",U390="新加算Ⅱ",U390="新加算Ⅴ（１）",U390="新加算Ⅴ（２）",U390="新加算Ⅴ（３）",U390="新加算Ⅴ（４）",U390="新加算Ⅴ（５）",U390="新加算Ⅴ（６）",U390="新加算Ⅴ（７）",U390="新加算Ⅴ（９）",U390="新加算Ⅴ（10）",U390="新加算Ⅴ（12）")),"継続で適用",""))</f>
        <v/>
      </c>
      <c r="AS392" s="855" t="str">
        <f aca="false">IF(AND(U392&lt;&gt;"",AS390=""),"新規に適用",IF(AND(U392&lt;&gt;"",AS390&lt;&gt;""),"継続で適用",""))</f>
        <v/>
      </c>
      <c r="AT392" s="838"/>
      <c r="AU392" s="868"/>
      <c r="AV392" s="831" t="str">
        <f aca="false">IF(K390&lt;&gt;"","V列に色付け","")</f>
        <v/>
      </c>
      <c r="AW392" s="877"/>
      <c r="AX392" s="833"/>
      <c r="BL392" s="644" t="str">
        <f aca="false">G390</f>
        <v/>
      </c>
    </row>
    <row r="393" s="1" customFormat="true" ht="30" hidden="false" customHeight="true" outlineLevel="0" collapsed="false">
      <c r="A393" s="616"/>
      <c r="B393" s="731"/>
      <c r="C393" s="731"/>
      <c r="D393" s="731"/>
      <c r="E393" s="731"/>
      <c r="F393" s="731"/>
      <c r="G393" s="732"/>
      <c r="H393" s="732"/>
      <c r="I393" s="732"/>
      <c r="J393" s="860"/>
      <c r="K393" s="732"/>
      <c r="L393" s="879"/>
      <c r="M393" s="880"/>
      <c r="N393" s="859" t="str">
        <f aca="false">IF('別紙様式2-2（４・５月分）'!Q298="","",'別紙様式2-2（４・５月分）'!Q298)</f>
        <v/>
      </c>
      <c r="O393" s="863"/>
      <c r="P393" s="873"/>
      <c r="Q393" s="840"/>
      <c r="R393" s="874"/>
      <c r="S393" s="869"/>
      <c r="T393" s="843"/>
      <c r="U393" s="844"/>
      <c r="V393" s="870"/>
      <c r="W393" s="846"/>
      <c r="X393" s="881"/>
      <c r="Y393" s="667"/>
      <c r="Z393" s="881"/>
      <c r="AA393" s="667"/>
      <c r="AB393" s="881"/>
      <c r="AC393" s="667"/>
      <c r="AD393" s="881"/>
      <c r="AE393" s="667"/>
      <c r="AF393" s="667"/>
      <c r="AG393" s="848"/>
      <c r="AH393" s="849"/>
      <c r="AI393" s="871"/>
      <c r="AJ393" s="882"/>
      <c r="AK393" s="852"/>
      <c r="AL393" s="853"/>
      <c r="AM393" s="854"/>
      <c r="AN393" s="855"/>
      <c r="AO393" s="855"/>
      <c r="AP393" s="856"/>
      <c r="AQ393" s="855"/>
      <c r="AR393" s="857"/>
      <c r="AS393" s="855"/>
      <c r="AT393" s="681" t="str">
        <f aca="false">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868"/>
      <c r="AV393" s="831"/>
      <c r="AW393" s="877" t="str">
        <f aca="false">IF('別紙様式2-2（４・５月分）'!O298="","",'別紙様式2-2（４・５月分）'!O298)</f>
        <v/>
      </c>
      <c r="AX393" s="833"/>
      <c r="BL393" s="644" t="str">
        <f aca="false">G390</f>
        <v/>
      </c>
    </row>
    <row r="394" customFormat="false" ht="30" hidden="false" customHeight="true" outlineLevel="0" collapsed="false">
      <c r="A394" s="730" t="n">
        <v>96</v>
      </c>
      <c r="B394" s="617" t="str">
        <f aca="false">IF(基本情報入力シート!C149="","",基本情報入力シート!C149)</f>
        <v/>
      </c>
      <c r="C394" s="617"/>
      <c r="D394" s="617"/>
      <c r="E394" s="617"/>
      <c r="F394" s="617"/>
      <c r="G394" s="618" t="str">
        <f aca="false">IF(基本情報入力シート!M149="","",基本情報入力シート!M149)</f>
        <v/>
      </c>
      <c r="H394" s="618" t="str">
        <f aca="false">IF(基本情報入力シート!R149="","",基本情報入力シート!R149)</f>
        <v/>
      </c>
      <c r="I394" s="618" t="str">
        <f aca="false">IF(基本情報入力シート!W149="","",基本情報入力シート!W149)</f>
        <v/>
      </c>
      <c r="J394" s="808" t="str">
        <f aca="false">IF(基本情報入力シート!X149="","",基本情報入力シート!X149)</f>
        <v/>
      </c>
      <c r="K394" s="618" t="str">
        <f aca="false">IF(基本情報入力シート!Y149="","",基本情報入力シート!Y149)</f>
        <v/>
      </c>
      <c r="L394" s="620" t="str">
        <f aca="false">IF(基本情報入力シート!AB149="","",基本情報入力シート!AB149)</f>
        <v/>
      </c>
      <c r="M394" s="621" t="e">
        <f aca="false">IF(基本情報入力シート!AC149="","",基本情報入力シート!AC149)</f>
        <v>#N/A</v>
      </c>
      <c r="N394" s="811" t="str">
        <f aca="false">IF('別紙様式2-2（４・５月分）'!Q299="","",'別紙様式2-2（４・５月分）'!Q299)</f>
        <v/>
      </c>
      <c r="O394" s="863" t="e">
        <f aca="false">IF(SUM('別紙様式2-2（４・５月分）'!R299:R301)=0,"",SUM('別紙様式2-2（４・５月分）'!R299:R301))</f>
        <v>#N/A</v>
      </c>
      <c r="P394" s="813" t="e">
        <f aca="false">IFERROR(VLOOKUP('別紙様式2-2（４・５月分）'!AR299,【参考】数式用!$AT$5:$AU$22,2,FALSE),"")))</f>
        <v>#N/A</v>
      </c>
      <c r="Q394" s="813"/>
      <c r="R394" s="813"/>
      <c r="S394" s="864" t="e">
        <f aca="false">IFERROR(VLOOKUP(K394,【参考】数式用!$A$5:$AB$27,MATCH(P394,【参考】数式用!$B$4:$AB$4,0)+1,0),"")))</f>
        <v>#N/A</v>
      </c>
      <c r="T394" s="815" t="s">
        <v>405</v>
      </c>
      <c r="U394" s="816"/>
      <c r="V394" s="865" t="e">
        <f aca="false">IFERROR(VLOOKUP(K394,【参考】数式用!$A$5:$AB$27,MATCH(U394,【参考】数式用!$B$4:$AB$4,0)+1,0),"")))</f>
        <v>#N/A</v>
      </c>
      <c r="W394" s="818" t="s">
        <v>88</v>
      </c>
      <c r="X394" s="819" t="n">
        <v>6</v>
      </c>
      <c r="Y394" s="626" t="s">
        <v>89</v>
      </c>
      <c r="Z394" s="819" t="n">
        <v>6</v>
      </c>
      <c r="AA394" s="626" t="s">
        <v>372</v>
      </c>
      <c r="AB394" s="819" t="n">
        <v>7</v>
      </c>
      <c r="AC394" s="626" t="s">
        <v>89</v>
      </c>
      <c r="AD394" s="819" t="n">
        <v>3</v>
      </c>
      <c r="AE394" s="626" t="s">
        <v>90</v>
      </c>
      <c r="AF394" s="626" t="s">
        <v>101</v>
      </c>
      <c r="AG394" s="820" t="n">
        <f aca="false">IF(X394&gt;=1,(AB394*12+AD394)-(X394*12+Z394)+1,"")</f>
        <v>10</v>
      </c>
      <c r="AH394" s="821" t="s">
        <v>373</v>
      </c>
      <c r="AI394" s="866" t="str">
        <f aca="false">IFERROR(ROUNDDOWN(ROUND(L394*V394,0)*M394,0)*AG394,"")</f>
        <v/>
      </c>
      <c r="AJ394" s="867" t="str">
        <f aca="false">IFERROR(ROUNDDOWN(ROUND((L394*(V394-AX394)),0)*M394,0)*AG394,"")</f>
        <v/>
      </c>
      <c r="AK394" s="824" t="e">
        <f aca="false">IFERROR(IF(OR(N394="",N395="",N397=""),0,ROUNDDOWN(ROUNDDOWN(ROUND(L394*VLOOKUP(K394,【参考】数式用!$A$5:$AB$27,MATCH("新加算Ⅳ",【参考】数式用!$B$4:$AB$4,0)+1,0),0)*M394,0)*AG394*0.5,0)),"")),0),0),0)))</f>
        <v>#N/A</v>
      </c>
      <c r="AL394" s="825"/>
      <c r="AM394" s="826" t="e">
        <f aca="false">IFERROR(IF(OR(N397="ベア加算",N397=""),0, IF(OR(U394="新加算Ⅰ",U394="新加算Ⅱ",U394="新加算Ⅲ",U394="新加算Ⅳ"),ROUNDDOWN(ROUND(L394*VLOOKUP(K394,【参考】数式用!$A$5:$I$27,MATCH("ベア加算",【参考】数式用!$B$4:$I$4,0)+1,0),0)*M394,0)*AG394,0)),"")),0),0))))</f>
        <v>#N/A</v>
      </c>
      <c r="AN394" s="703"/>
      <c r="AO394" s="827"/>
      <c r="AP394" s="704"/>
      <c r="AQ394" s="704"/>
      <c r="AR394" s="828"/>
      <c r="AS394" s="829"/>
      <c r="AT394" s="639" t="str">
        <f aca="false">IF(AV394="","",IF(V394&lt;O394,"！加算の要件上は問題ありませんが、令和６年４・５月と比較して令和６年６月に加算率が下がる計画になっています。",""))</f>
        <v/>
      </c>
      <c r="AU394" s="868"/>
      <c r="AV394" s="831" t="str">
        <f aca="false">IF(K394&lt;&gt;"","V列に色付け","")</f>
        <v/>
      </c>
      <c r="AW394" s="877" t="str">
        <f aca="false">IF('別紙様式2-2（４・５月分）'!O299="","",'別紙様式2-2（４・５月分）'!O299)</f>
        <v/>
      </c>
      <c r="AX394" s="833" t="e">
        <f aca="false">IF(SUM('別紙様式2-2（４・５月分）'!P299:P301)=0,"",SUM('別紙様式2-2（４・５月分）'!P299:P301))</f>
        <v>#N/A</v>
      </c>
      <c r="AY394" s="834" t="e">
        <f aca="false">IFERROR(VLOOKUP(K394,【参考】数式用!$AJ$2:$AK$24,2,FALSE),"")))</f>
        <v>#N/A</v>
      </c>
      <c r="AZ394" s="835" t="s">
        <v>406</v>
      </c>
      <c r="BA394" s="835" t="s">
        <v>407</v>
      </c>
      <c r="BB394" s="835" t="s">
        <v>408</v>
      </c>
      <c r="BC394" s="835" t="s">
        <v>409</v>
      </c>
      <c r="BD394" s="835" t="e">
        <f aca="false">IF(AND(P394&lt;&gt;"新加算Ⅰ",P394&lt;&gt;"新加算Ⅱ",P394&lt;&gt;"新加算Ⅲ",P394&lt;&gt;"新加算Ⅳ"),P394,IF(Q396&lt;&gt;"",Q396,""))</f>
        <v>#N/A</v>
      </c>
      <c r="BE394" s="835"/>
      <c r="BF394" s="835" t="e">
        <f aca="false">IF(AM394&lt;&gt;0,IF(AN394="○","入力済","未入力"),"")</f>
        <v>#N/A</v>
      </c>
      <c r="BG394" s="835" t="str">
        <f aca="false">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835" t="str">
        <f aca="false">IF(OR(U394="新加算Ⅴ（７）",U394="新加算Ⅴ（９）",U394="新加算Ⅴ（10）",U394="新加算Ⅴ（12）",U394="新加算Ⅴ（13）",U394="新加算Ⅴ（14）"),IF(OR(AP394="○",AP394="令和６年度中に満たす"),"入力済","未入力"),"")</f>
        <v/>
      </c>
      <c r="BI394" s="835" t="str">
        <f aca="false">IF(OR(U394="新加算Ⅰ",U394="新加算Ⅱ",U394="新加算Ⅲ",U394="新加算Ⅴ（１）",U394="新加算Ⅴ（３）",U394="新加算Ⅴ（８）"),IF(OR(AQ394="○",AQ394="令和６年度中に満たす"),"入力済","未入力"),"")</f>
        <v/>
      </c>
      <c r="BJ394" s="836" t="str">
        <f aca="false">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831" t="str">
        <f aca="false">IF(OR(U394="新加算Ⅰ",U394="新加算Ⅴ（１）",U394="新加算Ⅴ（２）",U394="新加算Ⅴ（５）",U394="新加算Ⅴ（７）",U394="新加算Ⅴ（10）"),IF(AS394="","未入力","入力済"),"")</f>
        <v/>
      </c>
      <c r="BL394" s="644" t="str">
        <f aca="false">G394</f>
        <v/>
      </c>
    </row>
    <row r="395" customFormat="false" ht="15" hidden="false" customHeight="true" outlineLevel="0" collapsed="false">
      <c r="A395" s="730"/>
      <c r="B395" s="617"/>
      <c r="C395" s="617"/>
      <c r="D395" s="617"/>
      <c r="E395" s="617"/>
      <c r="F395" s="617"/>
      <c r="G395" s="618"/>
      <c r="H395" s="618"/>
      <c r="I395" s="618"/>
      <c r="J395" s="808"/>
      <c r="K395" s="618"/>
      <c r="L395" s="620"/>
      <c r="M395" s="621"/>
      <c r="N395" s="837" t="str">
        <f aca="false">IF('別紙様式2-2（４・５月分）'!Q300="","",'別紙様式2-2（４・５月分）'!Q300)</f>
        <v/>
      </c>
      <c r="O395" s="863"/>
      <c r="P395" s="813"/>
      <c r="Q395" s="813"/>
      <c r="R395" s="813"/>
      <c r="S395" s="864"/>
      <c r="T395" s="815"/>
      <c r="U395" s="816"/>
      <c r="V395" s="865"/>
      <c r="W395" s="818"/>
      <c r="X395" s="819"/>
      <c r="Y395" s="626"/>
      <c r="Z395" s="819"/>
      <c r="AA395" s="626"/>
      <c r="AB395" s="819"/>
      <c r="AC395" s="626"/>
      <c r="AD395" s="819"/>
      <c r="AE395" s="626"/>
      <c r="AF395" s="626"/>
      <c r="AG395" s="820"/>
      <c r="AH395" s="821"/>
      <c r="AI395" s="866"/>
      <c r="AJ395" s="867"/>
      <c r="AK395" s="824"/>
      <c r="AL395" s="825"/>
      <c r="AM395" s="826"/>
      <c r="AN395" s="703"/>
      <c r="AO395" s="827"/>
      <c r="AP395" s="704"/>
      <c r="AQ395" s="704"/>
      <c r="AR395" s="828"/>
      <c r="AS395" s="829"/>
      <c r="AT395" s="838" t="str">
        <f aca="false">IF(AV394="","",IF(AG394&gt;10,"！令和６年度の新加算の「算定対象月」が10か月を超えています。標準的な「算定対象月」は令和６年６月から令和７年３月です。",IF(OR(AB394&lt;&gt;7,AD394&lt;&gt;3),"！算定期間の終わりが令和７年３月になっていません。区分変更を行う場合は、別紙様式2-4に記入してください。","")))</f>
        <v/>
      </c>
      <c r="AU395" s="868"/>
      <c r="AV395" s="831"/>
      <c r="AW395" s="877" t="str">
        <f aca="false">IF('別紙様式2-2（４・５月分）'!O300="","",'別紙様式2-2（４・５月分）'!O300)</f>
        <v/>
      </c>
      <c r="AX395" s="833"/>
      <c r="AY395" s="834"/>
      <c r="AZ395" s="835"/>
      <c r="BA395" s="835"/>
      <c r="BB395" s="835"/>
      <c r="BC395" s="835"/>
      <c r="BD395" s="835"/>
      <c r="BE395" s="835"/>
      <c r="BF395" s="835"/>
      <c r="BG395" s="835"/>
      <c r="BH395" s="835"/>
      <c r="BI395" s="835"/>
      <c r="BJ395" s="836"/>
      <c r="BK395" s="831"/>
      <c r="BL395" s="644" t="str">
        <f aca="false">G394</f>
        <v/>
      </c>
    </row>
    <row r="396" s="1" customFormat="true" ht="15" hidden="false" customHeight="true" outlineLevel="0" collapsed="false">
      <c r="A396" s="730"/>
      <c r="B396" s="617"/>
      <c r="C396" s="617"/>
      <c r="D396" s="617"/>
      <c r="E396" s="617"/>
      <c r="F396" s="617"/>
      <c r="G396" s="618"/>
      <c r="H396" s="618"/>
      <c r="I396" s="618"/>
      <c r="J396" s="808"/>
      <c r="K396" s="618"/>
      <c r="L396" s="620"/>
      <c r="M396" s="621"/>
      <c r="N396" s="837"/>
      <c r="O396" s="863"/>
      <c r="P396" s="873" t="s">
        <v>92</v>
      </c>
      <c r="Q396" s="840" t="e">
        <f aca="false">IFERROR(VLOOKUP('別紙様式2-2（４・５月分）'!AR299,【参考】数式用!$AT$5:$AV$22,3,FALSE),"")))</f>
        <v>#N/A</v>
      </c>
      <c r="R396" s="874" t="s">
        <v>94</v>
      </c>
      <c r="S396" s="875" t="e">
        <f aca="false">IFERROR(VLOOKUP(K394,【参考】数式用!$A$5:$AB$27,MATCH(Q396,【参考】数式用!$B$4:$AB$4,0)+1,0),"")))</f>
        <v>#N/A</v>
      </c>
      <c r="T396" s="843" t="s">
        <v>410</v>
      </c>
      <c r="U396" s="844"/>
      <c r="V396" s="870" t="e">
        <f aca="false">IFERROR(VLOOKUP(K394,【参考】数式用!$A$5:$AB$27,MATCH(U396,【参考】数式用!$B$4:$AB$4,0)+1,0),"")))</f>
        <v>#N/A</v>
      </c>
      <c r="W396" s="846" t="s">
        <v>88</v>
      </c>
      <c r="X396" s="881" t="n">
        <v>7</v>
      </c>
      <c r="Y396" s="667" t="s">
        <v>89</v>
      </c>
      <c r="Z396" s="881" t="n">
        <v>4</v>
      </c>
      <c r="AA396" s="667" t="s">
        <v>372</v>
      </c>
      <c r="AB396" s="881" t="n">
        <v>8</v>
      </c>
      <c r="AC396" s="667" t="s">
        <v>89</v>
      </c>
      <c r="AD396" s="881" t="n">
        <v>3</v>
      </c>
      <c r="AE396" s="667" t="s">
        <v>90</v>
      </c>
      <c r="AF396" s="667" t="s">
        <v>101</v>
      </c>
      <c r="AG396" s="848" t="n">
        <f aca="false">IF(X396&gt;=1,(AB396*12+AD396)-(X396*12+Z396)+1,"")</f>
        <v>12</v>
      </c>
      <c r="AH396" s="849" t="s">
        <v>373</v>
      </c>
      <c r="AI396" s="871" t="str">
        <f aca="false">IFERROR(ROUNDDOWN(ROUND(L394*V396,0)*M394,0)*AG396,"")</f>
        <v/>
      </c>
      <c r="AJ396" s="882" t="str">
        <f aca="false">IFERROR(ROUNDDOWN(ROUND((L394*(V396-AX394)),0)*M394,0)*AG396,"")</f>
        <v/>
      </c>
      <c r="AK396" s="852" t="e">
        <f aca="false">IFERROR(IF(OR(N394="",N395="",N397=""),0,ROUNDDOWN(ROUNDDOWN(ROUND(L394*VLOOKUP(K394,【参考】数式用!$A$5:$AB$27,MATCH("新加算Ⅳ",【参考】数式用!$B$4:$AB$4,0)+1,0),0)*M394,0)*AG396*0.5,0)),"")),0),0),0)))</f>
        <v>#N/A</v>
      </c>
      <c r="AL396" s="853" t="str">
        <f aca="false">IF(U396&lt;&gt;"","新規に適用","")</f>
        <v/>
      </c>
      <c r="AM396" s="854" t="e">
        <f aca="false">IFERROR(IF(OR(N397="ベア加算",N397=""),0, IF(OR(U394="新加算Ⅰ",U394="新加算Ⅱ",U394="新加算Ⅲ",U394="新加算Ⅳ"),0,ROUNDDOWN(ROUND(L394*VLOOKUP(K394,【参考】数式用!$A$5:$I$27,MATCH("ベア加算",【参考】数式用!$B$4:$I$4,0)+1,0),0)*M394,0)*AG396)),"")),0),0))))</f>
        <v>#N/A</v>
      </c>
      <c r="AN396" s="855" t="e">
        <f aca="false">IF(AM396=0,"",IF(AND(U396&lt;&gt;"",AN394=""),"新規に適用",IF(AND(U396&lt;&gt;"",AN394&lt;&gt;""),"継続で適用","")))</f>
        <v>#N/A</v>
      </c>
      <c r="AO396" s="855" t="str">
        <f aca="false">IF(AND(U396&lt;&gt;"",AO394=""),"新規に適用",IF(AND(U396&lt;&gt;"",AO394&lt;&gt;""),"継続で適用",""))</f>
        <v/>
      </c>
      <c r="AP396" s="856"/>
      <c r="AQ396" s="855" t="str">
        <f aca="false">IF(AND(U396&lt;&gt;"",AQ394=""),"新規に適用",IF(AND(U396&lt;&gt;"",AQ394&lt;&gt;""),"継続で適用",""))</f>
        <v/>
      </c>
      <c r="AR396" s="857" t="str">
        <f aca="false">IF(AND(U396&lt;&gt;"",AO394=""),"新規に適用",IF(AND(U396&lt;&gt;"",OR(U394="新加算Ⅰ",U394="新加算Ⅱ",U394="新加算Ⅴ（１）",U394="新加算Ⅴ（２）",U394="新加算Ⅴ（３）",U394="新加算Ⅴ（４）",U394="新加算Ⅴ（５）",U394="新加算Ⅴ（６）",U394="新加算Ⅴ（７）",U394="新加算Ⅴ（９）",U394="新加算Ⅴ（10）",U394="新加算Ⅴ（12）")),"継続で適用",""))</f>
        <v/>
      </c>
      <c r="AS396" s="855" t="str">
        <f aca="false">IF(AND(U396&lt;&gt;"",AS394=""),"新規に適用",IF(AND(U396&lt;&gt;"",AS394&lt;&gt;""),"継続で適用",""))</f>
        <v/>
      </c>
      <c r="AT396" s="838"/>
      <c r="AU396" s="868"/>
      <c r="AV396" s="831" t="str">
        <f aca="false">IF(K394&lt;&gt;"","V列に色付け","")</f>
        <v/>
      </c>
      <c r="AW396" s="877"/>
      <c r="AX396" s="833"/>
      <c r="BL396" s="644" t="str">
        <f aca="false">G394</f>
        <v/>
      </c>
    </row>
    <row r="397" s="1" customFormat="true" ht="30" hidden="false" customHeight="true" outlineLevel="0" collapsed="false">
      <c r="A397" s="730"/>
      <c r="B397" s="617"/>
      <c r="C397" s="617"/>
      <c r="D397" s="617"/>
      <c r="E397" s="617"/>
      <c r="F397" s="617"/>
      <c r="G397" s="618"/>
      <c r="H397" s="618"/>
      <c r="I397" s="618"/>
      <c r="J397" s="808"/>
      <c r="K397" s="618"/>
      <c r="L397" s="620"/>
      <c r="M397" s="621"/>
      <c r="N397" s="859" t="str">
        <f aca="false">IF('別紙様式2-2（４・５月分）'!Q301="","",'別紙様式2-2（４・５月分）'!Q301)</f>
        <v/>
      </c>
      <c r="O397" s="863"/>
      <c r="P397" s="873"/>
      <c r="Q397" s="840"/>
      <c r="R397" s="874"/>
      <c r="S397" s="875"/>
      <c r="T397" s="843"/>
      <c r="U397" s="844"/>
      <c r="V397" s="870"/>
      <c r="W397" s="846"/>
      <c r="X397" s="881"/>
      <c r="Y397" s="667"/>
      <c r="Z397" s="881"/>
      <c r="AA397" s="667"/>
      <c r="AB397" s="881"/>
      <c r="AC397" s="667"/>
      <c r="AD397" s="881"/>
      <c r="AE397" s="667"/>
      <c r="AF397" s="667"/>
      <c r="AG397" s="848"/>
      <c r="AH397" s="849"/>
      <c r="AI397" s="871"/>
      <c r="AJ397" s="882"/>
      <c r="AK397" s="852"/>
      <c r="AL397" s="853"/>
      <c r="AM397" s="854"/>
      <c r="AN397" s="855"/>
      <c r="AO397" s="855"/>
      <c r="AP397" s="856"/>
      <c r="AQ397" s="855"/>
      <c r="AR397" s="857"/>
      <c r="AS397" s="855"/>
      <c r="AT397" s="681" t="str">
        <f aca="false">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868"/>
      <c r="AV397" s="831"/>
      <c r="AW397" s="877" t="str">
        <f aca="false">IF('別紙様式2-2（４・５月分）'!O301="","",'別紙様式2-2（４・５月分）'!O301)</f>
        <v/>
      </c>
      <c r="AX397" s="833"/>
      <c r="BL397" s="644" t="str">
        <f aca="false">G394</f>
        <v/>
      </c>
    </row>
    <row r="398" customFormat="false" ht="30" hidden="false" customHeight="true" outlineLevel="0" collapsed="false">
      <c r="A398" s="616" t="n">
        <v>97</v>
      </c>
      <c r="B398" s="731" t="str">
        <f aca="false">IF(基本情報入力シート!C150="","",基本情報入力シート!C150)</f>
        <v/>
      </c>
      <c r="C398" s="731"/>
      <c r="D398" s="731"/>
      <c r="E398" s="731"/>
      <c r="F398" s="731"/>
      <c r="G398" s="732" t="str">
        <f aca="false">IF(基本情報入力シート!M150="","",基本情報入力シート!M150)</f>
        <v/>
      </c>
      <c r="H398" s="732" t="str">
        <f aca="false">IF(基本情報入力シート!R150="","",基本情報入力シート!R150)</f>
        <v/>
      </c>
      <c r="I398" s="732" t="str">
        <f aca="false">IF(基本情報入力シート!W150="","",基本情報入力シート!W150)</f>
        <v/>
      </c>
      <c r="J398" s="860" t="str">
        <f aca="false">IF(基本情報入力シート!X150="","",基本情報入力シート!X150)</f>
        <v/>
      </c>
      <c r="K398" s="732" t="str">
        <f aca="false">IF(基本情報入力シート!Y150="","",基本情報入力シート!Y150)</f>
        <v/>
      </c>
      <c r="L398" s="879" t="str">
        <f aca="false">IF(基本情報入力シート!AB150="","",基本情報入力シート!AB150)</f>
        <v/>
      </c>
      <c r="M398" s="880" t="e">
        <f aca="false">IF(基本情報入力シート!AC150="","",基本情報入力シート!AC150)</f>
        <v>#N/A</v>
      </c>
      <c r="N398" s="811" t="str">
        <f aca="false">IF('別紙様式2-2（４・５月分）'!Q302="","",'別紙様式2-2（４・５月分）'!Q302)</f>
        <v/>
      </c>
      <c r="O398" s="863" t="e">
        <f aca="false">IF(SUM('別紙様式2-2（４・５月分）'!R302:R304)=0,"",SUM('別紙様式2-2（４・５月分）'!R302:R304))</f>
        <v>#N/A</v>
      </c>
      <c r="P398" s="813" t="e">
        <f aca="false">IFERROR(VLOOKUP('別紙様式2-2（４・５月分）'!AR302,【参考】数式用!$AT$5:$AU$22,2,FALSE),"")))</f>
        <v>#N/A</v>
      </c>
      <c r="Q398" s="813"/>
      <c r="R398" s="813"/>
      <c r="S398" s="864" t="e">
        <f aca="false">IFERROR(VLOOKUP(K398,【参考】数式用!$A$5:$AB$27,MATCH(P398,【参考】数式用!$B$4:$AB$4,0)+1,0),"")))</f>
        <v>#N/A</v>
      </c>
      <c r="T398" s="815" t="s">
        <v>405</v>
      </c>
      <c r="U398" s="816"/>
      <c r="V398" s="865" t="e">
        <f aca="false">IFERROR(VLOOKUP(K398,【参考】数式用!$A$5:$AB$27,MATCH(U398,【参考】数式用!$B$4:$AB$4,0)+1,0),"")))</f>
        <v>#N/A</v>
      </c>
      <c r="W398" s="818" t="s">
        <v>88</v>
      </c>
      <c r="X398" s="819" t="n">
        <v>6</v>
      </c>
      <c r="Y398" s="626" t="s">
        <v>89</v>
      </c>
      <c r="Z398" s="819" t="n">
        <v>6</v>
      </c>
      <c r="AA398" s="626" t="s">
        <v>372</v>
      </c>
      <c r="AB398" s="819" t="n">
        <v>7</v>
      </c>
      <c r="AC398" s="626" t="s">
        <v>89</v>
      </c>
      <c r="AD398" s="819" t="n">
        <v>3</v>
      </c>
      <c r="AE398" s="626" t="s">
        <v>90</v>
      </c>
      <c r="AF398" s="626" t="s">
        <v>101</v>
      </c>
      <c r="AG398" s="820" t="n">
        <f aca="false">IF(X398&gt;=1,(AB398*12+AD398)-(X398*12+Z398)+1,"")</f>
        <v>10</v>
      </c>
      <c r="AH398" s="821" t="s">
        <v>373</v>
      </c>
      <c r="AI398" s="866" t="str">
        <f aca="false">IFERROR(ROUNDDOWN(ROUND(L398*V398,0)*M398,0)*AG398,"")</f>
        <v/>
      </c>
      <c r="AJ398" s="867" t="str">
        <f aca="false">IFERROR(ROUNDDOWN(ROUND((L398*(V398-AX398)),0)*M398,0)*AG398,"")</f>
        <v/>
      </c>
      <c r="AK398" s="824" t="e">
        <f aca="false">IFERROR(IF(OR(N398="",N399="",N401=""),0,ROUNDDOWN(ROUNDDOWN(ROUND(L398*VLOOKUP(K398,【参考】数式用!$A$5:$AB$27,MATCH("新加算Ⅳ",【参考】数式用!$B$4:$AB$4,0)+1,0),0)*M398,0)*AG398*0.5,0)),"")),0),0),0)))</f>
        <v>#N/A</v>
      </c>
      <c r="AL398" s="825"/>
      <c r="AM398" s="826" t="e">
        <f aca="false">IFERROR(IF(OR(N401="ベア加算",N401=""),0, IF(OR(U398="新加算Ⅰ",U398="新加算Ⅱ",U398="新加算Ⅲ",U398="新加算Ⅳ"),ROUNDDOWN(ROUND(L398*VLOOKUP(K398,【参考】数式用!$A$5:$I$27,MATCH("ベア加算",【参考】数式用!$B$4:$I$4,0)+1,0),0)*M398,0)*AG398,0)),"")),0),0))))</f>
        <v>#N/A</v>
      </c>
      <c r="AN398" s="703"/>
      <c r="AO398" s="827"/>
      <c r="AP398" s="704"/>
      <c r="AQ398" s="704"/>
      <c r="AR398" s="828"/>
      <c r="AS398" s="829"/>
      <c r="AT398" s="639" t="str">
        <f aca="false">IF(AV398="","",IF(V398&lt;O398,"！加算の要件上は問題ありませんが、令和６年４・５月と比較して令和６年６月に加算率が下がる計画になっています。",""))</f>
        <v/>
      </c>
      <c r="AU398" s="868"/>
      <c r="AV398" s="831" t="str">
        <f aca="false">IF(K398&lt;&gt;"","V列に色付け","")</f>
        <v/>
      </c>
      <c r="AW398" s="877" t="str">
        <f aca="false">IF('別紙様式2-2（４・５月分）'!O302="","",'別紙様式2-2（４・５月分）'!O302)</f>
        <v/>
      </c>
      <c r="AX398" s="833" t="e">
        <f aca="false">IF(SUM('別紙様式2-2（４・５月分）'!P302:P304)=0,"",SUM('別紙様式2-2（４・５月分）'!P302:P304))</f>
        <v>#N/A</v>
      </c>
      <c r="AY398" s="834" t="e">
        <f aca="false">IFERROR(VLOOKUP(K398,【参考】数式用!$AJ$2:$AK$24,2,FALSE),"")))</f>
        <v>#N/A</v>
      </c>
      <c r="AZ398" s="835" t="s">
        <v>406</v>
      </c>
      <c r="BA398" s="835" t="s">
        <v>407</v>
      </c>
      <c r="BB398" s="835" t="s">
        <v>408</v>
      </c>
      <c r="BC398" s="835" t="s">
        <v>409</v>
      </c>
      <c r="BD398" s="835" t="e">
        <f aca="false">IF(AND(P398&lt;&gt;"新加算Ⅰ",P398&lt;&gt;"新加算Ⅱ",P398&lt;&gt;"新加算Ⅲ",P398&lt;&gt;"新加算Ⅳ"),P398,IF(Q400&lt;&gt;"",Q400,""))</f>
        <v>#N/A</v>
      </c>
      <c r="BE398" s="835"/>
      <c r="BF398" s="835" t="e">
        <f aca="false">IF(AM398&lt;&gt;0,IF(AN398="○","入力済","未入力"),"")</f>
        <v>#N/A</v>
      </c>
      <c r="BG398" s="835" t="str">
        <f aca="false">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835" t="str">
        <f aca="false">IF(OR(U398="新加算Ⅴ（７）",U398="新加算Ⅴ（９）",U398="新加算Ⅴ（10）",U398="新加算Ⅴ（12）",U398="新加算Ⅴ（13）",U398="新加算Ⅴ（14）"),IF(OR(AP398="○",AP398="令和６年度中に満たす"),"入力済","未入力"),"")</f>
        <v/>
      </c>
      <c r="BI398" s="835" t="str">
        <f aca="false">IF(OR(U398="新加算Ⅰ",U398="新加算Ⅱ",U398="新加算Ⅲ",U398="新加算Ⅴ（１）",U398="新加算Ⅴ（３）",U398="新加算Ⅴ（８）"),IF(OR(AQ398="○",AQ398="令和６年度中に満たす"),"入力済","未入力"),"")</f>
        <v/>
      </c>
      <c r="BJ398" s="836" t="str">
        <f aca="false">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831" t="str">
        <f aca="false">IF(OR(U398="新加算Ⅰ",U398="新加算Ⅴ（１）",U398="新加算Ⅴ（２）",U398="新加算Ⅴ（５）",U398="新加算Ⅴ（７）",U398="新加算Ⅴ（10）"),IF(AS398="","未入力","入力済"),"")</f>
        <v/>
      </c>
      <c r="BL398" s="644" t="str">
        <f aca="false">G398</f>
        <v/>
      </c>
    </row>
    <row r="399" customFormat="false" ht="15" hidden="false" customHeight="true" outlineLevel="0" collapsed="false">
      <c r="A399" s="616"/>
      <c r="B399" s="731"/>
      <c r="C399" s="731"/>
      <c r="D399" s="731"/>
      <c r="E399" s="731"/>
      <c r="F399" s="731"/>
      <c r="G399" s="732"/>
      <c r="H399" s="732"/>
      <c r="I399" s="732"/>
      <c r="J399" s="860"/>
      <c r="K399" s="732"/>
      <c r="L399" s="879"/>
      <c r="M399" s="880"/>
      <c r="N399" s="837" t="str">
        <f aca="false">IF('別紙様式2-2（４・５月分）'!Q303="","",'別紙様式2-2（４・５月分）'!Q303)</f>
        <v/>
      </c>
      <c r="O399" s="863"/>
      <c r="P399" s="813"/>
      <c r="Q399" s="813"/>
      <c r="R399" s="813"/>
      <c r="S399" s="864"/>
      <c r="T399" s="815"/>
      <c r="U399" s="816"/>
      <c r="V399" s="865"/>
      <c r="W399" s="818"/>
      <c r="X399" s="819"/>
      <c r="Y399" s="626"/>
      <c r="Z399" s="819"/>
      <c r="AA399" s="626"/>
      <c r="AB399" s="819"/>
      <c r="AC399" s="626"/>
      <c r="AD399" s="819"/>
      <c r="AE399" s="626"/>
      <c r="AF399" s="626"/>
      <c r="AG399" s="820"/>
      <c r="AH399" s="821"/>
      <c r="AI399" s="866"/>
      <c r="AJ399" s="867"/>
      <c r="AK399" s="824"/>
      <c r="AL399" s="825"/>
      <c r="AM399" s="826"/>
      <c r="AN399" s="703"/>
      <c r="AO399" s="827"/>
      <c r="AP399" s="704"/>
      <c r="AQ399" s="704"/>
      <c r="AR399" s="828"/>
      <c r="AS399" s="829"/>
      <c r="AT399" s="838" t="str">
        <f aca="false">IF(AV398="","",IF(AG398&gt;10,"！令和６年度の新加算の「算定対象月」が10か月を超えています。標準的な「算定対象月」は令和６年６月から令和７年３月です。",IF(OR(AB398&lt;&gt;7,AD398&lt;&gt;3),"！算定期間の終わりが令和７年３月になっていません。区分変更を行う場合は、別紙様式2-4に記入してください。","")))</f>
        <v/>
      </c>
      <c r="AU399" s="868"/>
      <c r="AV399" s="831"/>
      <c r="AW399" s="877" t="str">
        <f aca="false">IF('別紙様式2-2（４・５月分）'!O303="","",'別紙様式2-2（４・５月分）'!O303)</f>
        <v/>
      </c>
      <c r="AX399" s="833"/>
      <c r="AY399" s="834"/>
      <c r="AZ399" s="835"/>
      <c r="BA399" s="835"/>
      <c r="BB399" s="835"/>
      <c r="BC399" s="835"/>
      <c r="BD399" s="835"/>
      <c r="BE399" s="835"/>
      <c r="BF399" s="835"/>
      <c r="BG399" s="835"/>
      <c r="BH399" s="835"/>
      <c r="BI399" s="835"/>
      <c r="BJ399" s="836"/>
      <c r="BK399" s="831"/>
      <c r="BL399" s="644" t="str">
        <f aca="false">G398</f>
        <v/>
      </c>
    </row>
    <row r="400" s="1" customFormat="true" ht="15" hidden="false" customHeight="true" outlineLevel="0" collapsed="false">
      <c r="A400" s="616"/>
      <c r="B400" s="731"/>
      <c r="C400" s="731"/>
      <c r="D400" s="731"/>
      <c r="E400" s="731"/>
      <c r="F400" s="731"/>
      <c r="G400" s="732"/>
      <c r="H400" s="732"/>
      <c r="I400" s="732"/>
      <c r="J400" s="860"/>
      <c r="K400" s="732"/>
      <c r="L400" s="879"/>
      <c r="M400" s="880"/>
      <c r="N400" s="837"/>
      <c r="O400" s="863"/>
      <c r="P400" s="873" t="s">
        <v>92</v>
      </c>
      <c r="Q400" s="840" t="e">
        <f aca="false">IFERROR(VLOOKUP('別紙様式2-2（４・５月分）'!AR302,【参考】数式用!$AT$5:$AV$22,3,FALSE),"")))</f>
        <v>#N/A</v>
      </c>
      <c r="R400" s="874" t="s">
        <v>94</v>
      </c>
      <c r="S400" s="869" t="e">
        <f aca="false">IFERROR(VLOOKUP(K398,【参考】数式用!$A$5:$AB$27,MATCH(Q400,【参考】数式用!$B$4:$AB$4,0)+1,0),"")))</f>
        <v>#N/A</v>
      </c>
      <c r="T400" s="843" t="s">
        <v>410</v>
      </c>
      <c r="U400" s="844"/>
      <c r="V400" s="870" t="e">
        <f aca="false">IFERROR(VLOOKUP(K398,【参考】数式用!$A$5:$AB$27,MATCH(U400,【参考】数式用!$B$4:$AB$4,0)+1,0),"")))</f>
        <v>#N/A</v>
      </c>
      <c r="W400" s="846" t="s">
        <v>88</v>
      </c>
      <c r="X400" s="881" t="n">
        <v>7</v>
      </c>
      <c r="Y400" s="667" t="s">
        <v>89</v>
      </c>
      <c r="Z400" s="881" t="n">
        <v>4</v>
      </c>
      <c r="AA400" s="667" t="s">
        <v>372</v>
      </c>
      <c r="AB400" s="881" t="n">
        <v>8</v>
      </c>
      <c r="AC400" s="667" t="s">
        <v>89</v>
      </c>
      <c r="AD400" s="881" t="n">
        <v>3</v>
      </c>
      <c r="AE400" s="667" t="s">
        <v>90</v>
      </c>
      <c r="AF400" s="667" t="s">
        <v>101</v>
      </c>
      <c r="AG400" s="848" t="n">
        <f aca="false">IF(X400&gt;=1,(AB400*12+AD400)-(X400*12+Z400)+1,"")</f>
        <v>12</v>
      </c>
      <c r="AH400" s="849" t="s">
        <v>373</v>
      </c>
      <c r="AI400" s="871" t="str">
        <f aca="false">IFERROR(ROUNDDOWN(ROUND(L398*V400,0)*M398,0)*AG400,"")</f>
        <v/>
      </c>
      <c r="AJ400" s="882" t="str">
        <f aca="false">IFERROR(ROUNDDOWN(ROUND((L398*(V400-AX398)),0)*M398,0)*AG400,"")</f>
        <v/>
      </c>
      <c r="AK400" s="852" t="e">
        <f aca="false">IFERROR(IF(OR(N398="",N399="",N401=""),0,ROUNDDOWN(ROUNDDOWN(ROUND(L398*VLOOKUP(K398,【参考】数式用!$A$5:$AB$27,MATCH("新加算Ⅳ",【参考】数式用!$B$4:$AB$4,0)+1,0),0)*M398,0)*AG400*0.5,0)),"")),0),0),0)))</f>
        <v>#N/A</v>
      </c>
      <c r="AL400" s="853" t="str">
        <f aca="false">IF(U400&lt;&gt;"","新規に適用","")</f>
        <v/>
      </c>
      <c r="AM400" s="854" t="e">
        <f aca="false">IFERROR(IF(OR(N401="ベア加算",N401=""),0, IF(OR(U398="新加算Ⅰ",U398="新加算Ⅱ",U398="新加算Ⅲ",U398="新加算Ⅳ"),0,ROUNDDOWN(ROUND(L398*VLOOKUP(K398,【参考】数式用!$A$5:$I$27,MATCH("ベア加算",【参考】数式用!$B$4:$I$4,0)+1,0),0)*M398,0)*AG400)),"")),0),0))))</f>
        <v>#N/A</v>
      </c>
      <c r="AN400" s="855" t="e">
        <f aca="false">IF(AM400=0,"",IF(AND(U400&lt;&gt;"",AN398=""),"新規に適用",IF(AND(U400&lt;&gt;"",AN398&lt;&gt;""),"継続で適用","")))</f>
        <v>#N/A</v>
      </c>
      <c r="AO400" s="855" t="str">
        <f aca="false">IF(AND(U400&lt;&gt;"",AO398=""),"新規に適用",IF(AND(U400&lt;&gt;"",AO398&lt;&gt;""),"継続で適用",""))</f>
        <v/>
      </c>
      <c r="AP400" s="856"/>
      <c r="AQ400" s="855" t="str">
        <f aca="false">IF(AND(U400&lt;&gt;"",AQ398=""),"新規に適用",IF(AND(U400&lt;&gt;"",AQ398&lt;&gt;""),"継続で適用",""))</f>
        <v/>
      </c>
      <c r="AR400" s="857" t="str">
        <f aca="false">IF(AND(U400&lt;&gt;"",AO398=""),"新規に適用",IF(AND(U400&lt;&gt;"",OR(U398="新加算Ⅰ",U398="新加算Ⅱ",U398="新加算Ⅴ（１）",U398="新加算Ⅴ（２）",U398="新加算Ⅴ（３）",U398="新加算Ⅴ（４）",U398="新加算Ⅴ（５）",U398="新加算Ⅴ（６）",U398="新加算Ⅴ（７）",U398="新加算Ⅴ（９）",U398="新加算Ⅴ（10）",U398="新加算Ⅴ（12）")),"継続で適用",""))</f>
        <v/>
      </c>
      <c r="AS400" s="855" t="str">
        <f aca="false">IF(AND(U400&lt;&gt;"",AS398=""),"新規に適用",IF(AND(U400&lt;&gt;"",AS398&lt;&gt;""),"継続で適用",""))</f>
        <v/>
      </c>
      <c r="AT400" s="838"/>
      <c r="AU400" s="868"/>
      <c r="AV400" s="831" t="str">
        <f aca="false">IF(K398&lt;&gt;"","V列に色付け","")</f>
        <v/>
      </c>
      <c r="AW400" s="877"/>
      <c r="AX400" s="833"/>
      <c r="BL400" s="644" t="str">
        <f aca="false">G398</f>
        <v/>
      </c>
    </row>
    <row r="401" s="1" customFormat="true" ht="30" hidden="false" customHeight="true" outlineLevel="0" collapsed="false">
      <c r="A401" s="616"/>
      <c r="B401" s="731"/>
      <c r="C401" s="731"/>
      <c r="D401" s="731"/>
      <c r="E401" s="731"/>
      <c r="F401" s="731"/>
      <c r="G401" s="732"/>
      <c r="H401" s="732"/>
      <c r="I401" s="732"/>
      <c r="J401" s="860"/>
      <c r="K401" s="732"/>
      <c r="L401" s="879"/>
      <c r="M401" s="880"/>
      <c r="N401" s="859" t="str">
        <f aca="false">IF('別紙様式2-2（４・５月分）'!Q304="","",'別紙様式2-2（４・５月分）'!Q304)</f>
        <v/>
      </c>
      <c r="O401" s="863"/>
      <c r="P401" s="873"/>
      <c r="Q401" s="840"/>
      <c r="R401" s="874"/>
      <c r="S401" s="869"/>
      <c r="T401" s="843"/>
      <c r="U401" s="844"/>
      <c r="V401" s="870"/>
      <c r="W401" s="846"/>
      <c r="X401" s="881"/>
      <c r="Y401" s="667"/>
      <c r="Z401" s="881"/>
      <c r="AA401" s="667"/>
      <c r="AB401" s="881"/>
      <c r="AC401" s="667"/>
      <c r="AD401" s="881"/>
      <c r="AE401" s="667"/>
      <c r="AF401" s="667"/>
      <c r="AG401" s="848"/>
      <c r="AH401" s="849"/>
      <c r="AI401" s="871"/>
      <c r="AJ401" s="882"/>
      <c r="AK401" s="852"/>
      <c r="AL401" s="853"/>
      <c r="AM401" s="854"/>
      <c r="AN401" s="855"/>
      <c r="AO401" s="855"/>
      <c r="AP401" s="856"/>
      <c r="AQ401" s="855"/>
      <c r="AR401" s="857"/>
      <c r="AS401" s="855"/>
      <c r="AT401" s="681" t="str">
        <f aca="false">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868"/>
      <c r="AV401" s="831"/>
      <c r="AW401" s="877" t="str">
        <f aca="false">IF('別紙様式2-2（４・５月分）'!O304="","",'別紙様式2-2（４・５月分）'!O304)</f>
        <v/>
      </c>
      <c r="AX401" s="833"/>
      <c r="BL401" s="644" t="str">
        <f aca="false">G398</f>
        <v/>
      </c>
    </row>
    <row r="402" customFormat="false" ht="30" hidden="false" customHeight="true" outlineLevel="0" collapsed="false">
      <c r="A402" s="730" t="n">
        <v>98</v>
      </c>
      <c r="B402" s="617" t="str">
        <f aca="false">IF(基本情報入力シート!C151="","",基本情報入力シート!C151)</f>
        <v/>
      </c>
      <c r="C402" s="617"/>
      <c r="D402" s="617"/>
      <c r="E402" s="617"/>
      <c r="F402" s="617"/>
      <c r="G402" s="618" t="str">
        <f aca="false">IF(基本情報入力シート!M151="","",基本情報入力シート!M151)</f>
        <v/>
      </c>
      <c r="H402" s="618" t="str">
        <f aca="false">IF(基本情報入力シート!R151="","",基本情報入力シート!R151)</f>
        <v/>
      </c>
      <c r="I402" s="618" t="str">
        <f aca="false">IF(基本情報入力シート!W151="","",基本情報入力シート!W151)</f>
        <v/>
      </c>
      <c r="J402" s="808" t="str">
        <f aca="false">IF(基本情報入力シート!X151="","",基本情報入力シート!X151)</f>
        <v/>
      </c>
      <c r="K402" s="618" t="str">
        <f aca="false">IF(基本情報入力シート!Y151="","",基本情報入力シート!Y151)</f>
        <v/>
      </c>
      <c r="L402" s="620" t="str">
        <f aca="false">IF(基本情報入力シート!AB151="","",基本情報入力シート!AB151)</f>
        <v/>
      </c>
      <c r="M402" s="621" t="e">
        <f aca="false">IF(基本情報入力シート!AC151="","",基本情報入力シート!AC151)</f>
        <v>#N/A</v>
      </c>
      <c r="N402" s="811" t="str">
        <f aca="false">IF('別紙様式2-2（４・５月分）'!Q305="","",'別紙様式2-2（４・５月分）'!Q305)</f>
        <v/>
      </c>
      <c r="O402" s="863" t="e">
        <f aca="false">IF(SUM('別紙様式2-2（４・５月分）'!R305:R307)=0,"",SUM('別紙様式2-2（４・５月分）'!R305:R307))</f>
        <v>#N/A</v>
      </c>
      <c r="P402" s="813" t="e">
        <f aca="false">IFERROR(VLOOKUP('別紙様式2-2（４・５月分）'!AR305,【参考】数式用!$AT$5:$AU$22,2,FALSE),"")))</f>
        <v>#N/A</v>
      </c>
      <c r="Q402" s="813"/>
      <c r="R402" s="813"/>
      <c r="S402" s="864" t="e">
        <f aca="false">IFERROR(VLOOKUP(K402,【参考】数式用!$A$5:$AB$27,MATCH(P402,【参考】数式用!$B$4:$AB$4,0)+1,0),"")))</f>
        <v>#N/A</v>
      </c>
      <c r="T402" s="815" t="s">
        <v>405</v>
      </c>
      <c r="U402" s="816"/>
      <c r="V402" s="865" t="e">
        <f aca="false">IFERROR(VLOOKUP(K402,【参考】数式用!$A$5:$AB$27,MATCH(U402,【参考】数式用!$B$4:$AB$4,0)+1,0),"")))</f>
        <v>#N/A</v>
      </c>
      <c r="W402" s="818" t="s">
        <v>88</v>
      </c>
      <c r="X402" s="819" t="n">
        <v>6</v>
      </c>
      <c r="Y402" s="626" t="s">
        <v>89</v>
      </c>
      <c r="Z402" s="819" t="n">
        <v>6</v>
      </c>
      <c r="AA402" s="626" t="s">
        <v>372</v>
      </c>
      <c r="AB402" s="819" t="n">
        <v>7</v>
      </c>
      <c r="AC402" s="626" t="s">
        <v>89</v>
      </c>
      <c r="AD402" s="819" t="n">
        <v>3</v>
      </c>
      <c r="AE402" s="626" t="s">
        <v>90</v>
      </c>
      <c r="AF402" s="626" t="s">
        <v>101</v>
      </c>
      <c r="AG402" s="820" t="n">
        <f aca="false">IF(X402&gt;=1,(AB402*12+AD402)-(X402*12+Z402)+1,"")</f>
        <v>10</v>
      </c>
      <c r="AH402" s="821" t="s">
        <v>373</v>
      </c>
      <c r="AI402" s="866" t="str">
        <f aca="false">IFERROR(ROUNDDOWN(ROUND(L402*V402,0)*M402,0)*AG402,"")</f>
        <v/>
      </c>
      <c r="AJ402" s="867" t="str">
        <f aca="false">IFERROR(ROUNDDOWN(ROUND((L402*(V402-AX402)),0)*M402,0)*AG402,"")</f>
        <v/>
      </c>
      <c r="AK402" s="824" t="e">
        <f aca="false">IFERROR(IF(OR(N402="",N403="",N405=""),0,ROUNDDOWN(ROUNDDOWN(ROUND(L402*VLOOKUP(K402,【参考】数式用!$A$5:$AB$27,MATCH("新加算Ⅳ",【参考】数式用!$B$4:$AB$4,0)+1,0),0)*M402,0)*AG402*0.5,0)),"")),0),0),0)))</f>
        <v>#N/A</v>
      </c>
      <c r="AL402" s="825"/>
      <c r="AM402" s="826" t="e">
        <f aca="false">IFERROR(IF(OR(N405="ベア加算",N405=""),0, IF(OR(U402="新加算Ⅰ",U402="新加算Ⅱ",U402="新加算Ⅲ",U402="新加算Ⅳ"),ROUNDDOWN(ROUND(L402*VLOOKUP(K402,【参考】数式用!$A$5:$I$27,MATCH("ベア加算",【参考】数式用!$B$4:$I$4,0)+1,0),0)*M402,0)*AG402,0)),"")),0),0))))</f>
        <v>#N/A</v>
      </c>
      <c r="AN402" s="703"/>
      <c r="AO402" s="827"/>
      <c r="AP402" s="704"/>
      <c r="AQ402" s="704"/>
      <c r="AR402" s="828"/>
      <c r="AS402" s="829"/>
      <c r="AT402" s="639" t="str">
        <f aca="false">IF(AV402="","",IF(V402&lt;O402,"！加算の要件上は問題ありませんが、令和６年４・５月と比較して令和６年６月に加算率が下がる計画になっています。",""))</f>
        <v/>
      </c>
      <c r="AU402" s="868"/>
      <c r="AV402" s="831" t="str">
        <f aca="false">IF(K402&lt;&gt;"","V列に色付け","")</f>
        <v/>
      </c>
      <c r="AW402" s="877" t="str">
        <f aca="false">IF('別紙様式2-2（４・５月分）'!O305="","",'別紙様式2-2（４・５月分）'!O305)</f>
        <v/>
      </c>
      <c r="AX402" s="833" t="e">
        <f aca="false">IF(SUM('別紙様式2-2（４・５月分）'!P305:P307)=0,"",SUM('別紙様式2-2（４・５月分）'!P305:P307))</f>
        <v>#N/A</v>
      </c>
      <c r="AY402" s="834" t="e">
        <f aca="false">IFERROR(VLOOKUP(K402,【参考】数式用!$AJ$2:$AK$24,2,FALSE),"")))</f>
        <v>#N/A</v>
      </c>
      <c r="AZ402" s="835" t="s">
        <v>406</v>
      </c>
      <c r="BA402" s="835" t="s">
        <v>407</v>
      </c>
      <c r="BB402" s="835" t="s">
        <v>408</v>
      </c>
      <c r="BC402" s="835" t="s">
        <v>409</v>
      </c>
      <c r="BD402" s="835" t="e">
        <f aca="false">IF(AND(P402&lt;&gt;"新加算Ⅰ",P402&lt;&gt;"新加算Ⅱ",P402&lt;&gt;"新加算Ⅲ",P402&lt;&gt;"新加算Ⅳ"),P402,IF(Q404&lt;&gt;"",Q404,""))</f>
        <v>#N/A</v>
      </c>
      <c r="BE402" s="835"/>
      <c r="BF402" s="835" t="e">
        <f aca="false">IF(AM402&lt;&gt;0,IF(AN402="○","入力済","未入力"),"")</f>
        <v>#N/A</v>
      </c>
      <c r="BG402" s="835" t="str">
        <f aca="false">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835" t="str">
        <f aca="false">IF(OR(U402="新加算Ⅴ（７）",U402="新加算Ⅴ（９）",U402="新加算Ⅴ（10）",U402="新加算Ⅴ（12）",U402="新加算Ⅴ（13）",U402="新加算Ⅴ（14）"),IF(OR(AP402="○",AP402="令和６年度中に満たす"),"入力済","未入力"),"")</f>
        <v/>
      </c>
      <c r="BI402" s="835" t="str">
        <f aca="false">IF(OR(U402="新加算Ⅰ",U402="新加算Ⅱ",U402="新加算Ⅲ",U402="新加算Ⅴ（１）",U402="新加算Ⅴ（３）",U402="新加算Ⅴ（８）"),IF(OR(AQ402="○",AQ402="令和６年度中に満たす"),"入力済","未入力"),"")</f>
        <v/>
      </c>
      <c r="BJ402" s="836" t="str">
        <f aca="false">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831" t="str">
        <f aca="false">IF(OR(U402="新加算Ⅰ",U402="新加算Ⅴ（１）",U402="新加算Ⅴ（２）",U402="新加算Ⅴ（５）",U402="新加算Ⅴ（７）",U402="新加算Ⅴ（10）"),IF(AS402="","未入力","入力済"),"")</f>
        <v/>
      </c>
      <c r="BL402" s="644" t="str">
        <f aca="false">G402</f>
        <v/>
      </c>
    </row>
    <row r="403" customFormat="false" ht="15" hidden="false" customHeight="true" outlineLevel="0" collapsed="false">
      <c r="A403" s="730"/>
      <c r="B403" s="617"/>
      <c r="C403" s="617"/>
      <c r="D403" s="617"/>
      <c r="E403" s="617"/>
      <c r="F403" s="617"/>
      <c r="G403" s="618"/>
      <c r="H403" s="618"/>
      <c r="I403" s="618"/>
      <c r="J403" s="808"/>
      <c r="K403" s="618"/>
      <c r="L403" s="620"/>
      <c r="M403" s="621"/>
      <c r="N403" s="837" t="str">
        <f aca="false">IF('別紙様式2-2（４・５月分）'!Q306="","",'別紙様式2-2（４・５月分）'!Q306)</f>
        <v/>
      </c>
      <c r="O403" s="863"/>
      <c r="P403" s="813"/>
      <c r="Q403" s="813"/>
      <c r="R403" s="813"/>
      <c r="S403" s="864"/>
      <c r="T403" s="815"/>
      <c r="U403" s="816"/>
      <c r="V403" s="865"/>
      <c r="W403" s="818"/>
      <c r="X403" s="819"/>
      <c r="Y403" s="626"/>
      <c r="Z403" s="819"/>
      <c r="AA403" s="626"/>
      <c r="AB403" s="819"/>
      <c r="AC403" s="626"/>
      <c r="AD403" s="819"/>
      <c r="AE403" s="626"/>
      <c r="AF403" s="626"/>
      <c r="AG403" s="820"/>
      <c r="AH403" s="821"/>
      <c r="AI403" s="866"/>
      <c r="AJ403" s="867"/>
      <c r="AK403" s="824"/>
      <c r="AL403" s="825"/>
      <c r="AM403" s="826"/>
      <c r="AN403" s="703"/>
      <c r="AO403" s="827"/>
      <c r="AP403" s="704"/>
      <c r="AQ403" s="704"/>
      <c r="AR403" s="828"/>
      <c r="AS403" s="829"/>
      <c r="AT403" s="838" t="str">
        <f aca="false">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868"/>
      <c r="AV403" s="831"/>
      <c r="AW403" s="877" t="str">
        <f aca="false">IF('別紙様式2-2（４・５月分）'!O306="","",'別紙様式2-2（４・５月分）'!O306)</f>
        <v/>
      </c>
      <c r="AX403" s="833"/>
      <c r="AY403" s="834"/>
      <c r="AZ403" s="835"/>
      <c r="BA403" s="835"/>
      <c r="BB403" s="835"/>
      <c r="BC403" s="835"/>
      <c r="BD403" s="835"/>
      <c r="BE403" s="835"/>
      <c r="BF403" s="835"/>
      <c r="BG403" s="835"/>
      <c r="BH403" s="835"/>
      <c r="BI403" s="835"/>
      <c r="BJ403" s="836"/>
      <c r="BK403" s="831"/>
      <c r="BL403" s="644" t="str">
        <f aca="false">G402</f>
        <v/>
      </c>
    </row>
    <row r="404" s="1" customFormat="true" ht="15" hidden="false" customHeight="true" outlineLevel="0" collapsed="false">
      <c r="A404" s="730"/>
      <c r="B404" s="617"/>
      <c r="C404" s="617"/>
      <c r="D404" s="617"/>
      <c r="E404" s="617"/>
      <c r="F404" s="617"/>
      <c r="G404" s="618"/>
      <c r="H404" s="618"/>
      <c r="I404" s="618"/>
      <c r="J404" s="808"/>
      <c r="K404" s="618"/>
      <c r="L404" s="620"/>
      <c r="M404" s="621"/>
      <c r="N404" s="837"/>
      <c r="O404" s="863"/>
      <c r="P404" s="873" t="s">
        <v>92</v>
      </c>
      <c r="Q404" s="840" t="e">
        <f aca="false">IFERROR(VLOOKUP('別紙様式2-2（４・５月分）'!AR305,【参考】数式用!$AT$5:$AV$22,3,FALSE),"")))</f>
        <v>#N/A</v>
      </c>
      <c r="R404" s="874" t="s">
        <v>94</v>
      </c>
      <c r="S404" s="875" t="e">
        <f aca="false">IFERROR(VLOOKUP(K402,【参考】数式用!$A$5:$AB$27,MATCH(Q404,【参考】数式用!$B$4:$AB$4,0)+1,0),"")))</f>
        <v>#N/A</v>
      </c>
      <c r="T404" s="843" t="s">
        <v>410</v>
      </c>
      <c r="U404" s="844"/>
      <c r="V404" s="870" t="e">
        <f aca="false">IFERROR(VLOOKUP(K402,【参考】数式用!$A$5:$AB$27,MATCH(U404,【参考】数式用!$B$4:$AB$4,0)+1,0),"")))</f>
        <v>#N/A</v>
      </c>
      <c r="W404" s="846" t="s">
        <v>88</v>
      </c>
      <c r="X404" s="881" t="n">
        <v>7</v>
      </c>
      <c r="Y404" s="667" t="s">
        <v>89</v>
      </c>
      <c r="Z404" s="881" t="n">
        <v>4</v>
      </c>
      <c r="AA404" s="667" t="s">
        <v>372</v>
      </c>
      <c r="AB404" s="881" t="n">
        <v>8</v>
      </c>
      <c r="AC404" s="667" t="s">
        <v>89</v>
      </c>
      <c r="AD404" s="881" t="n">
        <v>3</v>
      </c>
      <c r="AE404" s="667" t="s">
        <v>90</v>
      </c>
      <c r="AF404" s="667" t="s">
        <v>101</v>
      </c>
      <c r="AG404" s="848" t="n">
        <f aca="false">IF(X404&gt;=1,(AB404*12+AD404)-(X404*12+Z404)+1,"")</f>
        <v>12</v>
      </c>
      <c r="AH404" s="849" t="s">
        <v>373</v>
      </c>
      <c r="AI404" s="871" t="str">
        <f aca="false">IFERROR(ROUNDDOWN(ROUND(L402*V404,0)*M402,0)*AG404,"")</f>
        <v/>
      </c>
      <c r="AJ404" s="882" t="str">
        <f aca="false">IFERROR(ROUNDDOWN(ROUND((L402*(V404-AX402)),0)*M402,0)*AG404,"")</f>
        <v/>
      </c>
      <c r="AK404" s="852" t="e">
        <f aca="false">IFERROR(IF(OR(N402="",N403="",N405=""),0,ROUNDDOWN(ROUNDDOWN(ROUND(L402*VLOOKUP(K402,【参考】数式用!$A$5:$AB$27,MATCH("新加算Ⅳ",【参考】数式用!$B$4:$AB$4,0)+1,0),0)*M402,0)*AG404*0.5,0)),"")),0),0),0)))</f>
        <v>#N/A</v>
      </c>
      <c r="AL404" s="853" t="str">
        <f aca="false">IF(U404&lt;&gt;"","新規に適用","")</f>
        <v/>
      </c>
      <c r="AM404" s="854" t="e">
        <f aca="false">IFERROR(IF(OR(N405="ベア加算",N405=""),0, IF(OR(U402="新加算Ⅰ",U402="新加算Ⅱ",U402="新加算Ⅲ",U402="新加算Ⅳ"),0,ROUNDDOWN(ROUND(L402*VLOOKUP(K402,【参考】数式用!$A$5:$I$27,MATCH("ベア加算",【参考】数式用!$B$4:$I$4,0)+1,0),0)*M402,0)*AG404)),"")),0),0))))</f>
        <v>#N/A</v>
      </c>
      <c r="AN404" s="855" t="e">
        <f aca="false">IF(AM404=0,"",IF(AND(U404&lt;&gt;"",AN402=""),"新規に適用",IF(AND(U404&lt;&gt;"",AN402&lt;&gt;""),"継続で適用","")))</f>
        <v>#N/A</v>
      </c>
      <c r="AO404" s="855" t="str">
        <f aca="false">IF(AND(U404&lt;&gt;"",AO402=""),"新規に適用",IF(AND(U404&lt;&gt;"",AO402&lt;&gt;""),"継続で適用",""))</f>
        <v/>
      </c>
      <c r="AP404" s="856"/>
      <c r="AQ404" s="855" t="str">
        <f aca="false">IF(AND(U404&lt;&gt;"",AQ402=""),"新規に適用",IF(AND(U404&lt;&gt;"",AQ402&lt;&gt;""),"継続で適用",""))</f>
        <v/>
      </c>
      <c r="AR404" s="857" t="str">
        <f aca="false">IF(AND(U404&lt;&gt;"",AO402=""),"新規に適用",IF(AND(U404&lt;&gt;"",OR(U402="新加算Ⅰ",U402="新加算Ⅱ",U402="新加算Ⅴ（１）",U402="新加算Ⅴ（２）",U402="新加算Ⅴ（３）",U402="新加算Ⅴ（４）",U402="新加算Ⅴ（５）",U402="新加算Ⅴ（６）",U402="新加算Ⅴ（７）",U402="新加算Ⅴ（９）",U402="新加算Ⅴ（10）",U402="新加算Ⅴ（12）")),"継続で適用",""))</f>
        <v/>
      </c>
      <c r="AS404" s="855" t="str">
        <f aca="false">IF(AND(U404&lt;&gt;"",AS402=""),"新規に適用",IF(AND(U404&lt;&gt;"",AS402&lt;&gt;""),"継続で適用",""))</f>
        <v/>
      </c>
      <c r="AT404" s="838"/>
      <c r="AU404" s="868"/>
      <c r="AV404" s="831" t="str">
        <f aca="false">IF(K402&lt;&gt;"","V列に色付け","")</f>
        <v/>
      </c>
      <c r="AW404" s="877"/>
      <c r="AX404" s="833"/>
      <c r="BL404" s="644" t="str">
        <f aca="false">G402</f>
        <v/>
      </c>
    </row>
    <row r="405" s="1" customFormat="true" ht="30" hidden="false" customHeight="true" outlineLevel="0" collapsed="false">
      <c r="A405" s="730"/>
      <c r="B405" s="617"/>
      <c r="C405" s="617"/>
      <c r="D405" s="617"/>
      <c r="E405" s="617"/>
      <c r="F405" s="617"/>
      <c r="G405" s="618"/>
      <c r="H405" s="618"/>
      <c r="I405" s="618"/>
      <c r="J405" s="808"/>
      <c r="K405" s="618"/>
      <c r="L405" s="620"/>
      <c r="M405" s="621"/>
      <c r="N405" s="859" t="str">
        <f aca="false">IF('別紙様式2-2（４・５月分）'!Q307="","",'別紙様式2-2（４・５月分）'!Q307)</f>
        <v/>
      </c>
      <c r="O405" s="863"/>
      <c r="P405" s="873"/>
      <c r="Q405" s="840"/>
      <c r="R405" s="874"/>
      <c r="S405" s="875"/>
      <c r="T405" s="843"/>
      <c r="U405" s="844"/>
      <c r="V405" s="870"/>
      <c r="W405" s="846"/>
      <c r="X405" s="881"/>
      <c r="Y405" s="667"/>
      <c r="Z405" s="881"/>
      <c r="AA405" s="667"/>
      <c r="AB405" s="881"/>
      <c r="AC405" s="667"/>
      <c r="AD405" s="881"/>
      <c r="AE405" s="667"/>
      <c r="AF405" s="667"/>
      <c r="AG405" s="848"/>
      <c r="AH405" s="849"/>
      <c r="AI405" s="871"/>
      <c r="AJ405" s="882"/>
      <c r="AK405" s="852"/>
      <c r="AL405" s="853"/>
      <c r="AM405" s="854"/>
      <c r="AN405" s="855"/>
      <c r="AO405" s="855"/>
      <c r="AP405" s="856"/>
      <c r="AQ405" s="855"/>
      <c r="AR405" s="857"/>
      <c r="AS405" s="855"/>
      <c r="AT405" s="681" t="str">
        <f aca="false">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868"/>
      <c r="AV405" s="831"/>
      <c r="AW405" s="877" t="str">
        <f aca="false">IF('別紙様式2-2（４・５月分）'!O307="","",'別紙様式2-2（４・５月分）'!O307)</f>
        <v/>
      </c>
      <c r="AX405" s="833"/>
      <c r="BL405" s="644" t="str">
        <f aca="false">G402</f>
        <v/>
      </c>
    </row>
    <row r="406" customFormat="false" ht="30" hidden="false" customHeight="true" outlineLevel="0" collapsed="false">
      <c r="A406" s="616" t="n">
        <v>99</v>
      </c>
      <c r="B406" s="731" t="str">
        <f aca="false">IF(基本情報入力シート!C152="","",基本情報入力シート!C152)</f>
        <v/>
      </c>
      <c r="C406" s="731"/>
      <c r="D406" s="731"/>
      <c r="E406" s="731"/>
      <c r="F406" s="731"/>
      <c r="G406" s="732" t="str">
        <f aca="false">IF(基本情報入力シート!M152="","",基本情報入力シート!M152)</f>
        <v/>
      </c>
      <c r="H406" s="732" t="str">
        <f aca="false">IF(基本情報入力シート!R152="","",基本情報入力シート!R152)</f>
        <v/>
      </c>
      <c r="I406" s="732" t="str">
        <f aca="false">IF(基本情報入力シート!W152="","",基本情報入力シート!W152)</f>
        <v/>
      </c>
      <c r="J406" s="860" t="str">
        <f aca="false">IF(基本情報入力シート!X152="","",基本情報入力シート!X152)</f>
        <v/>
      </c>
      <c r="K406" s="732" t="str">
        <f aca="false">IF(基本情報入力シート!Y152="","",基本情報入力シート!Y152)</f>
        <v/>
      </c>
      <c r="L406" s="879" t="str">
        <f aca="false">IF(基本情報入力シート!AB152="","",基本情報入力シート!AB152)</f>
        <v/>
      </c>
      <c r="M406" s="880" t="e">
        <f aca="false">IF(基本情報入力シート!AC152="","",基本情報入力シート!AC152)</f>
        <v>#N/A</v>
      </c>
      <c r="N406" s="811" t="str">
        <f aca="false">IF('別紙様式2-2（４・５月分）'!Q308="","",'別紙様式2-2（４・５月分）'!Q308)</f>
        <v/>
      </c>
      <c r="O406" s="863" t="e">
        <f aca="false">IF(SUM('別紙様式2-2（４・５月分）'!R308:R310)=0,"",SUM('別紙様式2-2（４・５月分）'!R308:R310))</f>
        <v>#N/A</v>
      </c>
      <c r="P406" s="813" t="e">
        <f aca="false">IFERROR(VLOOKUP('別紙様式2-2（４・５月分）'!AR308,【参考】数式用!$AT$5:$AU$22,2,FALSE),"")))</f>
        <v>#N/A</v>
      </c>
      <c r="Q406" s="813"/>
      <c r="R406" s="813"/>
      <c r="S406" s="864" t="e">
        <f aca="false">IFERROR(VLOOKUP(K406,【参考】数式用!$A$5:$AB$27,MATCH(P406,【参考】数式用!$B$4:$AB$4,0)+1,0),"")))</f>
        <v>#N/A</v>
      </c>
      <c r="T406" s="815" t="s">
        <v>405</v>
      </c>
      <c r="U406" s="816"/>
      <c r="V406" s="865" t="e">
        <f aca="false">IFERROR(VLOOKUP(K406,【参考】数式用!$A$5:$AB$27,MATCH(U406,【参考】数式用!$B$4:$AB$4,0)+1,0),"")))</f>
        <v>#N/A</v>
      </c>
      <c r="W406" s="818" t="s">
        <v>88</v>
      </c>
      <c r="X406" s="819" t="n">
        <v>6</v>
      </c>
      <c r="Y406" s="626" t="s">
        <v>89</v>
      </c>
      <c r="Z406" s="819" t="n">
        <v>6</v>
      </c>
      <c r="AA406" s="626" t="s">
        <v>372</v>
      </c>
      <c r="AB406" s="819" t="n">
        <v>7</v>
      </c>
      <c r="AC406" s="626" t="s">
        <v>89</v>
      </c>
      <c r="AD406" s="819" t="n">
        <v>3</v>
      </c>
      <c r="AE406" s="626" t="s">
        <v>90</v>
      </c>
      <c r="AF406" s="626" t="s">
        <v>101</v>
      </c>
      <c r="AG406" s="820" t="n">
        <f aca="false">IF(X406&gt;=1,(AB406*12+AD406)-(X406*12+Z406)+1,"")</f>
        <v>10</v>
      </c>
      <c r="AH406" s="821" t="s">
        <v>373</v>
      </c>
      <c r="AI406" s="866" t="str">
        <f aca="false">IFERROR(ROUNDDOWN(ROUND(L406*V406,0)*M406,0)*AG406,"")</f>
        <v/>
      </c>
      <c r="AJ406" s="867" t="str">
        <f aca="false">IFERROR(ROUNDDOWN(ROUND((L406*(V406-AX406)),0)*M406,0)*AG406,"")</f>
        <v/>
      </c>
      <c r="AK406" s="824" t="e">
        <f aca="false">IFERROR(IF(OR(N406="",N407="",N409=""),0,ROUNDDOWN(ROUNDDOWN(ROUND(L406*VLOOKUP(K406,【参考】数式用!$A$5:$AB$27,MATCH("新加算Ⅳ",【参考】数式用!$B$4:$AB$4,0)+1,0),0)*M406,0)*AG406*0.5,0)),"")),0),0),0)))</f>
        <v>#N/A</v>
      </c>
      <c r="AL406" s="825"/>
      <c r="AM406" s="826" t="e">
        <f aca="false">IFERROR(IF(OR(N409="ベア加算",N409=""),0, IF(OR(U406="新加算Ⅰ",U406="新加算Ⅱ",U406="新加算Ⅲ",U406="新加算Ⅳ"),ROUNDDOWN(ROUND(L406*VLOOKUP(K406,【参考】数式用!$A$5:$I$27,MATCH("ベア加算",【参考】数式用!$B$4:$I$4,0)+1,0),0)*M406,0)*AG406,0)),"")),0),0))))</f>
        <v>#N/A</v>
      </c>
      <c r="AN406" s="703"/>
      <c r="AO406" s="827"/>
      <c r="AP406" s="704"/>
      <c r="AQ406" s="704"/>
      <c r="AR406" s="828"/>
      <c r="AS406" s="829"/>
      <c r="AT406" s="639" t="str">
        <f aca="false">IF(AV406="","",IF(V406&lt;O406,"！加算の要件上は問題ありませんが、令和６年４・５月と比較して令和６年６月に加算率が下がる計画になっています。",""))</f>
        <v/>
      </c>
      <c r="AU406" s="868"/>
      <c r="AV406" s="831" t="str">
        <f aca="false">IF(K406&lt;&gt;"","V列に色付け","")</f>
        <v/>
      </c>
      <c r="AW406" s="877" t="str">
        <f aca="false">IF('別紙様式2-2（４・５月分）'!O308="","",'別紙様式2-2（４・５月分）'!O308)</f>
        <v/>
      </c>
      <c r="AX406" s="833" t="e">
        <f aca="false">IF(SUM('別紙様式2-2（４・５月分）'!P308:P310)=0,"",SUM('別紙様式2-2（４・５月分）'!P308:P310))</f>
        <v>#N/A</v>
      </c>
      <c r="AY406" s="834" t="e">
        <f aca="false">IFERROR(VLOOKUP(K406,【参考】数式用!$AJ$2:$AK$24,2,FALSE),"")))</f>
        <v>#N/A</v>
      </c>
      <c r="AZ406" s="835" t="s">
        <v>406</v>
      </c>
      <c r="BA406" s="835" t="s">
        <v>407</v>
      </c>
      <c r="BB406" s="835" t="s">
        <v>408</v>
      </c>
      <c r="BC406" s="835" t="s">
        <v>409</v>
      </c>
      <c r="BD406" s="835" t="e">
        <f aca="false">IF(AND(P406&lt;&gt;"新加算Ⅰ",P406&lt;&gt;"新加算Ⅱ",P406&lt;&gt;"新加算Ⅲ",P406&lt;&gt;"新加算Ⅳ"),P406,IF(Q408&lt;&gt;"",Q408,""))</f>
        <v>#N/A</v>
      </c>
      <c r="BE406" s="835"/>
      <c r="BF406" s="835" t="e">
        <f aca="false">IF(AM406&lt;&gt;0,IF(AN406="○","入力済","未入力"),"")</f>
        <v>#N/A</v>
      </c>
      <c r="BG406" s="835" t="str">
        <f aca="false">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835" t="str">
        <f aca="false">IF(OR(U406="新加算Ⅴ（７）",U406="新加算Ⅴ（９）",U406="新加算Ⅴ（10）",U406="新加算Ⅴ（12）",U406="新加算Ⅴ（13）",U406="新加算Ⅴ（14）"),IF(OR(AP406="○",AP406="令和６年度中に満たす"),"入力済","未入力"),"")</f>
        <v/>
      </c>
      <c r="BI406" s="835" t="str">
        <f aca="false">IF(OR(U406="新加算Ⅰ",U406="新加算Ⅱ",U406="新加算Ⅲ",U406="新加算Ⅴ（１）",U406="新加算Ⅴ（３）",U406="新加算Ⅴ（８）"),IF(OR(AQ406="○",AQ406="令和６年度中に満たす"),"入力済","未入力"),"")</f>
        <v/>
      </c>
      <c r="BJ406" s="836" t="str">
        <f aca="false">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831" t="str">
        <f aca="false">IF(OR(U406="新加算Ⅰ",U406="新加算Ⅴ（１）",U406="新加算Ⅴ（２）",U406="新加算Ⅴ（５）",U406="新加算Ⅴ（７）",U406="新加算Ⅴ（10）"),IF(AS406="","未入力","入力済"),"")</f>
        <v/>
      </c>
      <c r="BL406" s="644" t="str">
        <f aca="false">G406</f>
        <v/>
      </c>
    </row>
    <row r="407" customFormat="false" ht="15" hidden="false" customHeight="true" outlineLevel="0" collapsed="false">
      <c r="A407" s="616"/>
      <c r="B407" s="731"/>
      <c r="C407" s="731"/>
      <c r="D407" s="731"/>
      <c r="E407" s="731"/>
      <c r="F407" s="731"/>
      <c r="G407" s="732"/>
      <c r="H407" s="732"/>
      <c r="I407" s="732"/>
      <c r="J407" s="860"/>
      <c r="K407" s="732"/>
      <c r="L407" s="879"/>
      <c r="M407" s="880"/>
      <c r="N407" s="837" t="str">
        <f aca="false">IF('別紙様式2-2（４・５月分）'!Q309="","",'別紙様式2-2（４・５月分）'!Q309)</f>
        <v/>
      </c>
      <c r="O407" s="863"/>
      <c r="P407" s="813"/>
      <c r="Q407" s="813"/>
      <c r="R407" s="813"/>
      <c r="S407" s="864"/>
      <c r="T407" s="815"/>
      <c r="U407" s="816"/>
      <c r="V407" s="865"/>
      <c r="W407" s="818"/>
      <c r="X407" s="819"/>
      <c r="Y407" s="626"/>
      <c r="Z407" s="819"/>
      <c r="AA407" s="626"/>
      <c r="AB407" s="819"/>
      <c r="AC407" s="626"/>
      <c r="AD407" s="819"/>
      <c r="AE407" s="626"/>
      <c r="AF407" s="626"/>
      <c r="AG407" s="820"/>
      <c r="AH407" s="821"/>
      <c r="AI407" s="866"/>
      <c r="AJ407" s="867"/>
      <c r="AK407" s="824"/>
      <c r="AL407" s="825"/>
      <c r="AM407" s="826"/>
      <c r="AN407" s="703"/>
      <c r="AO407" s="827"/>
      <c r="AP407" s="704"/>
      <c r="AQ407" s="704"/>
      <c r="AR407" s="828"/>
      <c r="AS407" s="829"/>
      <c r="AT407" s="838" t="str">
        <f aca="false">IF(AV406="","",IF(AG406&gt;10,"！令和６年度の新加算の「算定対象月」が10か月を超えています。標準的な「算定対象月」は令和６年６月から令和７年３月です。",IF(OR(AB406&lt;&gt;7,AD406&lt;&gt;3),"！算定期間の終わりが令和７年３月になっていません。区分変更を行う場合は、別紙様式2-4に記入してください。","")))</f>
        <v/>
      </c>
      <c r="AU407" s="868"/>
      <c r="AV407" s="831"/>
      <c r="AW407" s="877" t="str">
        <f aca="false">IF('別紙様式2-2（４・５月分）'!O309="","",'別紙様式2-2（４・５月分）'!O309)</f>
        <v/>
      </c>
      <c r="AX407" s="833"/>
      <c r="AY407" s="834"/>
      <c r="AZ407" s="835"/>
      <c r="BA407" s="835"/>
      <c r="BB407" s="835"/>
      <c r="BC407" s="835"/>
      <c r="BD407" s="835"/>
      <c r="BE407" s="835"/>
      <c r="BF407" s="835"/>
      <c r="BG407" s="835"/>
      <c r="BH407" s="835"/>
      <c r="BI407" s="835"/>
      <c r="BJ407" s="836"/>
      <c r="BK407" s="831"/>
      <c r="BL407" s="644" t="str">
        <f aca="false">G406</f>
        <v/>
      </c>
    </row>
    <row r="408" s="1" customFormat="true" ht="15" hidden="false" customHeight="true" outlineLevel="0" collapsed="false">
      <c r="A408" s="616"/>
      <c r="B408" s="731"/>
      <c r="C408" s="731"/>
      <c r="D408" s="731"/>
      <c r="E408" s="731"/>
      <c r="F408" s="731"/>
      <c r="G408" s="732"/>
      <c r="H408" s="732"/>
      <c r="I408" s="732"/>
      <c r="J408" s="860"/>
      <c r="K408" s="732"/>
      <c r="L408" s="879"/>
      <c r="M408" s="880"/>
      <c r="N408" s="837"/>
      <c r="O408" s="863"/>
      <c r="P408" s="873" t="s">
        <v>92</v>
      </c>
      <c r="Q408" s="840" t="e">
        <f aca="false">IFERROR(VLOOKUP('別紙様式2-2（４・５月分）'!AR308,【参考】数式用!$AT$5:$AV$22,3,FALSE),"")))</f>
        <v>#N/A</v>
      </c>
      <c r="R408" s="874" t="s">
        <v>94</v>
      </c>
      <c r="S408" s="869" t="e">
        <f aca="false">IFERROR(VLOOKUP(K406,【参考】数式用!$A$5:$AB$27,MATCH(Q408,【参考】数式用!$B$4:$AB$4,0)+1,0),"")))</f>
        <v>#N/A</v>
      </c>
      <c r="T408" s="843" t="s">
        <v>410</v>
      </c>
      <c r="U408" s="844"/>
      <c r="V408" s="870" t="e">
        <f aca="false">IFERROR(VLOOKUP(K406,【参考】数式用!$A$5:$AB$27,MATCH(U408,【参考】数式用!$B$4:$AB$4,0)+1,0),"")))</f>
        <v>#N/A</v>
      </c>
      <c r="W408" s="846" t="s">
        <v>88</v>
      </c>
      <c r="X408" s="881" t="n">
        <v>7</v>
      </c>
      <c r="Y408" s="667" t="s">
        <v>89</v>
      </c>
      <c r="Z408" s="881" t="n">
        <v>4</v>
      </c>
      <c r="AA408" s="667" t="s">
        <v>372</v>
      </c>
      <c r="AB408" s="881" t="n">
        <v>8</v>
      </c>
      <c r="AC408" s="667" t="s">
        <v>89</v>
      </c>
      <c r="AD408" s="881" t="n">
        <v>3</v>
      </c>
      <c r="AE408" s="667" t="s">
        <v>90</v>
      </c>
      <c r="AF408" s="667" t="s">
        <v>101</v>
      </c>
      <c r="AG408" s="848" t="n">
        <f aca="false">IF(X408&gt;=1,(AB408*12+AD408)-(X408*12+Z408)+1,"")</f>
        <v>12</v>
      </c>
      <c r="AH408" s="849" t="s">
        <v>373</v>
      </c>
      <c r="AI408" s="871" t="str">
        <f aca="false">IFERROR(ROUNDDOWN(ROUND(L406*V408,0)*M406,0)*AG408,"")</f>
        <v/>
      </c>
      <c r="AJ408" s="882" t="str">
        <f aca="false">IFERROR(ROUNDDOWN(ROUND((L406*(V408-AX406)),0)*M406,0)*AG408,"")</f>
        <v/>
      </c>
      <c r="AK408" s="852" t="e">
        <f aca="false">IFERROR(IF(OR(N406="",N407="",N409=""),0,ROUNDDOWN(ROUNDDOWN(ROUND(L406*VLOOKUP(K406,【参考】数式用!$A$5:$AB$27,MATCH("新加算Ⅳ",【参考】数式用!$B$4:$AB$4,0)+1,0),0)*M406,0)*AG408*0.5,0)),"")),0),0),0)))</f>
        <v>#N/A</v>
      </c>
      <c r="AL408" s="853" t="str">
        <f aca="false">IF(U408&lt;&gt;"","新規に適用","")</f>
        <v/>
      </c>
      <c r="AM408" s="854" t="e">
        <f aca="false">IFERROR(IF(OR(N409="ベア加算",N409=""),0, IF(OR(U406="新加算Ⅰ",U406="新加算Ⅱ",U406="新加算Ⅲ",U406="新加算Ⅳ"),0,ROUNDDOWN(ROUND(L406*VLOOKUP(K406,【参考】数式用!$A$5:$I$27,MATCH("ベア加算",【参考】数式用!$B$4:$I$4,0)+1,0),0)*M406,0)*AG408)),"")),0),0))))</f>
        <v>#N/A</v>
      </c>
      <c r="AN408" s="855" t="e">
        <f aca="false">IF(AM408=0,"",IF(AND(U408&lt;&gt;"",AN406=""),"新規に適用",IF(AND(U408&lt;&gt;"",AN406&lt;&gt;""),"継続で適用","")))</f>
        <v>#N/A</v>
      </c>
      <c r="AO408" s="855" t="str">
        <f aca="false">IF(AND(U408&lt;&gt;"",AO406=""),"新規に適用",IF(AND(U408&lt;&gt;"",AO406&lt;&gt;""),"継続で適用",""))</f>
        <v/>
      </c>
      <c r="AP408" s="856"/>
      <c r="AQ408" s="855" t="str">
        <f aca="false">IF(AND(U408&lt;&gt;"",AQ406=""),"新規に適用",IF(AND(U408&lt;&gt;"",AQ406&lt;&gt;""),"継続で適用",""))</f>
        <v/>
      </c>
      <c r="AR408" s="857" t="str">
        <f aca="false">IF(AND(U408&lt;&gt;"",AO406=""),"新規に適用",IF(AND(U408&lt;&gt;"",OR(U406="新加算Ⅰ",U406="新加算Ⅱ",U406="新加算Ⅴ（１）",U406="新加算Ⅴ（２）",U406="新加算Ⅴ（３）",U406="新加算Ⅴ（４）",U406="新加算Ⅴ（５）",U406="新加算Ⅴ（６）",U406="新加算Ⅴ（７）",U406="新加算Ⅴ（９）",U406="新加算Ⅴ（10）",U406="新加算Ⅴ（12）")),"継続で適用",""))</f>
        <v/>
      </c>
      <c r="AS408" s="855" t="str">
        <f aca="false">IF(AND(U408&lt;&gt;"",AS406=""),"新規に適用",IF(AND(U408&lt;&gt;"",AS406&lt;&gt;""),"継続で適用",""))</f>
        <v/>
      </c>
      <c r="AT408" s="838"/>
      <c r="AU408" s="868"/>
      <c r="AV408" s="831" t="str">
        <f aca="false">IF(K406&lt;&gt;"","V列に色付け","")</f>
        <v/>
      </c>
      <c r="AW408" s="877"/>
      <c r="AX408" s="833"/>
      <c r="BL408" s="644" t="str">
        <f aca="false">G406</f>
        <v/>
      </c>
    </row>
    <row r="409" s="1" customFormat="true" ht="30" hidden="false" customHeight="true" outlineLevel="0" collapsed="false">
      <c r="A409" s="616"/>
      <c r="B409" s="731"/>
      <c r="C409" s="731"/>
      <c r="D409" s="731"/>
      <c r="E409" s="731"/>
      <c r="F409" s="731"/>
      <c r="G409" s="732"/>
      <c r="H409" s="732"/>
      <c r="I409" s="732"/>
      <c r="J409" s="860"/>
      <c r="K409" s="732"/>
      <c r="L409" s="879"/>
      <c r="M409" s="880"/>
      <c r="N409" s="859" t="str">
        <f aca="false">IF('別紙様式2-2（４・５月分）'!Q310="","",'別紙様式2-2（４・５月分）'!Q310)</f>
        <v/>
      </c>
      <c r="O409" s="863"/>
      <c r="P409" s="873"/>
      <c r="Q409" s="840"/>
      <c r="R409" s="874"/>
      <c r="S409" s="869"/>
      <c r="T409" s="843"/>
      <c r="U409" s="844"/>
      <c r="V409" s="870"/>
      <c r="W409" s="846"/>
      <c r="X409" s="881"/>
      <c r="Y409" s="667"/>
      <c r="Z409" s="881"/>
      <c r="AA409" s="667"/>
      <c r="AB409" s="881"/>
      <c r="AC409" s="667"/>
      <c r="AD409" s="881"/>
      <c r="AE409" s="667"/>
      <c r="AF409" s="667"/>
      <c r="AG409" s="848"/>
      <c r="AH409" s="849"/>
      <c r="AI409" s="871"/>
      <c r="AJ409" s="882"/>
      <c r="AK409" s="852"/>
      <c r="AL409" s="853"/>
      <c r="AM409" s="854"/>
      <c r="AN409" s="855"/>
      <c r="AO409" s="855"/>
      <c r="AP409" s="856"/>
      <c r="AQ409" s="855"/>
      <c r="AR409" s="857"/>
      <c r="AS409" s="855"/>
      <c r="AT409" s="681" t="str">
        <f aca="false">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868"/>
      <c r="AV409" s="831"/>
      <c r="AW409" s="877" t="str">
        <f aca="false">IF('別紙様式2-2（４・５月分）'!O310="","",'別紙様式2-2（４・５月分）'!O310)</f>
        <v/>
      </c>
      <c r="AX409" s="833"/>
      <c r="BL409" s="644" t="str">
        <f aca="false">G406</f>
        <v/>
      </c>
    </row>
    <row r="410" customFormat="false" ht="30" hidden="false" customHeight="true" outlineLevel="0" collapsed="false">
      <c r="A410" s="730" t="n">
        <v>100</v>
      </c>
      <c r="B410" s="617" t="str">
        <f aca="false">IF(基本情報入力シート!C153="","",基本情報入力シート!C153)</f>
        <v/>
      </c>
      <c r="C410" s="617"/>
      <c r="D410" s="617"/>
      <c r="E410" s="617"/>
      <c r="F410" s="617"/>
      <c r="G410" s="618" t="str">
        <f aca="false">IF(基本情報入力シート!M153="","",基本情報入力シート!M153)</f>
        <v/>
      </c>
      <c r="H410" s="618" t="str">
        <f aca="false">IF(基本情報入力シート!R153="","",基本情報入力シート!R153)</f>
        <v/>
      </c>
      <c r="I410" s="618" t="str">
        <f aca="false">IF(基本情報入力シート!W153="","",基本情報入力シート!W153)</f>
        <v/>
      </c>
      <c r="J410" s="808" t="str">
        <f aca="false">IF(基本情報入力シート!X153="","",基本情報入力シート!X153)</f>
        <v/>
      </c>
      <c r="K410" s="618" t="str">
        <f aca="false">IF(基本情報入力シート!Y153="","",基本情報入力シート!Y153)</f>
        <v/>
      </c>
      <c r="L410" s="620" t="str">
        <f aca="false">IF(基本情報入力シート!AB153="","",基本情報入力シート!AB153)</f>
        <v/>
      </c>
      <c r="M410" s="621" t="e">
        <f aca="false">IF(基本情報入力シート!AC153="","",基本情報入力シート!AC153)</f>
        <v>#N/A</v>
      </c>
      <c r="N410" s="811" t="str">
        <f aca="false">IF('別紙様式2-2（４・５月分）'!Q311="","",'別紙様式2-2（４・５月分）'!Q311)</f>
        <v/>
      </c>
      <c r="O410" s="863" t="e">
        <f aca="false">IF(SUM('別紙様式2-2（４・５月分）'!R311:R313)=0,"",SUM('別紙様式2-2（４・５月分）'!R311:R313))</f>
        <v>#N/A</v>
      </c>
      <c r="P410" s="813" t="e">
        <f aca="false">IFERROR(VLOOKUP('別紙様式2-2（４・５月分）'!AR311,【参考】数式用!$AT$5:$AU$22,2,FALSE),"")))</f>
        <v>#N/A</v>
      </c>
      <c r="Q410" s="813"/>
      <c r="R410" s="813"/>
      <c r="S410" s="864" t="e">
        <f aca="false">IFERROR(VLOOKUP(K410,【参考】数式用!$A$5:$AB$27,MATCH(P410,【参考】数式用!$B$4:$AB$4,0)+1,0),"")))</f>
        <v>#N/A</v>
      </c>
      <c r="T410" s="815" t="s">
        <v>405</v>
      </c>
      <c r="U410" s="816"/>
      <c r="V410" s="865" t="e">
        <f aca="false">IFERROR(VLOOKUP(K410,【参考】数式用!$A$5:$AB$27,MATCH(U410,【参考】数式用!$B$4:$AB$4,0)+1,0),"")))</f>
        <v>#N/A</v>
      </c>
      <c r="W410" s="818" t="s">
        <v>88</v>
      </c>
      <c r="X410" s="819" t="n">
        <v>6</v>
      </c>
      <c r="Y410" s="626" t="s">
        <v>89</v>
      </c>
      <c r="Z410" s="819" t="n">
        <v>6</v>
      </c>
      <c r="AA410" s="626" t="s">
        <v>372</v>
      </c>
      <c r="AB410" s="819" t="n">
        <v>7</v>
      </c>
      <c r="AC410" s="626" t="s">
        <v>89</v>
      </c>
      <c r="AD410" s="819" t="n">
        <v>3</v>
      </c>
      <c r="AE410" s="626" t="s">
        <v>90</v>
      </c>
      <c r="AF410" s="626" t="s">
        <v>101</v>
      </c>
      <c r="AG410" s="820" t="n">
        <f aca="false">IF(X410&gt;=1,(AB410*12+AD410)-(X410*12+Z410)+1,"")</f>
        <v>10</v>
      </c>
      <c r="AH410" s="821" t="s">
        <v>373</v>
      </c>
      <c r="AI410" s="866" t="str">
        <f aca="false">IFERROR(ROUNDDOWN(ROUND(L410*V410,0)*M410,0)*AG410,"")</f>
        <v/>
      </c>
      <c r="AJ410" s="867" t="str">
        <f aca="false">IFERROR(ROUNDDOWN(ROUND((L410*(V410-AX410)),0)*M410,0)*AG410,"")</f>
        <v/>
      </c>
      <c r="AK410" s="824" t="e">
        <f aca="false">IFERROR(IF(OR(N410="",N411="",N413=""),0,ROUNDDOWN(ROUNDDOWN(ROUND(L410*VLOOKUP(K410,【参考】数式用!$A$5:$AB$27,MATCH("新加算Ⅳ",【参考】数式用!$B$4:$AB$4,0)+1,0),0)*M410,0)*AG410*0.5,0)),"")),0),0),0)))</f>
        <v>#N/A</v>
      </c>
      <c r="AL410" s="825"/>
      <c r="AM410" s="826" t="e">
        <f aca="false">IFERROR(IF(OR(N413="ベア加算",N413=""),0, IF(OR(U410="新加算Ⅰ",U410="新加算Ⅱ",U410="新加算Ⅲ",U410="新加算Ⅳ"),ROUNDDOWN(ROUND(L410*VLOOKUP(K410,【参考】数式用!$A$5:$I$27,MATCH("ベア加算",【参考】数式用!$B$4:$I$4,0)+1,0),0)*M410,0)*AG410,0)),"")),0),0))))</f>
        <v>#N/A</v>
      </c>
      <c r="AN410" s="703"/>
      <c r="AO410" s="827"/>
      <c r="AP410" s="704"/>
      <c r="AQ410" s="704"/>
      <c r="AR410" s="828"/>
      <c r="AS410" s="829"/>
      <c r="AT410" s="639" t="str">
        <f aca="false">IF(AV410="","",IF(V410&lt;O410,"！加算の要件上は問題ありませんが、令和６年４・５月と比較して令和６年６月に加算率が下がる計画になっています。",""))</f>
        <v/>
      </c>
      <c r="AU410" s="868"/>
      <c r="AV410" s="831" t="str">
        <f aca="false">IF(K410&lt;&gt;"","V列に色付け","")</f>
        <v/>
      </c>
      <c r="AW410" s="877" t="str">
        <f aca="false">IF('別紙様式2-2（４・５月分）'!O311="","",'別紙様式2-2（４・５月分）'!O311)</f>
        <v/>
      </c>
      <c r="AX410" s="833" t="e">
        <f aca="false">IF(SUM('別紙様式2-2（４・５月分）'!P311:P313)=0,"",SUM('別紙様式2-2（４・５月分）'!P311:P313))</f>
        <v>#N/A</v>
      </c>
      <c r="AY410" s="834" t="e">
        <f aca="false">IFERROR(VLOOKUP(K410,【参考】数式用!$AJ$2:$AK$24,2,FALSE),"")))</f>
        <v>#N/A</v>
      </c>
      <c r="AZ410" s="835" t="s">
        <v>406</v>
      </c>
      <c r="BA410" s="835" t="s">
        <v>407</v>
      </c>
      <c r="BB410" s="835" t="s">
        <v>408</v>
      </c>
      <c r="BC410" s="835" t="s">
        <v>409</v>
      </c>
      <c r="BD410" s="835" t="e">
        <f aca="false">IF(AND(P410&lt;&gt;"新加算Ⅰ",P410&lt;&gt;"新加算Ⅱ",P410&lt;&gt;"新加算Ⅲ",P410&lt;&gt;"新加算Ⅳ"),P410,IF(Q412&lt;&gt;"",Q412,""))</f>
        <v>#N/A</v>
      </c>
      <c r="BE410" s="835"/>
      <c r="BF410" s="835" t="e">
        <f aca="false">IF(AM410&lt;&gt;0,IF(AN410="○","入力済","未入力"),"")</f>
        <v>#N/A</v>
      </c>
      <c r="BG410" s="835" t="str">
        <f aca="false">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835" t="str">
        <f aca="false">IF(OR(U410="新加算Ⅴ（７）",U410="新加算Ⅴ（９）",U410="新加算Ⅴ（10）",U410="新加算Ⅴ（12）",U410="新加算Ⅴ（13）",U410="新加算Ⅴ（14）"),IF(OR(AP410="○",AP410="令和６年度中に満たす"),"入力済","未入力"),"")</f>
        <v/>
      </c>
      <c r="BI410" s="835" t="str">
        <f aca="false">IF(OR(U410="新加算Ⅰ",U410="新加算Ⅱ",U410="新加算Ⅲ",U410="新加算Ⅴ（１）",U410="新加算Ⅴ（３）",U410="新加算Ⅴ（８）"),IF(OR(AQ410="○",AQ410="令和６年度中に満たす"),"入力済","未入力"),"")</f>
        <v/>
      </c>
      <c r="BJ410" s="836" t="str">
        <f aca="false">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831" t="str">
        <f aca="false">IF(OR(U410="新加算Ⅰ",U410="新加算Ⅴ（１）",U410="新加算Ⅴ（２）",U410="新加算Ⅴ（５）",U410="新加算Ⅴ（７）",U410="新加算Ⅴ（10）"),IF(AS410="","未入力","入力済"),"")</f>
        <v/>
      </c>
      <c r="BL410" s="644" t="str">
        <f aca="false">G410</f>
        <v/>
      </c>
    </row>
    <row r="411" customFormat="false" ht="15" hidden="false" customHeight="true" outlineLevel="0" collapsed="false">
      <c r="A411" s="730"/>
      <c r="B411" s="617"/>
      <c r="C411" s="617"/>
      <c r="D411" s="617"/>
      <c r="E411" s="617"/>
      <c r="F411" s="617"/>
      <c r="G411" s="618"/>
      <c r="H411" s="618"/>
      <c r="I411" s="618"/>
      <c r="J411" s="808"/>
      <c r="K411" s="618"/>
      <c r="L411" s="620"/>
      <c r="M411" s="621"/>
      <c r="N411" s="837" t="str">
        <f aca="false">IF('別紙様式2-2（４・５月分）'!Q312="","",'別紙様式2-2（４・５月分）'!Q312)</f>
        <v/>
      </c>
      <c r="O411" s="863"/>
      <c r="P411" s="813"/>
      <c r="Q411" s="813"/>
      <c r="R411" s="813"/>
      <c r="S411" s="864"/>
      <c r="T411" s="815"/>
      <c r="U411" s="816"/>
      <c r="V411" s="865"/>
      <c r="W411" s="818"/>
      <c r="X411" s="819"/>
      <c r="Y411" s="626"/>
      <c r="Z411" s="819"/>
      <c r="AA411" s="626"/>
      <c r="AB411" s="819"/>
      <c r="AC411" s="626"/>
      <c r="AD411" s="819"/>
      <c r="AE411" s="626"/>
      <c r="AF411" s="626"/>
      <c r="AG411" s="820"/>
      <c r="AH411" s="821"/>
      <c r="AI411" s="866"/>
      <c r="AJ411" s="867"/>
      <c r="AK411" s="824"/>
      <c r="AL411" s="825"/>
      <c r="AM411" s="826"/>
      <c r="AN411" s="703"/>
      <c r="AO411" s="827"/>
      <c r="AP411" s="704"/>
      <c r="AQ411" s="704"/>
      <c r="AR411" s="828"/>
      <c r="AS411" s="829"/>
      <c r="AT411" s="838" t="str">
        <f aca="false">IF(AV410="","",IF(AG410&gt;10,"！令和６年度の新加算の「算定対象月」が10か月を超えています。標準的な「算定対象月」は令和６年６月から令和７年３月です。",IF(OR(AB410&lt;&gt;7,AD410&lt;&gt;3),"！算定期間の終わりが令和７年３月になっていません。区分変更を行う場合は、別紙様式2-4に記入してください。","")))</f>
        <v/>
      </c>
      <c r="AU411" s="868"/>
      <c r="AV411" s="831"/>
      <c r="AW411" s="877" t="str">
        <f aca="false">IF('別紙様式2-2（４・５月分）'!O312="","",'別紙様式2-2（４・５月分）'!O312)</f>
        <v/>
      </c>
      <c r="AX411" s="833"/>
      <c r="AY411" s="834"/>
      <c r="AZ411" s="835"/>
      <c r="BA411" s="835"/>
      <c r="BB411" s="835"/>
      <c r="BC411" s="835"/>
      <c r="BD411" s="835"/>
      <c r="BE411" s="835"/>
      <c r="BF411" s="835"/>
      <c r="BG411" s="835"/>
      <c r="BH411" s="835"/>
      <c r="BI411" s="835"/>
      <c r="BJ411" s="836"/>
      <c r="BK411" s="831"/>
      <c r="BL411" s="644" t="str">
        <f aca="false">G410</f>
        <v/>
      </c>
    </row>
    <row r="412" s="1" customFormat="true" ht="15" hidden="false" customHeight="true" outlineLevel="0" collapsed="false">
      <c r="A412" s="730"/>
      <c r="B412" s="617"/>
      <c r="C412" s="617"/>
      <c r="D412" s="617"/>
      <c r="E412" s="617"/>
      <c r="F412" s="617"/>
      <c r="G412" s="618"/>
      <c r="H412" s="618"/>
      <c r="I412" s="618"/>
      <c r="J412" s="808"/>
      <c r="K412" s="618"/>
      <c r="L412" s="620"/>
      <c r="M412" s="621"/>
      <c r="N412" s="837"/>
      <c r="O412" s="863"/>
      <c r="P412" s="873" t="s">
        <v>92</v>
      </c>
      <c r="Q412" s="840" t="e">
        <f aca="false">IFERROR(VLOOKUP('別紙様式2-2（４・５月分）'!AR311,【参考】数式用!$AT$5:$AV$22,3,FALSE),"")))</f>
        <v>#N/A</v>
      </c>
      <c r="R412" s="874" t="s">
        <v>94</v>
      </c>
      <c r="S412" s="875" t="e">
        <f aca="false">IFERROR(VLOOKUP(K410,【参考】数式用!$A$5:$AB$27,MATCH(Q412,【参考】数式用!$B$4:$AB$4,0)+1,0),"")))</f>
        <v>#N/A</v>
      </c>
      <c r="T412" s="843" t="s">
        <v>410</v>
      </c>
      <c r="U412" s="844"/>
      <c r="V412" s="870" t="e">
        <f aca="false">IFERROR(VLOOKUP(K410,【参考】数式用!$A$5:$AB$27,MATCH(U412,【参考】数式用!$B$4:$AB$4,0)+1,0),"")))</f>
        <v>#N/A</v>
      </c>
      <c r="W412" s="846" t="s">
        <v>88</v>
      </c>
      <c r="X412" s="881" t="n">
        <v>7</v>
      </c>
      <c r="Y412" s="667" t="s">
        <v>89</v>
      </c>
      <c r="Z412" s="881" t="n">
        <v>4</v>
      </c>
      <c r="AA412" s="667" t="s">
        <v>372</v>
      </c>
      <c r="AB412" s="881" t="n">
        <v>8</v>
      </c>
      <c r="AC412" s="667" t="s">
        <v>89</v>
      </c>
      <c r="AD412" s="881" t="n">
        <v>3</v>
      </c>
      <c r="AE412" s="667" t="s">
        <v>90</v>
      </c>
      <c r="AF412" s="667" t="s">
        <v>101</v>
      </c>
      <c r="AG412" s="848" t="n">
        <f aca="false">IF(X412&gt;=1,(AB412*12+AD412)-(X412*12+Z412)+1,"")</f>
        <v>12</v>
      </c>
      <c r="AH412" s="849" t="s">
        <v>373</v>
      </c>
      <c r="AI412" s="871" t="str">
        <f aca="false">IFERROR(ROUNDDOWN(ROUND(L410*V412,0)*M410,0)*AG412,"")</f>
        <v/>
      </c>
      <c r="AJ412" s="882" t="str">
        <f aca="false">IFERROR(ROUNDDOWN(ROUND((L410*(V412-AX410)),0)*M410,0)*AG412,"")</f>
        <v/>
      </c>
      <c r="AK412" s="852" t="e">
        <f aca="false">IFERROR(IF(OR(N410="",N411="",N413=""),0,ROUNDDOWN(ROUNDDOWN(ROUND(L410*VLOOKUP(K410,【参考】数式用!$A$5:$AB$27,MATCH("新加算Ⅳ",【参考】数式用!$B$4:$AB$4,0)+1,0),0)*M410,0)*AG412*0.5,0)),"")),0),0),0)))</f>
        <v>#N/A</v>
      </c>
      <c r="AL412" s="853" t="str">
        <f aca="false">IF(U412&lt;&gt;"","新規に適用","")</f>
        <v/>
      </c>
      <c r="AM412" s="854" t="e">
        <f aca="false">IFERROR(IF(OR(N413="ベア加算",N413=""),0, IF(OR(U410="新加算Ⅰ",U410="新加算Ⅱ",U410="新加算Ⅲ",U410="新加算Ⅳ"),0,ROUNDDOWN(ROUND(L410*VLOOKUP(K410,【参考】数式用!$A$5:$I$27,MATCH("ベア加算",【参考】数式用!$B$4:$I$4,0)+1,0),0)*M410,0)*AG412)),"")),0),0))))</f>
        <v>#N/A</v>
      </c>
      <c r="AN412" s="855" t="e">
        <f aca="false">IF(AM412=0,"",IF(AND(U412&lt;&gt;"",AN410=""),"新規に適用",IF(AND(U412&lt;&gt;"",AN410&lt;&gt;""),"継続で適用","")))</f>
        <v>#N/A</v>
      </c>
      <c r="AO412" s="855" t="str">
        <f aca="false">IF(AND(U412&lt;&gt;"",AO410=""),"新規に適用",IF(AND(U412&lt;&gt;"",AO410&lt;&gt;""),"継続で適用",""))</f>
        <v/>
      </c>
      <c r="AP412" s="856"/>
      <c r="AQ412" s="855" t="str">
        <f aca="false">IF(AND(U412&lt;&gt;"",AQ410=""),"新規に適用",IF(AND(U412&lt;&gt;"",AQ410&lt;&gt;""),"継続で適用",""))</f>
        <v/>
      </c>
      <c r="AR412" s="857" t="str">
        <f aca="false">IF(AND(U412&lt;&gt;"",AO410=""),"新規に適用",IF(AND(U412&lt;&gt;"",OR(U410="新加算Ⅰ",U410="新加算Ⅱ",U410="新加算Ⅴ（１）",U410="新加算Ⅴ（２）",U410="新加算Ⅴ（３）",U410="新加算Ⅴ（４）",U410="新加算Ⅴ（５）",U410="新加算Ⅴ（６）",U410="新加算Ⅴ（７）",U410="新加算Ⅴ（９）",U410="新加算Ⅴ（10）",U410="新加算Ⅴ（12）")),"継続で適用",""))</f>
        <v/>
      </c>
      <c r="AS412" s="855" t="str">
        <f aca="false">IF(AND(U412&lt;&gt;"",AS410=""),"新規に適用",IF(AND(U412&lt;&gt;"",AS410&lt;&gt;""),"継続で適用",""))</f>
        <v/>
      </c>
      <c r="AT412" s="838"/>
      <c r="AU412" s="868"/>
      <c r="AV412" s="831" t="str">
        <f aca="false">IF(K410&lt;&gt;"","V列に色付け","")</f>
        <v/>
      </c>
      <c r="AW412" s="877"/>
      <c r="AX412" s="833"/>
      <c r="BL412" s="644" t="str">
        <f aca="false">G410</f>
        <v/>
      </c>
    </row>
    <row r="413" s="1" customFormat="true" ht="30" hidden="false" customHeight="true" outlineLevel="0" collapsed="false">
      <c r="A413" s="730"/>
      <c r="B413" s="617"/>
      <c r="C413" s="617"/>
      <c r="D413" s="617"/>
      <c r="E413" s="617"/>
      <c r="F413" s="617"/>
      <c r="G413" s="618"/>
      <c r="H413" s="618"/>
      <c r="I413" s="618"/>
      <c r="J413" s="808"/>
      <c r="K413" s="618"/>
      <c r="L413" s="620"/>
      <c r="M413" s="621"/>
      <c r="N413" s="859" t="str">
        <f aca="false">IF('別紙様式2-2（４・５月分）'!Q313="","",'別紙様式2-2（４・５月分）'!Q313)</f>
        <v/>
      </c>
      <c r="O413" s="863"/>
      <c r="P413" s="873"/>
      <c r="Q413" s="840"/>
      <c r="R413" s="874"/>
      <c r="S413" s="875"/>
      <c r="T413" s="843"/>
      <c r="U413" s="844"/>
      <c r="V413" s="870"/>
      <c r="W413" s="846"/>
      <c r="X413" s="881"/>
      <c r="Y413" s="667"/>
      <c r="Z413" s="881"/>
      <c r="AA413" s="667"/>
      <c r="AB413" s="881"/>
      <c r="AC413" s="667"/>
      <c r="AD413" s="881"/>
      <c r="AE413" s="667"/>
      <c r="AF413" s="667"/>
      <c r="AG413" s="848"/>
      <c r="AH413" s="849"/>
      <c r="AI413" s="871"/>
      <c r="AJ413" s="882"/>
      <c r="AK413" s="852"/>
      <c r="AL413" s="853"/>
      <c r="AM413" s="854"/>
      <c r="AN413" s="855"/>
      <c r="AO413" s="855"/>
      <c r="AP413" s="856"/>
      <c r="AQ413" s="855"/>
      <c r="AR413" s="857"/>
      <c r="AS413" s="855"/>
      <c r="AT413" s="681" t="str">
        <f aca="false">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868"/>
      <c r="AV413" s="831"/>
      <c r="AW413" s="877" t="str">
        <f aca="false">IF('別紙様式2-2（４・５月分）'!O313="","",'別紙様式2-2（４・５月分）'!O313)</f>
        <v/>
      </c>
      <c r="AX413" s="833"/>
      <c r="BL413" s="644" t="str">
        <f aca="false">G410</f>
        <v/>
      </c>
    </row>
  </sheetData>
  <sheetProtection algorithmName="SHA-512" hashValue="MDsgStO/hOleyHxYP1+2gntrbs6g+jLKGp+ETS+lHhF2i6ynvcUSZz1bCH2KsfkAM3bzs14rUCdIVTmxPa+kdQ==" saltValue="TUUtl03DZuMeoXp60RFw+w==" spinCount="100000" sheet="true" formatCells="false" formatColumns="false" formatRows="false" sort="false" autoFilter="false"/>
  <autoFilter ref="A13:BL413"/>
  <mergeCells count="8748">
    <mergeCell ref="AQ1:AR1"/>
    <mergeCell ref="A3:C3"/>
    <mergeCell ref="D3:J3"/>
    <mergeCell ref="A5:K5"/>
    <mergeCell ref="B6:K6"/>
    <mergeCell ref="AZ6:BB6"/>
    <mergeCell ref="BC6:BE6"/>
    <mergeCell ref="BF6:BH6"/>
    <mergeCell ref="BI6:BK6"/>
    <mergeCell ref="B7:K7"/>
    <mergeCell ref="AK7:AQ7"/>
    <mergeCell ref="AZ7:BB7"/>
    <mergeCell ref="BC7:BE7"/>
    <mergeCell ref="BF7:BH7"/>
    <mergeCell ref="BI7:BK7"/>
    <mergeCell ref="B8:K8"/>
    <mergeCell ref="AK8:AQ8"/>
    <mergeCell ref="AZ8:BB8"/>
    <mergeCell ref="BC8:BE8"/>
    <mergeCell ref="BF8:BH8"/>
    <mergeCell ref="BI8:BK8"/>
    <mergeCell ref="A9:K9"/>
    <mergeCell ref="A10:L11"/>
    <mergeCell ref="AM11:AN11"/>
    <mergeCell ref="A12:A13"/>
    <mergeCell ref="B12:F13"/>
    <mergeCell ref="G12:G13"/>
    <mergeCell ref="H12:I12"/>
    <mergeCell ref="J12:J13"/>
    <mergeCell ref="K12:K13"/>
    <mergeCell ref="L12:L13"/>
    <mergeCell ref="M12:M13"/>
    <mergeCell ref="N12:N13"/>
    <mergeCell ref="O12:O13"/>
    <mergeCell ref="P12:R13"/>
    <mergeCell ref="S12:S13"/>
    <mergeCell ref="T12:U13"/>
    <mergeCell ref="V12:V13"/>
    <mergeCell ref="W12:AH13"/>
    <mergeCell ref="AI12:AI13"/>
    <mergeCell ref="AJ12:AJ13"/>
    <mergeCell ref="AK12:AL12"/>
    <mergeCell ref="AM12:AN12"/>
    <mergeCell ref="AO12:AP12"/>
    <mergeCell ref="AT12:AT13"/>
    <mergeCell ref="AV12:AW12"/>
    <mergeCell ref="BL12:BL13"/>
    <mergeCell ref="AZ13:BE13"/>
    <mergeCell ref="A14:A17"/>
    <mergeCell ref="B14:F17"/>
    <mergeCell ref="G14:G17"/>
    <mergeCell ref="H14:H17"/>
    <mergeCell ref="I14:I17"/>
    <mergeCell ref="J14:J17"/>
    <mergeCell ref="K14:K17"/>
    <mergeCell ref="L14:L17"/>
    <mergeCell ref="M14:M17"/>
    <mergeCell ref="O14:O17"/>
    <mergeCell ref="P14:R15"/>
    <mergeCell ref="S14:S15"/>
    <mergeCell ref="T14:T15"/>
    <mergeCell ref="U14:U15"/>
    <mergeCell ref="V14:V15"/>
    <mergeCell ref="W14:W15"/>
    <mergeCell ref="X14:X15"/>
    <mergeCell ref="Y14:Y15"/>
    <mergeCell ref="Z14:Z15"/>
    <mergeCell ref="AA14:AA15"/>
    <mergeCell ref="AB14:AB15"/>
    <mergeCell ref="AC14:AC15"/>
    <mergeCell ref="AD14:AD15"/>
    <mergeCell ref="AE14:AE15"/>
    <mergeCell ref="AF14:AF15"/>
    <mergeCell ref="AG14:AG15"/>
    <mergeCell ref="AH14:AH15"/>
    <mergeCell ref="AI14:AI15"/>
    <mergeCell ref="AJ14:AJ15"/>
    <mergeCell ref="AK14:AK15"/>
    <mergeCell ref="AL14:AL15"/>
    <mergeCell ref="AM14:AM15"/>
    <mergeCell ref="AN14:AN15"/>
    <mergeCell ref="AO14:AO15"/>
    <mergeCell ref="AP14:AP15"/>
    <mergeCell ref="AQ14:AQ15"/>
    <mergeCell ref="AR14:AR15"/>
    <mergeCell ref="AS14:AS15"/>
    <mergeCell ref="AV14:AV15"/>
    <mergeCell ref="AX14:AX17"/>
    <mergeCell ref="AY14:AY15"/>
    <mergeCell ref="AZ14:AZ15"/>
    <mergeCell ref="BA14:BA15"/>
    <mergeCell ref="BB14:BB15"/>
    <mergeCell ref="BC14:BC15"/>
    <mergeCell ref="BD14:BD15"/>
    <mergeCell ref="BE14:BE15"/>
    <mergeCell ref="BF14:BF15"/>
    <mergeCell ref="BG14:BG15"/>
    <mergeCell ref="BH14:BH15"/>
    <mergeCell ref="BI14:BI15"/>
    <mergeCell ref="BJ14:BJ15"/>
    <mergeCell ref="BK14:BK15"/>
    <mergeCell ref="N15:N16"/>
    <mergeCell ref="AT15:AT16"/>
    <mergeCell ref="AW15:AW16"/>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M17"/>
    <mergeCell ref="AN16:AN17"/>
    <mergeCell ref="AO16:AO17"/>
    <mergeCell ref="AP16:AP17"/>
    <mergeCell ref="AQ16:AQ17"/>
    <mergeCell ref="AR16:AR17"/>
    <mergeCell ref="AS16:AS17"/>
    <mergeCell ref="AV16:AV17"/>
    <mergeCell ref="A18:A21"/>
    <mergeCell ref="B18:F21"/>
    <mergeCell ref="G18:G21"/>
    <mergeCell ref="H18:H21"/>
    <mergeCell ref="I18:I21"/>
    <mergeCell ref="J18:J21"/>
    <mergeCell ref="K18:K21"/>
    <mergeCell ref="L18:L21"/>
    <mergeCell ref="M18:M21"/>
    <mergeCell ref="O18:O21"/>
    <mergeCell ref="P18:R19"/>
    <mergeCell ref="S18:S19"/>
    <mergeCell ref="T18:T19"/>
    <mergeCell ref="U18:U19"/>
    <mergeCell ref="V18:V19"/>
    <mergeCell ref="W18:W19"/>
    <mergeCell ref="X18:X19"/>
    <mergeCell ref="Y18:Y19"/>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19"/>
    <mergeCell ref="AM18:AM19"/>
    <mergeCell ref="AN18:AN19"/>
    <mergeCell ref="AO18:AO19"/>
    <mergeCell ref="AP18:AP19"/>
    <mergeCell ref="AQ18:AQ19"/>
    <mergeCell ref="AR18:AR19"/>
    <mergeCell ref="AS18:AS19"/>
    <mergeCell ref="AV18:AV19"/>
    <mergeCell ref="AX18:AX21"/>
    <mergeCell ref="AY18:AY19"/>
    <mergeCell ref="AZ18:AZ19"/>
    <mergeCell ref="BA18:BA19"/>
    <mergeCell ref="BB18:BB19"/>
    <mergeCell ref="BC18:BC19"/>
    <mergeCell ref="BD18:BD19"/>
    <mergeCell ref="BE18:BE19"/>
    <mergeCell ref="BF18:BF19"/>
    <mergeCell ref="BG18:BG19"/>
    <mergeCell ref="BH18:BH19"/>
    <mergeCell ref="BI18:BI19"/>
    <mergeCell ref="BJ18:BJ19"/>
    <mergeCell ref="BK18:BK19"/>
    <mergeCell ref="N19:N20"/>
    <mergeCell ref="AT19:AT20"/>
    <mergeCell ref="AW19:AW20"/>
    <mergeCell ref="P20:P21"/>
    <mergeCell ref="Q20:Q21"/>
    <mergeCell ref="R20:R21"/>
    <mergeCell ref="S20:S21"/>
    <mergeCell ref="T20:T21"/>
    <mergeCell ref="U20:U21"/>
    <mergeCell ref="V20:V21"/>
    <mergeCell ref="W20:W21"/>
    <mergeCell ref="X20:X21"/>
    <mergeCell ref="Y20:Y21"/>
    <mergeCell ref="Z20:Z21"/>
    <mergeCell ref="AA20:AA21"/>
    <mergeCell ref="AB20:AB21"/>
    <mergeCell ref="AC20:AC21"/>
    <mergeCell ref="AD20:AD21"/>
    <mergeCell ref="AE20:AE21"/>
    <mergeCell ref="AF20:AF21"/>
    <mergeCell ref="AG20:AG21"/>
    <mergeCell ref="AH20:AH21"/>
    <mergeCell ref="AI20:AI21"/>
    <mergeCell ref="AJ20:AJ21"/>
    <mergeCell ref="AK20:AK21"/>
    <mergeCell ref="AL20:AL21"/>
    <mergeCell ref="AM20:AM21"/>
    <mergeCell ref="AN20:AN21"/>
    <mergeCell ref="AO20:AO21"/>
    <mergeCell ref="AP20:AP21"/>
    <mergeCell ref="AQ20:AQ21"/>
    <mergeCell ref="AR20:AR21"/>
    <mergeCell ref="AS20:AS21"/>
    <mergeCell ref="AV20:AV21"/>
    <mergeCell ref="A22:A25"/>
    <mergeCell ref="B22:F25"/>
    <mergeCell ref="G22:G25"/>
    <mergeCell ref="H22:H25"/>
    <mergeCell ref="I22:I25"/>
    <mergeCell ref="J22:J25"/>
    <mergeCell ref="K22:K25"/>
    <mergeCell ref="L22:L25"/>
    <mergeCell ref="M22:M25"/>
    <mergeCell ref="O22:O25"/>
    <mergeCell ref="P22:R23"/>
    <mergeCell ref="S22:S23"/>
    <mergeCell ref="T22:T23"/>
    <mergeCell ref="U22:U23"/>
    <mergeCell ref="V22:V23"/>
    <mergeCell ref="W22:W23"/>
    <mergeCell ref="X22:X23"/>
    <mergeCell ref="Y22:Y23"/>
    <mergeCell ref="Z22:Z23"/>
    <mergeCell ref="AA22:AA23"/>
    <mergeCell ref="AB22:AB23"/>
    <mergeCell ref="AC22:AC23"/>
    <mergeCell ref="AD22:AD23"/>
    <mergeCell ref="AE22:AE23"/>
    <mergeCell ref="AF22:AF23"/>
    <mergeCell ref="AG22:AG23"/>
    <mergeCell ref="AH22:AH23"/>
    <mergeCell ref="AI22:AI23"/>
    <mergeCell ref="AJ22:AJ23"/>
    <mergeCell ref="AK22:AK23"/>
    <mergeCell ref="AL22:AL23"/>
    <mergeCell ref="AM22:AM23"/>
    <mergeCell ref="AN22:AN23"/>
    <mergeCell ref="AO22:AO23"/>
    <mergeCell ref="AP22:AP23"/>
    <mergeCell ref="AQ22:AQ23"/>
    <mergeCell ref="AR22:AR23"/>
    <mergeCell ref="AS22:AS23"/>
    <mergeCell ref="AV22:AV23"/>
    <mergeCell ref="AX22:AX25"/>
    <mergeCell ref="AY22:AY23"/>
    <mergeCell ref="AZ22:AZ23"/>
    <mergeCell ref="BA22:BA23"/>
    <mergeCell ref="BB22:BB23"/>
    <mergeCell ref="BC22:BC23"/>
    <mergeCell ref="BD22:BD23"/>
    <mergeCell ref="BE22:BE23"/>
    <mergeCell ref="BF22:BF23"/>
    <mergeCell ref="BG22:BG23"/>
    <mergeCell ref="BH22:BH23"/>
    <mergeCell ref="BI22:BI23"/>
    <mergeCell ref="BJ22:BJ23"/>
    <mergeCell ref="BK22:BK23"/>
    <mergeCell ref="N23:N24"/>
    <mergeCell ref="AT23:AT24"/>
    <mergeCell ref="AW23:AW24"/>
    <mergeCell ref="P24:P25"/>
    <mergeCell ref="Q24:Q25"/>
    <mergeCell ref="R24:R25"/>
    <mergeCell ref="S24:S25"/>
    <mergeCell ref="T24:T25"/>
    <mergeCell ref="U24:U25"/>
    <mergeCell ref="V24:V25"/>
    <mergeCell ref="W24:W25"/>
    <mergeCell ref="X24:X25"/>
    <mergeCell ref="Y24:Y25"/>
    <mergeCell ref="Z24:Z25"/>
    <mergeCell ref="AA24:AA25"/>
    <mergeCell ref="AB24:AB25"/>
    <mergeCell ref="AC24:AC25"/>
    <mergeCell ref="AD24:AD25"/>
    <mergeCell ref="AE24:AE25"/>
    <mergeCell ref="AF24:AF25"/>
    <mergeCell ref="AG24:AG25"/>
    <mergeCell ref="AH24:AH25"/>
    <mergeCell ref="AI24:AI25"/>
    <mergeCell ref="AJ24:AJ25"/>
    <mergeCell ref="AK24:AK25"/>
    <mergeCell ref="AL24:AL25"/>
    <mergeCell ref="AM24:AM25"/>
    <mergeCell ref="AN24:AN25"/>
    <mergeCell ref="AO24:AO25"/>
    <mergeCell ref="AP24:AP25"/>
    <mergeCell ref="AQ24:AQ25"/>
    <mergeCell ref="AR24:AR25"/>
    <mergeCell ref="AS24:AS25"/>
    <mergeCell ref="AV24:AV25"/>
    <mergeCell ref="A26:A29"/>
    <mergeCell ref="B26:F29"/>
    <mergeCell ref="G26:G29"/>
    <mergeCell ref="H26:H29"/>
    <mergeCell ref="I26:I29"/>
    <mergeCell ref="J26:J29"/>
    <mergeCell ref="K26:K29"/>
    <mergeCell ref="L26:L29"/>
    <mergeCell ref="M26:M29"/>
    <mergeCell ref="O26:O29"/>
    <mergeCell ref="P26:R27"/>
    <mergeCell ref="S26:S27"/>
    <mergeCell ref="T26:T27"/>
    <mergeCell ref="U26:U27"/>
    <mergeCell ref="V26:V27"/>
    <mergeCell ref="W26:W27"/>
    <mergeCell ref="X26:X27"/>
    <mergeCell ref="Y26:Y27"/>
    <mergeCell ref="Z26:Z27"/>
    <mergeCell ref="AA26:AA27"/>
    <mergeCell ref="AB26:AB27"/>
    <mergeCell ref="AC26:AC27"/>
    <mergeCell ref="AD26:AD27"/>
    <mergeCell ref="AE26:AE27"/>
    <mergeCell ref="AF26:AF27"/>
    <mergeCell ref="AG26:AG27"/>
    <mergeCell ref="AH26:AH27"/>
    <mergeCell ref="AI26:AI27"/>
    <mergeCell ref="AJ26:AJ27"/>
    <mergeCell ref="AK26:AK27"/>
    <mergeCell ref="AL26:AL27"/>
    <mergeCell ref="AM26:AM27"/>
    <mergeCell ref="AN26:AN27"/>
    <mergeCell ref="AO26:AO27"/>
    <mergeCell ref="AP26:AP27"/>
    <mergeCell ref="AQ26:AQ27"/>
    <mergeCell ref="AR26:AR27"/>
    <mergeCell ref="AS26:AS27"/>
    <mergeCell ref="AV26:AV27"/>
    <mergeCell ref="AX26:AX29"/>
    <mergeCell ref="AY26:AY27"/>
    <mergeCell ref="AZ26:AZ27"/>
    <mergeCell ref="BA26:BA27"/>
    <mergeCell ref="BB26:BB27"/>
    <mergeCell ref="BC26:BC27"/>
    <mergeCell ref="BD26:BD27"/>
    <mergeCell ref="BE26:BE27"/>
    <mergeCell ref="BF26:BF27"/>
    <mergeCell ref="BG26:BG27"/>
    <mergeCell ref="BH26:BH27"/>
    <mergeCell ref="BI26:BI27"/>
    <mergeCell ref="BJ26:BJ27"/>
    <mergeCell ref="BK26:BK27"/>
    <mergeCell ref="N27:N28"/>
    <mergeCell ref="AT27:AT28"/>
    <mergeCell ref="AW27:AW28"/>
    <mergeCell ref="P28:P29"/>
    <mergeCell ref="Q28:Q29"/>
    <mergeCell ref="R28:R29"/>
    <mergeCell ref="S28:S29"/>
    <mergeCell ref="T28:T29"/>
    <mergeCell ref="U28:U29"/>
    <mergeCell ref="V28:V29"/>
    <mergeCell ref="W28:W29"/>
    <mergeCell ref="X28:X29"/>
    <mergeCell ref="Y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AN28:AN29"/>
    <mergeCell ref="AO28:AO29"/>
    <mergeCell ref="AP28:AP29"/>
    <mergeCell ref="AQ28:AQ29"/>
    <mergeCell ref="AR28:AR29"/>
    <mergeCell ref="AS28:AS2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Y30:Y31"/>
    <mergeCell ref="Z30:Z31"/>
    <mergeCell ref="AA30:AA31"/>
    <mergeCell ref="AB30:AB31"/>
    <mergeCell ref="AC30:AC31"/>
    <mergeCell ref="AD30:AD31"/>
    <mergeCell ref="AE30:AE31"/>
    <mergeCell ref="AF30:AF31"/>
    <mergeCell ref="AG30:AG31"/>
    <mergeCell ref="AH30:AH31"/>
    <mergeCell ref="AI30:AI31"/>
    <mergeCell ref="AJ30:AJ31"/>
    <mergeCell ref="AK30:AK31"/>
    <mergeCell ref="AL30:AL31"/>
    <mergeCell ref="AM30:AM31"/>
    <mergeCell ref="AN30:AN31"/>
    <mergeCell ref="AO30:AO31"/>
    <mergeCell ref="AP30:AP31"/>
    <mergeCell ref="AQ30:AQ31"/>
    <mergeCell ref="AR30:AR31"/>
    <mergeCell ref="AS30:AS31"/>
    <mergeCell ref="AV30:AV31"/>
    <mergeCell ref="AX30:AX33"/>
    <mergeCell ref="AY30:AY31"/>
    <mergeCell ref="AZ30:AZ31"/>
    <mergeCell ref="BA30:BA31"/>
    <mergeCell ref="BB30:BB31"/>
    <mergeCell ref="BC30:BC31"/>
    <mergeCell ref="BD30:BD31"/>
    <mergeCell ref="BE30:BE31"/>
    <mergeCell ref="BF30:BF31"/>
    <mergeCell ref="BG30:BG31"/>
    <mergeCell ref="BH30:BH31"/>
    <mergeCell ref="BI30:BI31"/>
    <mergeCell ref="BJ30:BJ31"/>
    <mergeCell ref="BK30:BK31"/>
    <mergeCell ref="N31:N32"/>
    <mergeCell ref="AT31:AT32"/>
    <mergeCell ref="AW31:AW32"/>
    <mergeCell ref="P32:P33"/>
    <mergeCell ref="Q32:Q33"/>
    <mergeCell ref="R32:R33"/>
    <mergeCell ref="S32:S33"/>
    <mergeCell ref="T32:T33"/>
    <mergeCell ref="U32:U33"/>
    <mergeCell ref="V32:V33"/>
    <mergeCell ref="W32:W33"/>
    <mergeCell ref="X32:X33"/>
    <mergeCell ref="Y32:Y33"/>
    <mergeCell ref="Z32:Z33"/>
    <mergeCell ref="AA32:AA33"/>
    <mergeCell ref="AB32:AB33"/>
    <mergeCell ref="AC32:AC33"/>
    <mergeCell ref="AD32:AD33"/>
    <mergeCell ref="AE32:AE33"/>
    <mergeCell ref="AF32:AF33"/>
    <mergeCell ref="AG32:AG33"/>
    <mergeCell ref="AH32:AH33"/>
    <mergeCell ref="AI32:AI33"/>
    <mergeCell ref="AJ32:AJ33"/>
    <mergeCell ref="AK32:AK33"/>
    <mergeCell ref="AL32:AL33"/>
    <mergeCell ref="AM32:AM33"/>
    <mergeCell ref="AN32:AN33"/>
    <mergeCell ref="AO32:AO33"/>
    <mergeCell ref="AP32:AP33"/>
    <mergeCell ref="AQ32:AQ33"/>
    <mergeCell ref="AR32:AR33"/>
    <mergeCell ref="AS32:AS33"/>
    <mergeCell ref="AV32:AV33"/>
    <mergeCell ref="A34:A37"/>
    <mergeCell ref="B34:F37"/>
    <mergeCell ref="G34:G37"/>
    <mergeCell ref="H34:H37"/>
    <mergeCell ref="I34:I37"/>
    <mergeCell ref="J34:J37"/>
    <mergeCell ref="K34:K37"/>
    <mergeCell ref="L34:L37"/>
    <mergeCell ref="M34:M37"/>
    <mergeCell ref="O34:O37"/>
    <mergeCell ref="P34:R35"/>
    <mergeCell ref="S34:S35"/>
    <mergeCell ref="T34:T35"/>
    <mergeCell ref="U34:U35"/>
    <mergeCell ref="V34:V35"/>
    <mergeCell ref="W34:W35"/>
    <mergeCell ref="X34:X35"/>
    <mergeCell ref="Y34:Y35"/>
    <mergeCell ref="Z34:Z35"/>
    <mergeCell ref="AA34:AA35"/>
    <mergeCell ref="AB34:AB35"/>
    <mergeCell ref="AC34:AC35"/>
    <mergeCell ref="AD34:AD35"/>
    <mergeCell ref="AE34:AE35"/>
    <mergeCell ref="AF34:AF35"/>
    <mergeCell ref="AG34:AG35"/>
    <mergeCell ref="AH34:AH35"/>
    <mergeCell ref="AI34:AI35"/>
    <mergeCell ref="AJ34:AJ35"/>
    <mergeCell ref="AK34:AK35"/>
    <mergeCell ref="AL34:AL35"/>
    <mergeCell ref="AM34:AM35"/>
    <mergeCell ref="AN34:AN35"/>
    <mergeCell ref="AO34:AO35"/>
    <mergeCell ref="AP34:AP35"/>
    <mergeCell ref="AQ34:AQ35"/>
    <mergeCell ref="AR34:AR35"/>
    <mergeCell ref="AS34:AS35"/>
    <mergeCell ref="AV34:AV35"/>
    <mergeCell ref="AX34:AX37"/>
    <mergeCell ref="AY34:AY35"/>
    <mergeCell ref="AZ34:AZ35"/>
    <mergeCell ref="BA34:BA35"/>
    <mergeCell ref="BB34:BB35"/>
    <mergeCell ref="BC34:BC35"/>
    <mergeCell ref="BD34:BD35"/>
    <mergeCell ref="BE34:BE35"/>
    <mergeCell ref="BF34:BF35"/>
    <mergeCell ref="BG34:BG35"/>
    <mergeCell ref="BH34:BH35"/>
    <mergeCell ref="BI34:BI35"/>
    <mergeCell ref="BJ34:BJ35"/>
    <mergeCell ref="BK34:BK35"/>
    <mergeCell ref="N35:N36"/>
    <mergeCell ref="AT35:AT36"/>
    <mergeCell ref="AW35:AW36"/>
    <mergeCell ref="P36:P37"/>
    <mergeCell ref="Q36:Q37"/>
    <mergeCell ref="R36:R37"/>
    <mergeCell ref="S36:S37"/>
    <mergeCell ref="T36:T37"/>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L36:AL37"/>
    <mergeCell ref="AM36:AM37"/>
    <mergeCell ref="AN36:AN37"/>
    <mergeCell ref="AO36:AO37"/>
    <mergeCell ref="AP36:AP37"/>
    <mergeCell ref="AQ36:AQ37"/>
    <mergeCell ref="AR36:AR37"/>
    <mergeCell ref="AS36:AS37"/>
    <mergeCell ref="AV36:AV37"/>
    <mergeCell ref="A38:A41"/>
    <mergeCell ref="B38:F41"/>
    <mergeCell ref="G38:G41"/>
    <mergeCell ref="H38:H41"/>
    <mergeCell ref="I38:I41"/>
    <mergeCell ref="J38:J41"/>
    <mergeCell ref="K38:K41"/>
    <mergeCell ref="L38:L41"/>
    <mergeCell ref="M38:M41"/>
    <mergeCell ref="O38:O41"/>
    <mergeCell ref="P38:R39"/>
    <mergeCell ref="S38:S39"/>
    <mergeCell ref="T38:T39"/>
    <mergeCell ref="U38:U39"/>
    <mergeCell ref="V38:V39"/>
    <mergeCell ref="W38:W39"/>
    <mergeCell ref="X38:X39"/>
    <mergeCell ref="Y38:Y39"/>
    <mergeCell ref="Z38:Z39"/>
    <mergeCell ref="AA38:AA39"/>
    <mergeCell ref="AB38:AB39"/>
    <mergeCell ref="AC38:AC39"/>
    <mergeCell ref="AD38:AD39"/>
    <mergeCell ref="AE38:AE39"/>
    <mergeCell ref="AF38:AF39"/>
    <mergeCell ref="AG38:AG39"/>
    <mergeCell ref="AH38:AH39"/>
    <mergeCell ref="AI38:AI39"/>
    <mergeCell ref="AJ38:AJ39"/>
    <mergeCell ref="AK38:AK39"/>
    <mergeCell ref="AL38:AL39"/>
    <mergeCell ref="AM38:AM39"/>
    <mergeCell ref="AN38:AN39"/>
    <mergeCell ref="AO38:AO39"/>
    <mergeCell ref="AP38:AP39"/>
    <mergeCell ref="AQ38:AQ39"/>
    <mergeCell ref="AR38:AR39"/>
    <mergeCell ref="AS38:AS39"/>
    <mergeCell ref="AV38:AV39"/>
    <mergeCell ref="AX38:AX41"/>
    <mergeCell ref="AY38:AY39"/>
    <mergeCell ref="AZ38:AZ39"/>
    <mergeCell ref="BA38:BA39"/>
    <mergeCell ref="BB38:BB39"/>
    <mergeCell ref="BC38:BC39"/>
    <mergeCell ref="BD38:BD39"/>
    <mergeCell ref="BE38:BE39"/>
    <mergeCell ref="BF38:BF39"/>
    <mergeCell ref="BG38:BG39"/>
    <mergeCell ref="BH38:BH39"/>
    <mergeCell ref="BI38:BI39"/>
    <mergeCell ref="BJ38:BJ39"/>
    <mergeCell ref="BK38:BK39"/>
    <mergeCell ref="N39:N40"/>
    <mergeCell ref="AT39:AT40"/>
    <mergeCell ref="AW39:AW40"/>
    <mergeCell ref="P40:P41"/>
    <mergeCell ref="Q40:Q41"/>
    <mergeCell ref="R40:R41"/>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AK40:AK41"/>
    <mergeCell ref="AL40:AL41"/>
    <mergeCell ref="AM40:AM41"/>
    <mergeCell ref="AN40:AN41"/>
    <mergeCell ref="AO40:AO41"/>
    <mergeCell ref="AP40:AP41"/>
    <mergeCell ref="AQ40:AQ41"/>
    <mergeCell ref="AR40:AR41"/>
    <mergeCell ref="AS40:AS41"/>
    <mergeCell ref="AV40:AV41"/>
    <mergeCell ref="A42:A45"/>
    <mergeCell ref="B42:F45"/>
    <mergeCell ref="G42:G45"/>
    <mergeCell ref="H42:H45"/>
    <mergeCell ref="I42:I45"/>
    <mergeCell ref="J42:J45"/>
    <mergeCell ref="K42:K45"/>
    <mergeCell ref="L42:L45"/>
    <mergeCell ref="M42:M45"/>
    <mergeCell ref="O42:O45"/>
    <mergeCell ref="P42:R43"/>
    <mergeCell ref="S42:S43"/>
    <mergeCell ref="T42:T43"/>
    <mergeCell ref="U42:U43"/>
    <mergeCell ref="V42:V43"/>
    <mergeCell ref="W42:W43"/>
    <mergeCell ref="X42:X43"/>
    <mergeCell ref="Y42:Y43"/>
    <mergeCell ref="Z42:Z43"/>
    <mergeCell ref="AA42:AA43"/>
    <mergeCell ref="AB42:AB43"/>
    <mergeCell ref="AC42:AC43"/>
    <mergeCell ref="AD42:AD43"/>
    <mergeCell ref="AE42:AE43"/>
    <mergeCell ref="AF42:AF43"/>
    <mergeCell ref="AG42:AG43"/>
    <mergeCell ref="AH42:AH43"/>
    <mergeCell ref="AI42:AI43"/>
    <mergeCell ref="AJ42:AJ43"/>
    <mergeCell ref="AK42:AK43"/>
    <mergeCell ref="AL42:AL43"/>
    <mergeCell ref="AM42:AM43"/>
    <mergeCell ref="AN42:AN43"/>
    <mergeCell ref="AO42:AO43"/>
    <mergeCell ref="AP42:AP43"/>
    <mergeCell ref="AQ42:AQ43"/>
    <mergeCell ref="AR42:AR43"/>
    <mergeCell ref="AS42:AS43"/>
    <mergeCell ref="AV42:AV43"/>
    <mergeCell ref="AX42:AX45"/>
    <mergeCell ref="AY42:AY43"/>
    <mergeCell ref="AZ42:AZ43"/>
    <mergeCell ref="BA42:BA43"/>
    <mergeCell ref="BB42:BB43"/>
    <mergeCell ref="BC42:BC43"/>
    <mergeCell ref="BD42:BD43"/>
    <mergeCell ref="BE42:BE43"/>
    <mergeCell ref="BF42:BF43"/>
    <mergeCell ref="BG42:BG43"/>
    <mergeCell ref="BH42:BH43"/>
    <mergeCell ref="BI42:BI43"/>
    <mergeCell ref="BJ42:BJ43"/>
    <mergeCell ref="BK42:BK43"/>
    <mergeCell ref="N43:N44"/>
    <mergeCell ref="AT43:AT44"/>
    <mergeCell ref="AW43:AW44"/>
    <mergeCell ref="P44:P45"/>
    <mergeCell ref="Q44:Q45"/>
    <mergeCell ref="R44:R45"/>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AL44:AL45"/>
    <mergeCell ref="AM44:AM45"/>
    <mergeCell ref="AN44:AN45"/>
    <mergeCell ref="AO44:AO45"/>
    <mergeCell ref="AP44:AP45"/>
    <mergeCell ref="AQ44:AQ45"/>
    <mergeCell ref="AR44:AR45"/>
    <mergeCell ref="AS44:AS45"/>
    <mergeCell ref="AV44:AV45"/>
    <mergeCell ref="A46:A49"/>
    <mergeCell ref="B46:F49"/>
    <mergeCell ref="G46:G49"/>
    <mergeCell ref="H46:H49"/>
    <mergeCell ref="I46:I49"/>
    <mergeCell ref="J46:J49"/>
    <mergeCell ref="K46:K49"/>
    <mergeCell ref="L46:L49"/>
    <mergeCell ref="M46:M49"/>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G46:AG47"/>
    <mergeCell ref="AH46:AH47"/>
    <mergeCell ref="AI46:AI47"/>
    <mergeCell ref="AJ46:AJ47"/>
    <mergeCell ref="AK46:AK47"/>
    <mergeCell ref="AL46:AL47"/>
    <mergeCell ref="AM46:AM47"/>
    <mergeCell ref="AN46:AN47"/>
    <mergeCell ref="AO46:AO47"/>
    <mergeCell ref="AP46:AP47"/>
    <mergeCell ref="AQ46:AQ47"/>
    <mergeCell ref="AR46:AR47"/>
    <mergeCell ref="AS46:AS47"/>
    <mergeCell ref="AV46:AV47"/>
    <mergeCell ref="AX46:AX49"/>
    <mergeCell ref="AY46:AY47"/>
    <mergeCell ref="AZ46:AZ47"/>
    <mergeCell ref="BA46:BA47"/>
    <mergeCell ref="BB46:BB47"/>
    <mergeCell ref="BC46:BC47"/>
    <mergeCell ref="BD46:BD47"/>
    <mergeCell ref="BE46:BE47"/>
    <mergeCell ref="BF46:BF47"/>
    <mergeCell ref="BG46:BG47"/>
    <mergeCell ref="BH46:BH47"/>
    <mergeCell ref="BI46:BI47"/>
    <mergeCell ref="BJ46:BJ47"/>
    <mergeCell ref="BK46:BK47"/>
    <mergeCell ref="N47:N48"/>
    <mergeCell ref="AT47:AT48"/>
    <mergeCell ref="AW47:AW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C48:AC49"/>
    <mergeCell ref="AD48:AD49"/>
    <mergeCell ref="AE48:AE49"/>
    <mergeCell ref="AF48:AF49"/>
    <mergeCell ref="AG48:AG49"/>
    <mergeCell ref="AH48:AH49"/>
    <mergeCell ref="AI48:AI49"/>
    <mergeCell ref="AJ48:AJ49"/>
    <mergeCell ref="AK48:AK49"/>
    <mergeCell ref="AL48:AL49"/>
    <mergeCell ref="AM48:AM49"/>
    <mergeCell ref="AN48:AN49"/>
    <mergeCell ref="AO48:AO49"/>
    <mergeCell ref="AP48:AP49"/>
    <mergeCell ref="AQ48:AQ49"/>
    <mergeCell ref="AR48:AR49"/>
    <mergeCell ref="AS48:AS49"/>
    <mergeCell ref="AV48:AV49"/>
    <mergeCell ref="A50:A53"/>
    <mergeCell ref="B50:F53"/>
    <mergeCell ref="G50:G53"/>
    <mergeCell ref="H50:H53"/>
    <mergeCell ref="I50:I53"/>
    <mergeCell ref="J50:J53"/>
    <mergeCell ref="K50:K53"/>
    <mergeCell ref="L50:L53"/>
    <mergeCell ref="M50:M53"/>
    <mergeCell ref="O50:O53"/>
    <mergeCell ref="P50:R51"/>
    <mergeCell ref="S50:S51"/>
    <mergeCell ref="T50:T51"/>
    <mergeCell ref="U50:U51"/>
    <mergeCell ref="V50:V51"/>
    <mergeCell ref="W50:W51"/>
    <mergeCell ref="X50:X51"/>
    <mergeCell ref="Y50:Y51"/>
    <mergeCell ref="Z50:Z51"/>
    <mergeCell ref="AA50:AA51"/>
    <mergeCell ref="AB50:AB51"/>
    <mergeCell ref="AC50:AC51"/>
    <mergeCell ref="AD50:AD51"/>
    <mergeCell ref="AE50:AE51"/>
    <mergeCell ref="AF50:AF51"/>
    <mergeCell ref="AG50:AG51"/>
    <mergeCell ref="AH50:AH51"/>
    <mergeCell ref="AI50:AI51"/>
    <mergeCell ref="AJ50:AJ51"/>
    <mergeCell ref="AK50:AK51"/>
    <mergeCell ref="AL50:AL51"/>
    <mergeCell ref="AM50:AM51"/>
    <mergeCell ref="AN50:AN51"/>
    <mergeCell ref="AO50:AO51"/>
    <mergeCell ref="AP50:AP51"/>
    <mergeCell ref="AQ50:AQ51"/>
    <mergeCell ref="AR50:AR51"/>
    <mergeCell ref="AS50:AS51"/>
    <mergeCell ref="AV50:AV51"/>
    <mergeCell ref="AX50:AX5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N51:N52"/>
    <mergeCell ref="AT51:AT52"/>
    <mergeCell ref="AW51:AW52"/>
    <mergeCell ref="P52:P53"/>
    <mergeCell ref="Q52:Q53"/>
    <mergeCell ref="R52:R53"/>
    <mergeCell ref="S52:S53"/>
    <mergeCell ref="T52:T53"/>
    <mergeCell ref="U52:U53"/>
    <mergeCell ref="V52:V53"/>
    <mergeCell ref="W52:W53"/>
    <mergeCell ref="X52:X53"/>
    <mergeCell ref="Y52:Y53"/>
    <mergeCell ref="Z52:Z53"/>
    <mergeCell ref="AA52:AA53"/>
    <mergeCell ref="AB52:AB53"/>
    <mergeCell ref="AC52:AC53"/>
    <mergeCell ref="AD52:AD53"/>
    <mergeCell ref="AE52:AE53"/>
    <mergeCell ref="AF52:AF53"/>
    <mergeCell ref="AG52:AG53"/>
    <mergeCell ref="AH52:AH53"/>
    <mergeCell ref="AI52:AI53"/>
    <mergeCell ref="AJ52:AJ53"/>
    <mergeCell ref="AK52:AK53"/>
    <mergeCell ref="AL52:AL53"/>
    <mergeCell ref="AM52:AM53"/>
    <mergeCell ref="AN52:AN53"/>
    <mergeCell ref="AO52:AO53"/>
    <mergeCell ref="AP52:AP53"/>
    <mergeCell ref="AQ52:AQ53"/>
    <mergeCell ref="AR52:AR53"/>
    <mergeCell ref="AS52:AS53"/>
    <mergeCell ref="AV52:AV53"/>
    <mergeCell ref="A54:A57"/>
    <mergeCell ref="B54:F57"/>
    <mergeCell ref="G54:G57"/>
    <mergeCell ref="H54:H57"/>
    <mergeCell ref="I54:I57"/>
    <mergeCell ref="J54:J57"/>
    <mergeCell ref="K54:K57"/>
    <mergeCell ref="L54:L57"/>
    <mergeCell ref="M54:M57"/>
    <mergeCell ref="O54:O57"/>
    <mergeCell ref="P54:R55"/>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H54:AH55"/>
    <mergeCell ref="AI54:AI55"/>
    <mergeCell ref="AJ54:AJ55"/>
    <mergeCell ref="AK54:AK55"/>
    <mergeCell ref="AL54:AL55"/>
    <mergeCell ref="AM54:AM55"/>
    <mergeCell ref="AN54:AN55"/>
    <mergeCell ref="AO54:AO55"/>
    <mergeCell ref="AP54:AP55"/>
    <mergeCell ref="AQ54:AQ55"/>
    <mergeCell ref="AR54:AR55"/>
    <mergeCell ref="AS54:AS55"/>
    <mergeCell ref="AV54:AV55"/>
    <mergeCell ref="AX54:AX57"/>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N55:N56"/>
    <mergeCell ref="AT55:AT56"/>
    <mergeCell ref="AW55:AW56"/>
    <mergeCell ref="P56:P57"/>
    <mergeCell ref="Q56:Q57"/>
    <mergeCell ref="R56:R57"/>
    <mergeCell ref="S56:S57"/>
    <mergeCell ref="T56:T57"/>
    <mergeCell ref="U56:U5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I56:AI57"/>
    <mergeCell ref="AJ56:AJ57"/>
    <mergeCell ref="AK56:AK57"/>
    <mergeCell ref="AL56:AL57"/>
    <mergeCell ref="AM56:AM57"/>
    <mergeCell ref="AN56:AN57"/>
    <mergeCell ref="AO56:AO57"/>
    <mergeCell ref="AP56:AP57"/>
    <mergeCell ref="AQ56:AQ57"/>
    <mergeCell ref="AR56:AR57"/>
    <mergeCell ref="AS56:AS57"/>
    <mergeCell ref="AV56:AV57"/>
    <mergeCell ref="A58:A61"/>
    <mergeCell ref="B58:F61"/>
    <mergeCell ref="G58:G61"/>
    <mergeCell ref="H58:H61"/>
    <mergeCell ref="I58:I61"/>
    <mergeCell ref="J58:J61"/>
    <mergeCell ref="K58:K61"/>
    <mergeCell ref="L58:L61"/>
    <mergeCell ref="M58:M61"/>
    <mergeCell ref="O58:O61"/>
    <mergeCell ref="P58:R59"/>
    <mergeCell ref="S58:S59"/>
    <mergeCell ref="T58:T59"/>
    <mergeCell ref="U58:U59"/>
    <mergeCell ref="V58:V59"/>
    <mergeCell ref="W58:W59"/>
    <mergeCell ref="X58:X59"/>
    <mergeCell ref="Y58:Y59"/>
    <mergeCell ref="Z58:Z59"/>
    <mergeCell ref="AA58:AA59"/>
    <mergeCell ref="AB58:AB59"/>
    <mergeCell ref="AC58:AC59"/>
    <mergeCell ref="AD58:AD59"/>
    <mergeCell ref="AE58:AE59"/>
    <mergeCell ref="AF58:AF59"/>
    <mergeCell ref="AG58:AG59"/>
    <mergeCell ref="AH58:AH59"/>
    <mergeCell ref="AI58:AI59"/>
    <mergeCell ref="AJ58:AJ59"/>
    <mergeCell ref="AK58:AK59"/>
    <mergeCell ref="AL58:AL59"/>
    <mergeCell ref="AM58:AM59"/>
    <mergeCell ref="AN58:AN59"/>
    <mergeCell ref="AO58:AO59"/>
    <mergeCell ref="AP58:AP59"/>
    <mergeCell ref="AQ58:AQ59"/>
    <mergeCell ref="AR58:AR59"/>
    <mergeCell ref="AS58:AS59"/>
    <mergeCell ref="AV58:AV59"/>
    <mergeCell ref="AX58:AX61"/>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N59:N60"/>
    <mergeCell ref="AT59:AT60"/>
    <mergeCell ref="AW59:AW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AH60:AH61"/>
    <mergeCell ref="AI60:AI61"/>
    <mergeCell ref="AJ60:AJ61"/>
    <mergeCell ref="AK60:AK61"/>
    <mergeCell ref="AL60:AL61"/>
    <mergeCell ref="AM60:AM61"/>
    <mergeCell ref="AN60:AN61"/>
    <mergeCell ref="AO60:AO61"/>
    <mergeCell ref="AP60:AP61"/>
    <mergeCell ref="AQ60:AQ61"/>
    <mergeCell ref="AR60:AR61"/>
    <mergeCell ref="AS60:AS61"/>
    <mergeCell ref="AV60:AV61"/>
    <mergeCell ref="A62:A65"/>
    <mergeCell ref="B62:F65"/>
    <mergeCell ref="G62:G65"/>
    <mergeCell ref="H62:H65"/>
    <mergeCell ref="I62:I65"/>
    <mergeCell ref="J62:J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AC62:AC63"/>
    <mergeCell ref="AD62:AD63"/>
    <mergeCell ref="AE62:AE63"/>
    <mergeCell ref="AF62:AF63"/>
    <mergeCell ref="AG62:AG63"/>
    <mergeCell ref="AH62:AH63"/>
    <mergeCell ref="AI62:AI63"/>
    <mergeCell ref="AJ62:AJ63"/>
    <mergeCell ref="AK62:AK63"/>
    <mergeCell ref="AL62:AL63"/>
    <mergeCell ref="AM62:AM63"/>
    <mergeCell ref="AN62:AN63"/>
    <mergeCell ref="AO62:AO63"/>
    <mergeCell ref="AP62:AP63"/>
    <mergeCell ref="AQ62:AQ63"/>
    <mergeCell ref="AR62:AR63"/>
    <mergeCell ref="AS62:AS63"/>
    <mergeCell ref="AV62:AV63"/>
    <mergeCell ref="AX62:AX65"/>
    <mergeCell ref="AY62:AY63"/>
    <mergeCell ref="AZ62:AZ63"/>
    <mergeCell ref="BA62:BA63"/>
    <mergeCell ref="BB62:BB63"/>
    <mergeCell ref="BC62:BC63"/>
    <mergeCell ref="BD62:BD63"/>
    <mergeCell ref="BE62:BE63"/>
    <mergeCell ref="BF62:BF63"/>
    <mergeCell ref="BG62:BG63"/>
    <mergeCell ref="BH62:BH63"/>
    <mergeCell ref="BI62:BI63"/>
    <mergeCell ref="BJ62:BJ63"/>
    <mergeCell ref="BK62:BK63"/>
    <mergeCell ref="N63:N64"/>
    <mergeCell ref="AT63:AT64"/>
    <mergeCell ref="AW63:AW64"/>
    <mergeCell ref="P64:P65"/>
    <mergeCell ref="Q64:Q65"/>
    <mergeCell ref="R64:R65"/>
    <mergeCell ref="S64:S65"/>
    <mergeCell ref="T64:T65"/>
    <mergeCell ref="U64:U65"/>
    <mergeCell ref="V64:V65"/>
    <mergeCell ref="W64:W65"/>
    <mergeCell ref="X64:X65"/>
    <mergeCell ref="Y64:Y65"/>
    <mergeCell ref="Z64:Z65"/>
    <mergeCell ref="AA64:AA65"/>
    <mergeCell ref="AB64:AB65"/>
    <mergeCell ref="AC64:AC65"/>
    <mergeCell ref="AD64:AD65"/>
    <mergeCell ref="AE64:AE65"/>
    <mergeCell ref="AF64:AF65"/>
    <mergeCell ref="AG64:AG65"/>
    <mergeCell ref="AH64:AH65"/>
    <mergeCell ref="AI64:AI65"/>
    <mergeCell ref="AJ64:AJ65"/>
    <mergeCell ref="AK64:AK65"/>
    <mergeCell ref="AL64:AL65"/>
    <mergeCell ref="AM64:AM65"/>
    <mergeCell ref="AN64:AN65"/>
    <mergeCell ref="AO64:AO65"/>
    <mergeCell ref="AP64:AP65"/>
    <mergeCell ref="AQ64:AQ65"/>
    <mergeCell ref="AR64:AR65"/>
    <mergeCell ref="AS64:AS65"/>
    <mergeCell ref="AV64:AV65"/>
    <mergeCell ref="A66:A69"/>
    <mergeCell ref="B66:F69"/>
    <mergeCell ref="G66:G69"/>
    <mergeCell ref="H66:H69"/>
    <mergeCell ref="I66:I69"/>
    <mergeCell ref="J66:J69"/>
    <mergeCell ref="K66:K69"/>
    <mergeCell ref="L66:L69"/>
    <mergeCell ref="M66:M69"/>
    <mergeCell ref="O66:O69"/>
    <mergeCell ref="P66:R67"/>
    <mergeCell ref="S66:S67"/>
    <mergeCell ref="T66:T67"/>
    <mergeCell ref="U66:U67"/>
    <mergeCell ref="V66:V67"/>
    <mergeCell ref="W66:W67"/>
    <mergeCell ref="X66:X67"/>
    <mergeCell ref="Y66:Y67"/>
    <mergeCell ref="Z66:Z67"/>
    <mergeCell ref="AA66:AA67"/>
    <mergeCell ref="AB66:AB67"/>
    <mergeCell ref="AC66:AC67"/>
    <mergeCell ref="AD66:AD67"/>
    <mergeCell ref="AE66:AE67"/>
    <mergeCell ref="AF66:AF67"/>
    <mergeCell ref="AG66:AG67"/>
    <mergeCell ref="AH66:AH67"/>
    <mergeCell ref="AI66:AI67"/>
    <mergeCell ref="AJ66:AJ67"/>
    <mergeCell ref="AK66:AK67"/>
    <mergeCell ref="AL66:AL67"/>
    <mergeCell ref="AM66:AM67"/>
    <mergeCell ref="AN66:AN67"/>
    <mergeCell ref="AO66:AO67"/>
    <mergeCell ref="AP66:AP67"/>
    <mergeCell ref="AQ66:AQ67"/>
    <mergeCell ref="AR66:AR67"/>
    <mergeCell ref="AS66:AS67"/>
    <mergeCell ref="AV66:AV67"/>
    <mergeCell ref="AX66:AX69"/>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N67:N68"/>
    <mergeCell ref="AT67:AT68"/>
    <mergeCell ref="AW67:AW68"/>
    <mergeCell ref="P68:P69"/>
    <mergeCell ref="Q68:Q69"/>
    <mergeCell ref="R68:R69"/>
    <mergeCell ref="S68:S69"/>
    <mergeCell ref="T68:T69"/>
    <mergeCell ref="U68:U69"/>
    <mergeCell ref="V68:V69"/>
    <mergeCell ref="W68:W69"/>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L68:AL69"/>
    <mergeCell ref="AM68:AM69"/>
    <mergeCell ref="AN68:AN69"/>
    <mergeCell ref="AO68:AO69"/>
    <mergeCell ref="AP68:AP69"/>
    <mergeCell ref="AQ68:AQ69"/>
    <mergeCell ref="AR68:AR69"/>
    <mergeCell ref="AS68:AS69"/>
    <mergeCell ref="AV68:AV69"/>
    <mergeCell ref="A70:A73"/>
    <mergeCell ref="B70:F73"/>
    <mergeCell ref="G70:G73"/>
    <mergeCell ref="H70:H73"/>
    <mergeCell ref="I70:I73"/>
    <mergeCell ref="J70:J73"/>
    <mergeCell ref="K70:K73"/>
    <mergeCell ref="L70:L73"/>
    <mergeCell ref="M70:M73"/>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F70:AF71"/>
    <mergeCell ref="AG70:AG71"/>
    <mergeCell ref="AH70:AH71"/>
    <mergeCell ref="AI70:AI71"/>
    <mergeCell ref="AJ70:AJ71"/>
    <mergeCell ref="AK70:AK71"/>
    <mergeCell ref="AL70:AL71"/>
    <mergeCell ref="AM70:AM71"/>
    <mergeCell ref="AN70:AN71"/>
    <mergeCell ref="AO70:AO71"/>
    <mergeCell ref="AP70:AP71"/>
    <mergeCell ref="AQ70:AQ71"/>
    <mergeCell ref="AR70:AR71"/>
    <mergeCell ref="AS70:AS71"/>
    <mergeCell ref="AV70:AV71"/>
    <mergeCell ref="AX70:AX7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N71:N72"/>
    <mergeCell ref="AT71:AT72"/>
    <mergeCell ref="AW71:AW72"/>
    <mergeCell ref="P72:P73"/>
    <mergeCell ref="Q72:Q73"/>
    <mergeCell ref="R72:R73"/>
    <mergeCell ref="S72:S73"/>
    <mergeCell ref="T72:T73"/>
    <mergeCell ref="U72:U73"/>
    <mergeCell ref="V72:V73"/>
    <mergeCell ref="W72:W73"/>
    <mergeCell ref="X72:X73"/>
    <mergeCell ref="Y72:Y73"/>
    <mergeCell ref="Z72:Z73"/>
    <mergeCell ref="AA72:AA73"/>
    <mergeCell ref="AB72:AB73"/>
    <mergeCell ref="AC72:AC73"/>
    <mergeCell ref="AD72:AD73"/>
    <mergeCell ref="AE72:AE73"/>
    <mergeCell ref="AF72:AF73"/>
    <mergeCell ref="AG72:AG73"/>
    <mergeCell ref="AH72:AH73"/>
    <mergeCell ref="AI72:AI73"/>
    <mergeCell ref="AJ72:AJ73"/>
    <mergeCell ref="AK72:AK73"/>
    <mergeCell ref="AL72:AL73"/>
    <mergeCell ref="AM72:AM73"/>
    <mergeCell ref="AN72:AN73"/>
    <mergeCell ref="AO72:AO73"/>
    <mergeCell ref="AP72:AP73"/>
    <mergeCell ref="AQ72:AQ73"/>
    <mergeCell ref="AR72:AR73"/>
    <mergeCell ref="AS72:AS73"/>
    <mergeCell ref="AV72:AV73"/>
    <mergeCell ref="A74:A77"/>
    <mergeCell ref="B74:F77"/>
    <mergeCell ref="G74:G77"/>
    <mergeCell ref="H74:H77"/>
    <mergeCell ref="I74:I77"/>
    <mergeCell ref="J74:J77"/>
    <mergeCell ref="K74:K77"/>
    <mergeCell ref="L74:L77"/>
    <mergeCell ref="M74:M77"/>
    <mergeCell ref="O74:O77"/>
    <mergeCell ref="P74:R75"/>
    <mergeCell ref="S74:S75"/>
    <mergeCell ref="T74:T75"/>
    <mergeCell ref="U74:U75"/>
    <mergeCell ref="V74:V75"/>
    <mergeCell ref="W74:W75"/>
    <mergeCell ref="X74:X75"/>
    <mergeCell ref="Y74:Y75"/>
    <mergeCell ref="Z74:Z75"/>
    <mergeCell ref="AA74:AA75"/>
    <mergeCell ref="AB74:AB75"/>
    <mergeCell ref="AC74:AC75"/>
    <mergeCell ref="AD74:AD75"/>
    <mergeCell ref="AE74:AE75"/>
    <mergeCell ref="AF74:AF75"/>
    <mergeCell ref="AG74:AG75"/>
    <mergeCell ref="AH74:AH75"/>
    <mergeCell ref="AI74:AI75"/>
    <mergeCell ref="AJ74:AJ75"/>
    <mergeCell ref="AK74:AK75"/>
    <mergeCell ref="AL74:AL75"/>
    <mergeCell ref="AM74:AM75"/>
    <mergeCell ref="AN74:AN75"/>
    <mergeCell ref="AO74:AO75"/>
    <mergeCell ref="AP74:AP75"/>
    <mergeCell ref="AQ74:AQ75"/>
    <mergeCell ref="AR74:AR75"/>
    <mergeCell ref="AS74:AS75"/>
    <mergeCell ref="AV74:AV75"/>
    <mergeCell ref="AX74:AX77"/>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N75:N76"/>
    <mergeCell ref="AT75:AT76"/>
    <mergeCell ref="AW75:AW76"/>
    <mergeCell ref="P76:P77"/>
    <mergeCell ref="Q76:Q77"/>
    <mergeCell ref="R76:R77"/>
    <mergeCell ref="S76:S77"/>
    <mergeCell ref="T76:T77"/>
    <mergeCell ref="U76:U77"/>
    <mergeCell ref="V76:V77"/>
    <mergeCell ref="W76:W77"/>
    <mergeCell ref="X76:X77"/>
    <mergeCell ref="Y76:Y77"/>
    <mergeCell ref="Z76:Z77"/>
    <mergeCell ref="AA76:AA77"/>
    <mergeCell ref="AB76:AB77"/>
    <mergeCell ref="AC76:AC77"/>
    <mergeCell ref="AD76:AD77"/>
    <mergeCell ref="AE76:AE77"/>
    <mergeCell ref="AF76:AF77"/>
    <mergeCell ref="AG76:AG77"/>
    <mergeCell ref="AH76:AH77"/>
    <mergeCell ref="AI76:AI77"/>
    <mergeCell ref="AJ76:AJ77"/>
    <mergeCell ref="AK76:AK77"/>
    <mergeCell ref="AL76:AL77"/>
    <mergeCell ref="AM76:AM77"/>
    <mergeCell ref="AN76:AN77"/>
    <mergeCell ref="AO76:AO77"/>
    <mergeCell ref="AP76:AP77"/>
    <mergeCell ref="AQ76:AQ77"/>
    <mergeCell ref="AR76:AR77"/>
    <mergeCell ref="AS76:AS77"/>
    <mergeCell ref="AV76:AV77"/>
    <mergeCell ref="A78:A81"/>
    <mergeCell ref="B78:F81"/>
    <mergeCell ref="G78:G81"/>
    <mergeCell ref="H78:H81"/>
    <mergeCell ref="I78:I81"/>
    <mergeCell ref="J78:J81"/>
    <mergeCell ref="K78:K81"/>
    <mergeCell ref="L78:L81"/>
    <mergeCell ref="M78:M81"/>
    <mergeCell ref="O78:O81"/>
    <mergeCell ref="P78:R79"/>
    <mergeCell ref="S78:S79"/>
    <mergeCell ref="T78:T79"/>
    <mergeCell ref="U78:U79"/>
    <mergeCell ref="V78:V79"/>
    <mergeCell ref="W78:W79"/>
    <mergeCell ref="X78:X79"/>
    <mergeCell ref="Y78:Y79"/>
    <mergeCell ref="Z78:Z79"/>
    <mergeCell ref="AA78:AA79"/>
    <mergeCell ref="AB78:AB79"/>
    <mergeCell ref="AC78:AC79"/>
    <mergeCell ref="AD78:AD79"/>
    <mergeCell ref="AE78:AE79"/>
    <mergeCell ref="AF78:AF79"/>
    <mergeCell ref="AG78:AG79"/>
    <mergeCell ref="AH78:AH79"/>
    <mergeCell ref="AI78:AI79"/>
    <mergeCell ref="AJ78:AJ79"/>
    <mergeCell ref="AK78:AK79"/>
    <mergeCell ref="AL78:AL79"/>
    <mergeCell ref="AM78:AM79"/>
    <mergeCell ref="AN78:AN79"/>
    <mergeCell ref="AO78:AO79"/>
    <mergeCell ref="AP78:AP79"/>
    <mergeCell ref="AQ78:AQ79"/>
    <mergeCell ref="AR78:AR79"/>
    <mergeCell ref="AS78:AS79"/>
    <mergeCell ref="AV78:AV79"/>
    <mergeCell ref="AX78:AX81"/>
    <mergeCell ref="AY78:AY79"/>
    <mergeCell ref="AZ78:AZ79"/>
    <mergeCell ref="BA78:BA79"/>
    <mergeCell ref="BB78:BB79"/>
    <mergeCell ref="BC78:BC79"/>
    <mergeCell ref="BD78:BD79"/>
    <mergeCell ref="BE78:BE79"/>
    <mergeCell ref="BF78:BF79"/>
    <mergeCell ref="BG78:BG79"/>
    <mergeCell ref="BH78:BH79"/>
    <mergeCell ref="BI78:BI79"/>
    <mergeCell ref="BJ78:BJ79"/>
    <mergeCell ref="BK78:BK79"/>
    <mergeCell ref="N79:N80"/>
    <mergeCell ref="AT79:AT80"/>
    <mergeCell ref="AW79:AW80"/>
    <mergeCell ref="P80:P81"/>
    <mergeCell ref="Q80:Q81"/>
    <mergeCell ref="R80:R81"/>
    <mergeCell ref="S80:S81"/>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AH80:AH81"/>
    <mergeCell ref="AI80:AI81"/>
    <mergeCell ref="AJ80:AJ81"/>
    <mergeCell ref="AK80:AK81"/>
    <mergeCell ref="AL80:AL81"/>
    <mergeCell ref="AM80:AM81"/>
    <mergeCell ref="AN80:AN81"/>
    <mergeCell ref="AO80:AO81"/>
    <mergeCell ref="AP80:AP81"/>
    <mergeCell ref="AQ80:AQ81"/>
    <mergeCell ref="AR80:AR81"/>
    <mergeCell ref="AS80:AS81"/>
    <mergeCell ref="AV80:AV81"/>
    <mergeCell ref="A82:A85"/>
    <mergeCell ref="B82:F85"/>
    <mergeCell ref="G82:G85"/>
    <mergeCell ref="H82:H85"/>
    <mergeCell ref="I82:I85"/>
    <mergeCell ref="J82:J85"/>
    <mergeCell ref="K82:K85"/>
    <mergeCell ref="L82:L85"/>
    <mergeCell ref="M82:M85"/>
    <mergeCell ref="O82:O85"/>
    <mergeCell ref="P82:R83"/>
    <mergeCell ref="S82:S83"/>
    <mergeCell ref="T82:T83"/>
    <mergeCell ref="U82:U83"/>
    <mergeCell ref="V82:V83"/>
    <mergeCell ref="W82:W83"/>
    <mergeCell ref="X82:X83"/>
    <mergeCell ref="Y82:Y83"/>
    <mergeCell ref="Z82:Z83"/>
    <mergeCell ref="AA82:AA83"/>
    <mergeCell ref="AB82:AB83"/>
    <mergeCell ref="AC82:AC83"/>
    <mergeCell ref="AD82:AD83"/>
    <mergeCell ref="AE82:AE83"/>
    <mergeCell ref="AF82:AF83"/>
    <mergeCell ref="AG82:AG83"/>
    <mergeCell ref="AH82:AH83"/>
    <mergeCell ref="AI82:AI83"/>
    <mergeCell ref="AJ82:AJ83"/>
    <mergeCell ref="AK82:AK83"/>
    <mergeCell ref="AL82:AL83"/>
    <mergeCell ref="AM82:AM83"/>
    <mergeCell ref="AN82:AN83"/>
    <mergeCell ref="AO82:AO83"/>
    <mergeCell ref="AP82:AP83"/>
    <mergeCell ref="AQ82:AQ83"/>
    <mergeCell ref="AR82:AR83"/>
    <mergeCell ref="AS82:AS83"/>
    <mergeCell ref="AV82:AV83"/>
    <mergeCell ref="AX82:AX85"/>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N83:N84"/>
    <mergeCell ref="AT83:AT84"/>
    <mergeCell ref="AW83:AW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H84:AH85"/>
    <mergeCell ref="AI84:AI85"/>
    <mergeCell ref="AJ84:AJ85"/>
    <mergeCell ref="AK84:AK85"/>
    <mergeCell ref="AL84:AL85"/>
    <mergeCell ref="AM84:AM85"/>
    <mergeCell ref="AN84:AN85"/>
    <mergeCell ref="AO84:AO85"/>
    <mergeCell ref="AP84:AP85"/>
    <mergeCell ref="AQ84:AQ85"/>
    <mergeCell ref="AR84:AR85"/>
    <mergeCell ref="AS84:AS85"/>
    <mergeCell ref="AV84:AV85"/>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A86:AA87"/>
    <mergeCell ref="AB86:AB87"/>
    <mergeCell ref="AC86:AC87"/>
    <mergeCell ref="AD86:AD87"/>
    <mergeCell ref="AE86:AE87"/>
    <mergeCell ref="AF86:AF87"/>
    <mergeCell ref="AG86:AG87"/>
    <mergeCell ref="AH86:AH87"/>
    <mergeCell ref="AI86:AI87"/>
    <mergeCell ref="AJ86:AJ87"/>
    <mergeCell ref="AK86:AK87"/>
    <mergeCell ref="AL86:AL87"/>
    <mergeCell ref="AM86:AM87"/>
    <mergeCell ref="AN86:AN87"/>
    <mergeCell ref="AO86:AO87"/>
    <mergeCell ref="AP86:AP87"/>
    <mergeCell ref="AQ86:AQ87"/>
    <mergeCell ref="AR86:AR87"/>
    <mergeCell ref="AS86:AS87"/>
    <mergeCell ref="AV86:AV87"/>
    <mergeCell ref="AX86:AX89"/>
    <mergeCell ref="AY86:AY87"/>
    <mergeCell ref="AZ86:AZ87"/>
    <mergeCell ref="BA86:BA87"/>
    <mergeCell ref="BB86:BB87"/>
    <mergeCell ref="BC86:BC87"/>
    <mergeCell ref="BD86:BD87"/>
    <mergeCell ref="BE86:BE87"/>
    <mergeCell ref="BF86:BF87"/>
    <mergeCell ref="BG86:BG87"/>
    <mergeCell ref="BH86:BH87"/>
    <mergeCell ref="BI86:BI87"/>
    <mergeCell ref="BJ86:BJ87"/>
    <mergeCell ref="BK86:BK87"/>
    <mergeCell ref="N87:N88"/>
    <mergeCell ref="AT87:AT88"/>
    <mergeCell ref="AW87:AW88"/>
    <mergeCell ref="P88:P89"/>
    <mergeCell ref="Q88:Q89"/>
    <mergeCell ref="R88:R89"/>
    <mergeCell ref="S88:S89"/>
    <mergeCell ref="T88:T89"/>
    <mergeCell ref="U88:U89"/>
    <mergeCell ref="V88:V89"/>
    <mergeCell ref="W88:W89"/>
    <mergeCell ref="X88:X89"/>
    <mergeCell ref="Y88:Y89"/>
    <mergeCell ref="Z88:Z89"/>
    <mergeCell ref="AA88:AA89"/>
    <mergeCell ref="AB88:AB89"/>
    <mergeCell ref="AC88:AC89"/>
    <mergeCell ref="AD88:AD89"/>
    <mergeCell ref="AE88:AE89"/>
    <mergeCell ref="AF88:AF89"/>
    <mergeCell ref="AG88:AG89"/>
    <mergeCell ref="AH88:AH89"/>
    <mergeCell ref="AI88:AI89"/>
    <mergeCell ref="AJ88:AJ89"/>
    <mergeCell ref="AK88:AK89"/>
    <mergeCell ref="AL88:AL89"/>
    <mergeCell ref="AM88:AM89"/>
    <mergeCell ref="AN88:AN89"/>
    <mergeCell ref="AO88:AO89"/>
    <mergeCell ref="AP88:AP89"/>
    <mergeCell ref="AQ88:AQ89"/>
    <mergeCell ref="AR88:AR89"/>
    <mergeCell ref="AS88:AS89"/>
    <mergeCell ref="AV88:AV89"/>
    <mergeCell ref="A90:A93"/>
    <mergeCell ref="B90:F93"/>
    <mergeCell ref="G90:G93"/>
    <mergeCell ref="H90:H93"/>
    <mergeCell ref="I90:I93"/>
    <mergeCell ref="J90:J93"/>
    <mergeCell ref="K90:K93"/>
    <mergeCell ref="L90:L93"/>
    <mergeCell ref="M90:M93"/>
    <mergeCell ref="O90:O93"/>
    <mergeCell ref="P90:R91"/>
    <mergeCell ref="S90:S91"/>
    <mergeCell ref="T90:T91"/>
    <mergeCell ref="U90:U91"/>
    <mergeCell ref="V90:V91"/>
    <mergeCell ref="W90:W91"/>
    <mergeCell ref="X90:X91"/>
    <mergeCell ref="Y90:Y91"/>
    <mergeCell ref="Z90:Z91"/>
    <mergeCell ref="AA90:AA91"/>
    <mergeCell ref="AB90:AB91"/>
    <mergeCell ref="AC90:AC91"/>
    <mergeCell ref="AD90:AD91"/>
    <mergeCell ref="AE90:AE91"/>
    <mergeCell ref="AF90:AF91"/>
    <mergeCell ref="AG90:AG91"/>
    <mergeCell ref="AH90:AH91"/>
    <mergeCell ref="AI90:AI91"/>
    <mergeCell ref="AJ90:AJ91"/>
    <mergeCell ref="AK90:AK91"/>
    <mergeCell ref="AL90:AL91"/>
    <mergeCell ref="AM90:AM91"/>
    <mergeCell ref="AN90:AN91"/>
    <mergeCell ref="AO90:AO91"/>
    <mergeCell ref="AP90:AP91"/>
    <mergeCell ref="AQ90:AQ91"/>
    <mergeCell ref="AR90:AR91"/>
    <mergeCell ref="AS90:AS91"/>
    <mergeCell ref="AV90:AV91"/>
    <mergeCell ref="AX90:AX93"/>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N91:N92"/>
    <mergeCell ref="AT91:AT92"/>
    <mergeCell ref="AW91:AW92"/>
    <mergeCell ref="P92:P93"/>
    <mergeCell ref="Q92:Q93"/>
    <mergeCell ref="R92:R93"/>
    <mergeCell ref="S92:S93"/>
    <mergeCell ref="T92:T93"/>
    <mergeCell ref="U92:U93"/>
    <mergeCell ref="V92:V93"/>
    <mergeCell ref="W92:W93"/>
    <mergeCell ref="X92:X93"/>
    <mergeCell ref="Y92:Y93"/>
    <mergeCell ref="Z92:Z93"/>
    <mergeCell ref="AA92:AA93"/>
    <mergeCell ref="AB92:AB93"/>
    <mergeCell ref="AC92:AC93"/>
    <mergeCell ref="AD92:AD93"/>
    <mergeCell ref="AE92:AE93"/>
    <mergeCell ref="AF92:AF93"/>
    <mergeCell ref="AG92:AG93"/>
    <mergeCell ref="AH92:AH93"/>
    <mergeCell ref="AI92:AI93"/>
    <mergeCell ref="AJ92:AJ93"/>
    <mergeCell ref="AK92:AK93"/>
    <mergeCell ref="AL92:AL93"/>
    <mergeCell ref="AM92:AM93"/>
    <mergeCell ref="AN92:AN93"/>
    <mergeCell ref="AO92:AO93"/>
    <mergeCell ref="AP92:AP93"/>
    <mergeCell ref="AQ92:AQ93"/>
    <mergeCell ref="AR92:AR93"/>
    <mergeCell ref="AS92:AS93"/>
    <mergeCell ref="AV92:AV93"/>
    <mergeCell ref="A94:A97"/>
    <mergeCell ref="B94:F97"/>
    <mergeCell ref="G94:G97"/>
    <mergeCell ref="H94:H97"/>
    <mergeCell ref="I94:I97"/>
    <mergeCell ref="J94:J97"/>
    <mergeCell ref="K94:K97"/>
    <mergeCell ref="L94:L97"/>
    <mergeCell ref="M94:M97"/>
    <mergeCell ref="O94:O97"/>
    <mergeCell ref="P94:R95"/>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G94:AG95"/>
    <mergeCell ref="AH94:AH95"/>
    <mergeCell ref="AI94:AI95"/>
    <mergeCell ref="AJ94:AJ95"/>
    <mergeCell ref="AK94:AK95"/>
    <mergeCell ref="AL94:AL95"/>
    <mergeCell ref="AM94:AM95"/>
    <mergeCell ref="AN94:AN95"/>
    <mergeCell ref="AO94:AO95"/>
    <mergeCell ref="AP94:AP95"/>
    <mergeCell ref="AQ94:AQ95"/>
    <mergeCell ref="AR94:AR95"/>
    <mergeCell ref="AS94:AS95"/>
    <mergeCell ref="AV94:AV95"/>
    <mergeCell ref="AX94:AX97"/>
    <mergeCell ref="AY94:AY95"/>
    <mergeCell ref="AZ94:AZ95"/>
    <mergeCell ref="BA94:BA95"/>
    <mergeCell ref="BB94:BB95"/>
    <mergeCell ref="BC94:BC95"/>
    <mergeCell ref="BD94:BD95"/>
    <mergeCell ref="BE94:BE95"/>
    <mergeCell ref="BF94:BF95"/>
    <mergeCell ref="BG94:BG95"/>
    <mergeCell ref="BH94:BH95"/>
    <mergeCell ref="BI94:BI95"/>
    <mergeCell ref="BJ94:BJ95"/>
    <mergeCell ref="BK94:BK95"/>
    <mergeCell ref="N95:N96"/>
    <mergeCell ref="AT95:AT96"/>
    <mergeCell ref="AW95:AW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H96:AH97"/>
    <mergeCell ref="AI96:AI97"/>
    <mergeCell ref="AJ96:AJ97"/>
    <mergeCell ref="AK96:AK97"/>
    <mergeCell ref="AL96:AL97"/>
    <mergeCell ref="AM96:AM97"/>
    <mergeCell ref="AN96:AN97"/>
    <mergeCell ref="AO96:AO97"/>
    <mergeCell ref="AP96:AP97"/>
    <mergeCell ref="AQ96:AQ97"/>
    <mergeCell ref="AR96:AR97"/>
    <mergeCell ref="AS96:AS97"/>
    <mergeCell ref="AV96:AV97"/>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C98:AC99"/>
    <mergeCell ref="AD98:AD99"/>
    <mergeCell ref="AE98:AE99"/>
    <mergeCell ref="AF98:AF99"/>
    <mergeCell ref="AG98:AG99"/>
    <mergeCell ref="AH98:AH99"/>
    <mergeCell ref="AI98:AI99"/>
    <mergeCell ref="AJ98:AJ99"/>
    <mergeCell ref="AK98:AK99"/>
    <mergeCell ref="AL98:AL99"/>
    <mergeCell ref="AM98:AM99"/>
    <mergeCell ref="AN98:AN99"/>
    <mergeCell ref="AO98:AO99"/>
    <mergeCell ref="AP98:AP99"/>
    <mergeCell ref="AQ98:AQ99"/>
    <mergeCell ref="AR98:AR99"/>
    <mergeCell ref="AS98:AS99"/>
    <mergeCell ref="AV98:AV99"/>
    <mergeCell ref="AX98:AX101"/>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N99:N100"/>
    <mergeCell ref="AT99:AT100"/>
    <mergeCell ref="AW99:AW100"/>
    <mergeCell ref="P100:P101"/>
    <mergeCell ref="Q100:Q101"/>
    <mergeCell ref="R100:R101"/>
    <mergeCell ref="S100:S101"/>
    <mergeCell ref="T100:T101"/>
    <mergeCell ref="U100:U101"/>
    <mergeCell ref="V100:V101"/>
    <mergeCell ref="W100:W101"/>
    <mergeCell ref="X100:X101"/>
    <mergeCell ref="Y100:Y101"/>
    <mergeCell ref="Z100:Z101"/>
    <mergeCell ref="AA100:AA101"/>
    <mergeCell ref="AB100:AB101"/>
    <mergeCell ref="AC100:AC101"/>
    <mergeCell ref="AD100:AD101"/>
    <mergeCell ref="AE100:AE101"/>
    <mergeCell ref="AF100:AF101"/>
    <mergeCell ref="AG100:AG101"/>
    <mergeCell ref="AH100:AH101"/>
    <mergeCell ref="AI100:AI101"/>
    <mergeCell ref="AJ100:AJ101"/>
    <mergeCell ref="AK100:AK101"/>
    <mergeCell ref="AL100:AL101"/>
    <mergeCell ref="AM100:AM101"/>
    <mergeCell ref="AN100:AN101"/>
    <mergeCell ref="AO100:AO101"/>
    <mergeCell ref="AP100:AP101"/>
    <mergeCell ref="AQ100:AQ101"/>
    <mergeCell ref="AR100:AR101"/>
    <mergeCell ref="AS100:AS101"/>
    <mergeCell ref="AV100:AV101"/>
    <mergeCell ref="A102:A105"/>
    <mergeCell ref="B102:F105"/>
    <mergeCell ref="G102:G105"/>
    <mergeCell ref="H102:H105"/>
    <mergeCell ref="I102:I105"/>
    <mergeCell ref="J102:J105"/>
    <mergeCell ref="K102:K105"/>
    <mergeCell ref="L102:L105"/>
    <mergeCell ref="M102:M105"/>
    <mergeCell ref="O102:O105"/>
    <mergeCell ref="P102:R103"/>
    <mergeCell ref="S102:S103"/>
    <mergeCell ref="T102:T103"/>
    <mergeCell ref="U102:U103"/>
    <mergeCell ref="V102:V103"/>
    <mergeCell ref="W102:W103"/>
    <mergeCell ref="X102:X103"/>
    <mergeCell ref="Y102:Y103"/>
    <mergeCell ref="Z102:Z103"/>
    <mergeCell ref="AA102:AA103"/>
    <mergeCell ref="AB102:AB103"/>
    <mergeCell ref="AC102:AC103"/>
    <mergeCell ref="AD102:AD103"/>
    <mergeCell ref="AE102:AE103"/>
    <mergeCell ref="AF102:AF103"/>
    <mergeCell ref="AG102:AG103"/>
    <mergeCell ref="AH102:AH103"/>
    <mergeCell ref="AI102:AI103"/>
    <mergeCell ref="AJ102:AJ103"/>
    <mergeCell ref="AK102:AK103"/>
    <mergeCell ref="AL102:AL103"/>
    <mergeCell ref="AM102:AM103"/>
    <mergeCell ref="AN102:AN103"/>
    <mergeCell ref="AO102:AO103"/>
    <mergeCell ref="AP102:AP103"/>
    <mergeCell ref="AQ102:AQ103"/>
    <mergeCell ref="AR102:AR103"/>
    <mergeCell ref="AS102:AS103"/>
    <mergeCell ref="AV102:AV103"/>
    <mergeCell ref="AX102:AX105"/>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N103:N104"/>
    <mergeCell ref="AT103:AT104"/>
    <mergeCell ref="AW103:AW104"/>
    <mergeCell ref="P104:P105"/>
    <mergeCell ref="Q104:Q105"/>
    <mergeCell ref="R104:R105"/>
    <mergeCell ref="S104:S105"/>
    <mergeCell ref="T104:T105"/>
    <mergeCell ref="U104:U105"/>
    <mergeCell ref="V104:V105"/>
    <mergeCell ref="W104:W105"/>
    <mergeCell ref="X104:X105"/>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AL104:AL105"/>
    <mergeCell ref="AM104:AM105"/>
    <mergeCell ref="AN104:AN105"/>
    <mergeCell ref="AO104:AO105"/>
    <mergeCell ref="AP104:AP105"/>
    <mergeCell ref="AQ104:AQ105"/>
    <mergeCell ref="AR104:AR105"/>
    <mergeCell ref="AS104:AS105"/>
    <mergeCell ref="AV104:AV105"/>
    <mergeCell ref="A106:A109"/>
    <mergeCell ref="B106:F109"/>
    <mergeCell ref="G106:G109"/>
    <mergeCell ref="H106:H109"/>
    <mergeCell ref="I106:I109"/>
    <mergeCell ref="J106:J109"/>
    <mergeCell ref="K106:K109"/>
    <mergeCell ref="L106:L109"/>
    <mergeCell ref="M106:M109"/>
    <mergeCell ref="O106:O109"/>
    <mergeCell ref="P106:R107"/>
    <mergeCell ref="S106:S107"/>
    <mergeCell ref="T106:T107"/>
    <mergeCell ref="U106:U107"/>
    <mergeCell ref="V106:V107"/>
    <mergeCell ref="W106:W107"/>
    <mergeCell ref="X106:X107"/>
    <mergeCell ref="Y106:Y107"/>
    <mergeCell ref="Z106:Z107"/>
    <mergeCell ref="AA106:AA107"/>
    <mergeCell ref="AB106:AB107"/>
    <mergeCell ref="AC106:AC107"/>
    <mergeCell ref="AD106:AD107"/>
    <mergeCell ref="AE106:AE107"/>
    <mergeCell ref="AF106:AF107"/>
    <mergeCell ref="AG106:AG107"/>
    <mergeCell ref="AH106:AH107"/>
    <mergeCell ref="AI106:AI107"/>
    <mergeCell ref="AJ106:AJ107"/>
    <mergeCell ref="AK106:AK107"/>
    <mergeCell ref="AL106:AL107"/>
    <mergeCell ref="AM106:AM107"/>
    <mergeCell ref="AN106:AN107"/>
    <mergeCell ref="AO106:AO107"/>
    <mergeCell ref="AP106:AP107"/>
    <mergeCell ref="AQ106:AQ107"/>
    <mergeCell ref="AR106:AR107"/>
    <mergeCell ref="AS106:AS107"/>
    <mergeCell ref="AV106:AV107"/>
    <mergeCell ref="AX106:AX109"/>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N107:N108"/>
    <mergeCell ref="AT107:AT108"/>
    <mergeCell ref="AW107:AW108"/>
    <mergeCell ref="P108:P109"/>
    <mergeCell ref="Q108:Q109"/>
    <mergeCell ref="R108:R109"/>
    <mergeCell ref="S108:S109"/>
    <mergeCell ref="T108:T109"/>
    <mergeCell ref="U108:U109"/>
    <mergeCell ref="V108:V109"/>
    <mergeCell ref="W108:W109"/>
    <mergeCell ref="X108:X109"/>
    <mergeCell ref="Y108:Y109"/>
    <mergeCell ref="Z108:Z109"/>
    <mergeCell ref="AA108:AA109"/>
    <mergeCell ref="AB108:AB109"/>
    <mergeCell ref="AC108:AC109"/>
    <mergeCell ref="AD108:AD109"/>
    <mergeCell ref="AE108:AE109"/>
    <mergeCell ref="AF108:AF109"/>
    <mergeCell ref="AG108:AG109"/>
    <mergeCell ref="AH108:AH109"/>
    <mergeCell ref="AI108:AI109"/>
    <mergeCell ref="AJ108:AJ109"/>
    <mergeCell ref="AK108:AK109"/>
    <mergeCell ref="AL108:AL109"/>
    <mergeCell ref="AM108:AM109"/>
    <mergeCell ref="AN108:AN109"/>
    <mergeCell ref="AO108:AO109"/>
    <mergeCell ref="AP108:AP109"/>
    <mergeCell ref="AQ108:AQ109"/>
    <mergeCell ref="AR108:AR109"/>
    <mergeCell ref="AS108:AS109"/>
    <mergeCell ref="AV108:AV109"/>
    <mergeCell ref="A110:A113"/>
    <mergeCell ref="B110:F113"/>
    <mergeCell ref="G110:G113"/>
    <mergeCell ref="H110:H113"/>
    <mergeCell ref="I110:I113"/>
    <mergeCell ref="J110:J113"/>
    <mergeCell ref="K110:K113"/>
    <mergeCell ref="L110:L113"/>
    <mergeCell ref="M110:M113"/>
    <mergeCell ref="O110:O113"/>
    <mergeCell ref="P110:R111"/>
    <mergeCell ref="S110:S111"/>
    <mergeCell ref="T110:T111"/>
    <mergeCell ref="U110:U111"/>
    <mergeCell ref="V110:V111"/>
    <mergeCell ref="W110:W111"/>
    <mergeCell ref="X110:X111"/>
    <mergeCell ref="Y110:Y111"/>
    <mergeCell ref="Z110:Z111"/>
    <mergeCell ref="AA110:AA111"/>
    <mergeCell ref="AB110:AB111"/>
    <mergeCell ref="AC110:AC111"/>
    <mergeCell ref="AD110:AD111"/>
    <mergeCell ref="AE110:AE111"/>
    <mergeCell ref="AF110:AF111"/>
    <mergeCell ref="AG110:AG111"/>
    <mergeCell ref="AH110:AH111"/>
    <mergeCell ref="AI110:AI111"/>
    <mergeCell ref="AJ110:AJ111"/>
    <mergeCell ref="AK110:AK111"/>
    <mergeCell ref="AL110:AL111"/>
    <mergeCell ref="AM110:AM111"/>
    <mergeCell ref="AN110:AN111"/>
    <mergeCell ref="AO110:AO111"/>
    <mergeCell ref="AP110:AP111"/>
    <mergeCell ref="AQ110:AQ111"/>
    <mergeCell ref="AR110:AR111"/>
    <mergeCell ref="AS110:AS111"/>
    <mergeCell ref="AV110:AV111"/>
    <mergeCell ref="AX110:AX113"/>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N111:N112"/>
    <mergeCell ref="AT111:AT112"/>
    <mergeCell ref="AW111:AW112"/>
    <mergeCell ref="P112:P113"/>
    <mergeCell ref="Q112:Q113"/>
    <mergeCell ref="R112:R113"/>
    <mergeCell ref="S112:S113"/>
    <mergeCell ref="T112:T113"/>
    <mergeCell ref="U112:U113"/>
    <mergeCell ref="V112:V113"/>
    <mergeCell ref="W112:W113"/>
    <mergeCell ref="X112:X113"/>
    <mergeCell ref="Y112:Y113"/>
    <mergeCell ref="Z112:Z113"/>
    <mergeCell ref="AA112:AA113"/>
    <mergeCell ref="AB112:AB113"/>
    <mergeCell ref="AC112:AC113"/>
    <mergeCell ref="AD112:AD113"/>
    <mergeCell ref="AE112:AE113"/>
    <mergeCell ref="AF112:AF113"/>
    <mergeCell ref="AG112:AG113"/>
    <mergeCell ref="AH112:AH113"/>
    <mergeCell ref="AI112:AI113"/>
    <mergeCell ref="AJ112:AJ113"/>
    <mergeCell ref="AK112:AK113"/>
    <mergeCell ref="AL112:AL113"/>
    <mergeCell ref="AM112:AM113"/>
    <mergeCell ref="AN112:AN113"/>
    <mergeCell ref="AO112:AO113"/>
    <mergeCell ref="AP112:AP113"/>
    <mergeCell ref="AQ112:AQ113"/>
    <mergeCell ref="AR112:AR113"/>
    <mergeCell ref="AS112:AS113"/>
    <mergeCell ref="AV112:AV113"/>
    <mergeCell ref="A114:A117"/>
    <mergeCell ref="B114:F117"/>
    <mergeCell ref="G114:G117"/>
    <mergeCell ref="H114:H117"/>
    <mergeCell ref="I114:I117"/>
    <mergeCell ref="J114:J117"/>
    <mergeCell ref="K114:K117"/>
    <mergeCell ref="L114:L117"/>
    <mergeCell ref="M114:M117"/>
    <mergeCell ref="O114:O117"/>
    <mergeCell ref="P114:R115"/>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K114:AK115"/>
    <mergeCell ref="AL114:AL115"/>
    <mergeCell ref="AM114:AM115"/>
    <mergeCell ref="AN114:AN115"/>
    <mergeCell ref="AO114:AO115"/>
    <mergeCell ref="AP114:AP115"/>
    <mergeCell ref="AQ114:AQ115"/>
    <mergeCell ref="AR114:AR115"/>
    <mergeCell ref="AS114:AS115"/>
    <mergeCell ref="AV114:AV115"/>
    <mergeCell ref="AX114:AX117"/>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N115:N116"/>
    <mergeCell ref="AT115:AT116"/>
    <mergeCell ref="AW115:AW116"/>
    <mergeCell ref="P116:P117"/>
    <mergeCell ref="Q116:Q117"/>
    <mergeCell ref="R116:R117"/>
    <mergeCell ref="S116:S117"/>
    <mergeCell ref="T116:T117"/>
    <mergeCell ref="U116:U117"/>
    <mergeCell ref="V116:V117"/>
    <mergeCell ref="W116:W117"/>
    <mergeCell ref="X116:X117"/>
    <mergeCell ref="Y116:Y117"/>
    <mergeCell ref="Z116:Z117"/>
    <mergeCell ref="AA116:AA117"/>
    <mergeCell ref="AB116:AB117"/>
    <mergeCell ref="AC116:AC117"/>
    <mergeCell ref="AD116:AD117"/>
    <mergeCell ref="AE116:AE117"/>
    <mergeCell ref="AF116:AF117"/>
    <mergeCell ref="AG116:AG117"/>
    <mergeCell ref="AH116:AH117"/>
    <mergeCell ref="AI116:AI117"/>
    <mergeCell ref="AJ116:AJ117"/>
    <mergeCell ref="AK116:AK117"/>
    <mergeCell ref="AL116:AL117"/>
    <mergeCell ref="AM116:AM117"/>
    <mergeCell ref="AN116:AN117"/>
    <mergeCell ref="AO116:AO117"/>
    <mergeCell ref="AP116:AP117"/>
    <mergeCell ref="AQ116:AQ117"/>
    <mergeCell ref="AR116:AR117"/>
    <mergeCell ref="AS116:AS117"/>
    <mergeCell ref="AV116:AV117"/>
    <mergeCell ref="A118:A121"/>
    <mergeCell ref="B118:F121"/>
    <mergeCell ref="G118:G121"/>
    <mergeCell ref="H118:H121"/>
    <mergeCell ref="I118:I121"/>
    <mergeCell ref="J118:J121"/>
    <mergeCell ref="K118:K121"/>
    <mergeCell ref="L118:L121"/>
    <mergeCell ref="M118:M121"/>
    <mergeCell ref="O118:O121"/>
    <mergeCell ref="P118:R119"/>
    <mergeCell ref="S118:S119"/>
    <mergeCell ref="T118:T119"/>
    <mergeCell ref="U118:U119"/>
    <mergeCell ref="V118:V119"/>
    <mergeCell ref="W118:W119"/>
    <mergeCell ref="X118:X119"/>
    <mergeCell ref="Y118:Y119"/>
    <mergeCell ref="Z118:Z119"/>
    <mergeCell ref="AA118:AA119"/>
    <mergeCell ref="AB118:AB119"/>
    <mergeCell ref="AC118:AC119"/>
    <mergeCell ref="AD118:AD119"/>
    <mergeCell ref="AE118:AE119"/>
    <mergeCell ref="AF118:AF119"/>
    <mergeCell ref="AG118:AG119"/>
    <mergeCell ref="AH118:AH119"/>
    <mergeCell ref="AI118:AI119"/>
    <mergeCell ref="AJ118:AJ119"/>
    <mergeCell ref="AK118:AK119"/>
    <mergeCell ref="AL118:AL119"/>
    <mergeCell ref="AM118:AM119"/>
    <mergeCell ref="AN118:AN119"/>
    <mergeCell ref="AO118:AO119"/>
    <mergeCell ref="AP118:AP119"/>
    <mergeCell ref="AQ118:AQ119"/>
    <mergeCell ref="AR118:AR119"/>
    <mergeCell ref="AS118:AS119"/>
    <mergeCell ref="AV118:AV119"/>
    <mergeCell ref="AX118:AX121"/>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N119:N120"/>
    <mergeCell ref="AT119:AT120"/>
    <mergeCell ref="AW119:AW120"/>
    <mergeCell ref="P120:P121"/>
    <mergeCell ref="Q120:Q121"/>
    <mergeCell ref="R120:R121"/>
    <mergeCell ref="S120:S121"/>
    <mergeCell ref="T120:T121"/>
    <mergeCell ref="U120:U121"/>
    <mergeCell ref="V120:V121"/>
    <mergeCell ref="W120:W121"/>
    <mergeCell ref="X120:X121"/>
    <mergeCell ref="Y120:Y121"/>
    <mergeCell ref="Z120:Z121"/>
    <mergeCell ref="AA120:AA121"/>
    <mergeCell ref="AB120:AB121"/>
    <mergeCell ref="AC120:AC121"/>
    <mergeCell ref="AD120:AD121"/>
    <mergeCell ref="AE120:AE121"/>
    <mergeCell ref="AF120:AF121"/>
    <mergeCell ref="AG120:AG121"/>
    <mergeCell ref="AH120:AH121"/>
    <mergeCell ref="AI120:AI121"/>
    <mergeCell ref="AJ120:AJ121"/>
    <mergeCell ref="AK120:AK121"/>
    <mergeCell ref="AL120:AL121"/>
    <mergeCell ref="AM120:AM121"/>
    <mergeCell ref="AN120:AN121"/>
    <mergeCell ref="AO120:AO121"/>
    <mergeCell ref="AP120:AP121"/>
    <mergeCell ref="AQ120:AQ121"/>
    <mergeCell ref="AR120:AR121"/>
    <mergeCell ref="AS120:AS121"/>
    <mergeCell ref="AV120:AV121"/>
    <mergeCell ref="A122:A125"/>
    <mergeCell ref="B122:F125"/>
    <mergeCell ref="G122:G125"/>
    <mergeCell ref="H122:H125"/>
    <mergeCell ref="I122:I125"/>
    <mergeCell ref="J122:J125"/>
    <mergeCell ref="K122:K125"/>
    <mergeCell ref="L122:L125"/>
    <mergeCell ref="M122:M125"/>
    <mergeCell ref="O122:O125"/>
    <mergeCell ref="P122:R123"/>
    <mergeCell ref="S122:S123"/>
    <mergeCell ref="T122:T123"/>
    <mergeCell ref="U122:U123"/>
    <mergeCell ref="V122:V123"/>
    <mergeCell ref="W122:W123"/>
    <mergeCell ref="X122:X123"/>
    <mergeCell ref="Y122:Y123"/>
    <mergeCell ref="Z122:Z123"/>
    <mergeCell ref="AA122:AA123"/>
    <mergeCell ref="AB122:AB123"/>
    <mergeCell ref="AC122:AC123"/>
    <mergeCell ref="AD122:AD123"/>
    <mergeCell ref="AE122:AE123"/>
    <mergeCell ref="AF122:AF123"/>
    <mergeCell ref="AG122:AG123"/>
    <mergeCell ref="AH122:AH123"/>
    <mergeCell ref="AI122:AI123"/>
    <mergeCell ref="AJ122:AJ123"/>
    <mergeCell ref="AK122:AK123"/>
    <mergeCell ref="AL122:AL123"/>
    <mergeCell ref="AM122:AM123"/>
    <mergeCell ref="AN122:AN123"/>
    <mergeCell ref="AO122:AO123"/>
    <mergeCell ref="AP122:AP123"/>
    <mergeCell ref="AQ122:AQ123"/>
    <mergeCell ref="AR122:AR123"/>
    <mergeCell ref="AS122:AS123"/>
    <mergeCell ref="AV122:AV123"/>
    <mergeCell ref="AX122:AX125"/>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N123:N124"/>
    <mergeCell ref="AT123:AT124"/>
    <mergeCell ref="AW123:AW124"/>
    <mergeCell ref="P124:P125"/>
    <mergeCell ref="Q124:Q125"/>
    <mergeCell ref="R124:R125"/>
    <mergeCell ref="S124:S125"/>
    <mergeCell ref="T124:T125"/>
    <mergeCell ref="U124:U125"/>
    <mergeCell ref="V124:V125"/>
    <mergeCell ref="W124:W125"/>
    <mergeCell ref="X124:X125"/>
    <mergeCell ref="Y124:Y125"/>
    <mergeCell ref="Z124:Z125"/>
    <mergeCell ref="AA124:AA125"/>
    <mergeCell ref="AB124:AB125"/>
    <mergeCell ref="AC124:AC125"/>
    <mergeCell ref="AD124:AD125"/>
    <mergeCell ref="AE124:AE125"/>
    <mergeCell ref="AF124:AF125"/>
    <mergeCell ref="AG124:AG125"/>
    <mergeCell ref="AH124:AH125"/>
    <mergeCell ref="AI124:AI125"/>
    <mergeCell ref="AJ124:AJ125"/>
    <mergeCell ref="AK124:AK125"/>
    <mergeCell ref="AL124:AL125"/>
    <mergeCell ref="AM124:AM125"/>
    <mergeCell ref="AN124:AN125"/>
    <mergeCell ref="AO124:AO125"/>
    <mergeCell ref="AP124:AP125"/>
    <mergeCell ref="AQ124:AQ125"/>
    <mergeCell ref="AR124:AR125"/>
    <mergeCell ref="AS124:AS125"/>
    <mergeCell ref="AV124:AV125"/>
    <mergeCell ref="A126:A129"/>
    <mergeCell ref="B126:F129"/>
    <mergeCell ref="G126:G129"/>
    <mergeCell ref="H126:H129"/>
    <mergeCell ref="I126:I129"/>
    <mergeCell ref="J126:J129"/>
    <mergeCell ref="K126:K129"/>
    <mergeCell ref="L126:L129"/>
    <mergeCell ref="M126:M129"/>
    <mergeCell ref="O126:O129"/>
    <mergeCell ref="P126:R127"/>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K126:AK127"/>
    <mergeCell ref="AL126:AL127"/>
    <mergeCell ref="AM126:AM127"/>
    <mergeCell ref="AN126:AN127"/>
    <mergeCell ref="AO126:AO127"/>
    <mergeCell ref="AP126:AP127"/>
    <mergeCell ref="AQ126:AQ127"/>
    <mergeCell ref="AR126:AR127"/>
    <mergeCell ref="AS126:AS127"/>
    <mergeCell ref="AV126:AV127"/>
    <mergeCell ref="AX126:AX129"/>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N127:N128"/>
    <mergeCell ref="AT127:AT128"/>
    <mergeCell ref="AW127:AW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J128:AJ129"/>
    <mergeCell ref="AK128:AK129"/>
    <mergeCell ref="AL128:AL129"/>
    <mergeCell ref="AM128:AM129"/>
    <mergeCell ref="AN128:AN129"/>
    <mergeCell ref="AO128:AO129"/>
    <mergeCell ref="AP128:AP129"/>
    <mergeCell ref="AQ128:AQ129"/>
    <mergeCell ref="AR128:AR129"/>
    <mergeCell ref="AS128:AS129"/>
    <mergeCell ref="AV128:AV129"/>
    <mergeCell ref="A130:A133"/>
    <mergeCell ref="B130:F133"/>
    <mergeCell ref="G130:G133"/>
    <mergeCell ref="H130:H133"/>
    <mergeCell ref="I130:I133"/>
    <mergeCell ref="J130:J133"/>
    <mergeCell ref="K130:K133"/>
    <mergeCell ref="L130:L133"/>
    <mergeCell ref="M130:M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AG130:AG131"/>
    <mergeCell ref="AH130:AH131"/>
    <mergeCell ref="AI130:AI131"/>
    <mergeCell ref="AJ130:AJ131"/>
    <mergeCell ref="AK130:AK131"/>
    <mergeCell ref="AL130:AL131"/>
    <mergeCell ref="AM130:AM131"/>
    <mergeCell ref="AN130:AN131"/>
    <mergeCell ref="AO130:AO131"/>
    <mergeCell ref="AP130:AP131"/>
    <mergeCell ref="AQ130:AQ131"/>
    <mergeCell ref="AR130:AR131"/>
    <mergeCell ref="AS130:AS131"/>
    <mergeCell ref="AV130:AV131"/>
    <mergeCell ref="AX130:AX133"/>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N131:N132"/>
    <mergeCell ref="AT131:AT132"/>
    <mergeCell ref="AW131:AW132"/>
    <mergeCell ref="P132:P133"/>
    <mergeCell ref="Q132:Q133"/>
    <mergeCell ref="R132:R133"/>
    <mergeCell ref="S132:S133"/>
    <mergeCell ref="T132:T133"/>
    <mergeCell ref="U132:U133"/>
    <mergeCell ref="V132:V133"/>
    <mergeCell ref="W132:W133"/>
    <mergeCell ref="X132:X133"/>
    <mergeCell ref="Y132:Y133"/>
    <mergeCell ref="Z132:Z133"/>
    <mergeCell ref="AA132:AA133"/>
    <mergeCell ref="AB132:AB133"/>
    <mergeCell ref="AC132:AC133"/>
    <mergeCell ref="AD132:AD133"/>
    <mergeCell ref="AE132:AE133"/>
    <mergeCell ref="AF132:AF133"/>
    <mergeCell ref="AG132:AG133"/>
    <mergeCell ref="AH132:AH133"/>
    <mergeCell ref="AI132:AI133"/>
    <mergeCell ref="AJ132:AJ133"/>
    <mergeCell ref="AK132:AK133"/>
    <mergeCell ref="AL132:AL133"/>
    <mergeCell ref="AM132:AM133"/>
    <mergeCell ref="AN132:AN133"/>
    <mergeCell ref="AO132:AO133"/>
    <mergeCell ref="AP132:AP133"/>
    <mergeCell ref="AQ132:AQ133"/>
    <mergeCell ref="AR132:AR133"/>
    <mergeCell ref="AS132:AS133"/>
    <mergeCell ref="AV132:AV133"/>
    <mergeCell ref="A134:A137"/>
    <mergeCell ref="B134:F137"/>
    <mergeCell ref="G134:G137"/>
    <mergeCell ref="H134:H137"/>
    <mergeCell ref="I134:I137"/>
    <mergeCell ref="J134:J137"/>
    <mergeCell ref="K134:K137"/>
    <mergeCell ref="L134:L137"/>
    <mergeCell ref="M134:M137"/>
    <mergeCell ref="O134:O137"/>
    <mergeCell ref="P134:R135"/>
    <mergeCell ref="S134:S135"/>
    <mergeCell ref="T134:T135"/>
    <mergeCell ref="U134:U135"/>
    <mergeCell ref="V134:V135"/>
    <mergeCell ref="W134:W135"/>
    <mergeCell ref="X134:X135"/>
    <mergeCell ref="Y134:Y135"/>
    <mergeCell ref="Z134:Z135"/>
    <mergeCell ref="AA134:AA135"/>
    <mergeCell ref="AB134:AB135"/>
    <mergeCell ref="AC134:AC135"/>
    <mergeCell ref="AD134:AD135"/>
    <mergeCell ref="AE134:AE135"/>
    <mergeCell ref="AF134:AF135"/>
    <mergeCell ref="AG134:AG135"/>
    <mergeCell ref="AH134:AH135"/>
    <mergeCell ref="AI134:AI135"/>
    <mergeCell ref="AJ134:AJ135"/>
    <mergeCell ref="AK134:AK135"/>
    <mergeCell ref="AL134:AL135"/>
    <mergeCell ref="AM134:AM135"/>
    <mergeCell ref="AN134:AN135"/>
    <mergeCell ref="AO134:AO135"/>
    <mergeCell ref="AP134:AP135"/>
    <mergeCell ref="AQ134:AQ135"/>
    <mergeCell ref="AR134:AR135"/>
    <mergeCell ref="AS134:AS135"/>
    <mergeCell ref="AV134:AV135"/>
    <mergeCell ref="AX134:AX137"/>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N135:N136"/>
    <mergeCell ref="AT135:AT136"/>
    <mergeCell ref="AW135:AW136"/>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AC136:AC137"/>
    <mergeCell ref="AD136:AD137"/>
    <mergeCell ref="AE136:AE137"/>
    <mergeCell ref="AF136:AF137"/>
    <mergeCell ref="AG136:AG137"/>
    <mergeCell ref="AH136:AH137"/>
    <mergeCell ref="AI136:AI137"/>
    <mergeCell ref="AJ136:AJ137"/>
    <mergeCell ref="AK136:AK137"/>
    <mergeCell ref="AL136:AL137"/>
    <mergeCell ref="AM136:AM137"/>
    <mergeCell ref="AN136:AN137"/>
    <mergeCell ref="AO136:AO137"/>
    <mergeCell ref="AP136:AP137"/>
    <mergeCell ref="AQ136:AQ137"/>
    <mergeCell ref="AR136:AR137"/>
    <mergeCell ref="AS136:AS137"/>
    <mergeCell ref="AV136:AV137"/>
    <mergeCell ref="A138:A141"/>
    <mergeCell ref="B138:F141"/>
    <mergeCell ref="G138:G141"/>
    <mergeCell ref="H138:H141"/>
    <mergeCell ref="I138:I141"/>
    <mergeCell ref="J138:J141"/>
    <mergeCell ref="K138:K141"/>
    <mergeCell ref="L138:L141"/>
    <mergeCell ref="M138:M141"/>
    <mergeCell ref="O138:O141"/>
    <mergeCell ref="P138:R139"/>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AK138:AK139"/>
    <mergeCell ref="AL138:AL139"/>
    <mergeCell ref="AM138:AM139"/>
    <mergeCell ref="AN138:AN139"/>
    <mergeCell ref="AO138:AO139"/>
    <mergeCell ref="AP138:AP139"/>
    <mergeCell ref="AQ138:AQ139"/>
    <mergeCell ref="AR138:AR139"/>
    <mergeCell ref="AS138:AS139"/>
    <mergeCell ref="AV138:AV139"/>
    <mergeCell ref="AX138:AX141"/>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N139:N140"/>
    <mergeCell ref="AT139:AT140"/>
    <mergeCell ref="AW139:AW140"/>
    <mergeCell ref="P140:P141"/>
    <mergeCell ref="Q140:Q141"/>
    <mergeCell ref="R140:R141"/>
    <mergeCell ref="S140:S141"/>
    <mergeCell ref="T140:T141"/>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K140:AK141"/>
    <mergeCell ref="AL140:AL141"/>
    <mergeCell ref="AM140:AM141"/>
    <mergeCell ref="AN140:AN141"/>
    <mergeCell ref="AO140:AO141"/>
    <mergeCell ref="AP140:AP141"/>
    <mergeCell ref="AQ140:AQ141"/>
    <mergeCell ref="AR140:AR141"/>
    <mergeCell ref="AS140:AS141"/>
    <mergeCell ref="AV140:AV141"/>
    <mergeCell ref="A142:A145"/>
    <mergeCell ref="B142:F145"/>
    <mergeCell ref="G142:G145"/>
    <mergeCell ref="H142:H145"/>
    <mergeCell ref="I142:I145"/>
    <mergeCell ref="J142:J145"/>
    <mergeCell ref="K142:K145"/>
    <mergeCell ref="L142:L145"/>
    <mergeCell ref="M142:M145"/>
    <mergeCell ref="O142:O145"/>
    <mergeCell ref="P142:R143"/>
    <mergeCell ref="S142:S143"/>
    <mergeCell ref="T142:T143"/>
    <mergeCell ref="U142:U143"/>
    <mergeCell ref="V142:V143"/>
    <mergeCell ref="W142:W143"/>
    <mergeCell ref="X142:X143"/>
    <mergeCell ref="Y142:Y143"/>
    <mergeCell ref="Z142:Z143"/>
    <mergeCell ref="AA142:AA143"/>
    <mergeCell ref="AB142:AB143"/>
    <mergeCell ref="AC142:AC143"/>
    <mergeCell ref="AD142:AD143"/>
    <mergeCell ref="AE142:AE143"/>
    <mergeCell ref="AF142:AF143"/>
    <mergeCell ref="AG142:AG143"/>
    <mergeCell ref="AH142:AH143"/>
    <mergeCell ref="AI142:AI143"/>
    <mergeCell ref="AJ142:AJ143"/>
    <mergeCell ref="AK142:AK143"/>
    <mergeCell ref="AL142:AL143"/>
    <mergeCell ref="AM142:AM143"/>
    <mergeCell ref="AN142:AN143"/>
    <mergeCell ref="AO142:AO143"/>
    <mergeCell ref="AP142:AP143"/>
    <mergeCell ref="AQ142:AQ143"/>
    <mergeCell ref="AR142:AR143"/>
    <mergeCell ref="AS142:AS143"/>
    <mergeCell ref="AV142:AV143"/>
    <mergeCell ref="AX142:AX145"/>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N143:N144"/>
    <mergeCell ref="AT143:AT144"/>
    <mergeCell ref="AW143:AW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AB144:AB145"/>
    <mergeCell ref="AC144:AC145"/>
    <mergeCell ref="AD144:AD145"/>
    <mergeCell ref="AE144:AE145"/>
    <mergeCell ref="AF144:AF145"/>
    <mergeCell ref="AG144:AG145"/>
    <mergeCell ref="AH144:AH145"/>
    <mergeCell ref="AI144:AI145"/>
    <mergeCell ref="AJ144:AJ145"/>
    <mergeCell ref="AK144:AK145"/>
    <mergeCell ref="AL144:AL145"/>
    <mergeCell ref="AM144:AM145"/>
    <mergeCell ref="AN144:AN145"/>
    <mergeCell ref="AO144:AO145"/>
    <mergeCell ref="AP144:AP145"/>
    <mergeCell ref="AQ144:AQ145"/>
    <mergeCell ref="AR144:AR145"/>
    <mergeCell ref="AS144:AS145"/>
    <mergeCell ref="AV144:AV145"/>
    <mergeCell ref="A146:A149"/>
    <mergeCell ref="B146:F149"/>
    <mergeCell ref="G146:G149"/>
    <mergeCell ref="H146:H149"/>
    <mergeCell ref="I146:I149"/>
    <mergeCell ref="J146:J149"/>
    <mergeCell ref="K146:K149"/>
    <mergeCell ref="L146:L149"/>
    <mergeCell ref="M146:M149"/>
    <mergeCell ref="O146:O149"/>
    <mergeCell ref="P146:R147"/>
    <mergeCell ref="S146:S147"/>
    <mergeCell ref="T146:T147"/>
    <mergeCell ref="U146:U147"/>
    <mergeCell ref="V146:V147"/>
    <mergeCell ref="W146:W147"/>
    <mergeCell ref="X146:X147"/>
    <mergeCell ref="Y146:Y147"/>
    <mergeCell ref="Z146:Z147"/>
    <mergeCell ref="AA146:AA147"/>
    <mergeCell ref="AB146:AB147"/>
    <mergeCell ref="AC146:AC147"/>
    <mergeCell ref="AD146:AD147"/>
    <mergeCell ref="AE146:AE147"/>
    <mergeCell ref="AF146:AF147"/>
    <mergeCell ref="AG146:AG147"/>
    <mergeCell ref="AH146:AH147"/>
    <mergeCell ref="AI146:AI147"/>
    <mergeCell ref="AJ146:AJ147"/>
    <mergeCell ref="AK146:AK147"/>
    <mergeCell ref="AL146:AL147"/>
    <mergeCell ref="AM146:AM147"/>
    <mergeCell ref="AN146:AN147"/>
    <mergeCell ref="AO146:AO147"/>
    <mergeCell ref="AP146:AP147"/>
    <mergeCell ref="AQ146:AQ147"/>
    <mergeCell ref="AR146:AR147"/>
    <mergeCell ref="AS146:AS147"/>
    <mergeCell ref="AV146:AV147"/>
    <mergeCell ref="AX146:AX149"/>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N147:N148"/>
    <mergeCell ref="AT147:AT148"/>
    <mergeCell ref="AW147:AW148"/>
    <mergeCell ref="P148:P149"/>
    <mergeCell ref="Q148:Q149"/>
    <mergeCell ref="R148:R149"/>
    <mergeCell ref="S148:S149"/>
    <mergeCell ref="T148:T149"/>
    <mergeCell ref="U148:U149"/>
    <mergeCell ref="V148:V149"/>
    <mergeCell ref="W148:W149"/>
    <mergeCell ref="X148:X149"/>
    <mergeCell ref="Y148:Y149"/>
    <mergeCell ref="Z148:Z149"/>
    <mergeCell ref="AA148:AA149"/>
    <mergeCell ref="AB148:AB149"/>
    <mergeCell ref="AC148:AC149"/>
    <mergeCell ref="AD148:AD149"/>
    <mergeCell ref="AE148:AE149"/>
    <mergeCell ref="AF148:AF149"/>
    <mergeCell ref="AG148:AG149"/>
    <mergeCell ref="AH148:AH149"/>
    <mergeCell ref="AI148:AI149"/>
    <mergeCell ref="AJ148:AJ149"/>
    <mergeCell ref="AK148:AK149"/>
    <mergeCell ref="AL148:AL149"/>
    <mergeCell ref="AM148:AM149"/>
    <mergeCell ref="AN148:AN149"/>
    <mergeCell ref="AO148:AO149"/>
    <mergeCell ref="AP148:AP149"/>
    <mergeCell ref="AQ148:AQ149"/>
    <mergeCell ref="AR148:AR149"/>
    <mergeCell ref="AS148:AS149"/>
    <mergeCell ref="AV148:AV149"/>
    <mergeCell ref="A150:A153"/>
    <mergeCell ref="B150:F153"/>
    <mergeCell ref="G150:G153"/>
    <mergeCell ref="H150:H153"/>
    <mergeCell ref="I150:I153"/>
    <mergeCell ref="J150:J153"/>
    <mergeCell ref="K150:K153"/>
    <mergeCell ref="L150:L153"/>
    <mergeCell ref="M150:M153"/>
    <mergeCell ref="O150:O153"/>
    <mergeCell ref="P150:R151"/>
    <mergeCell ref="S150:S151"/>
    <mergeCell ref="T150:T151"/>
    <mergeCell ref="U150:U151"/>
    <mergeCell ref="V150:V151"/>
    <mergeCell ref="W150:W151"/>
    <mergeCell ref="X150:X151"/>
    <mergeCell ref="Y150:Y151"/>
    <mergeCell ref="Z150:Z151"/>
    <mergeCell ref="AA150:AA151"/>
    <mergeCell ref="AB150:AB151"/>
    <mergeCell ref="AC150:AC151"/>
    <mergeCell ref="AD150:AD151"/>
    <mergeCell ref="AE150:AE151"/>
    <mergeCell ref="AF150:AF151"/>
    <mergeCell ref="AG150:AG151"/>
    <mergeCell ref="AH150:AH151"/>
    <mergeCell ref="AI150:AI151"/>
    <mergeCell ref="AJ150:AJ151"/>
    <mergeCell ref="AK150:AK151"/>
    <mergeCell ref="AL150:AL151"/>
    <mergeCell ref="AM150:AM151"/>
    <mergeCell ref="AN150:AN151"/>
    <mergeCell ref="AO150:AO151"/>
    <mergeCell ref="AP150:AP151"/>
    <mergeCell ref="AQ150:AQ151"/>
    <mergeCell ref="AR150:AR151"/>
    <mergeCell ref="AS150:AS151"/>
    <mergeCell ref="AV150:AV151"/>
    <mergeCell ref="AX150:AX153"/>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N151:N152"/>
    <mergeCell ref="AT151:AT152"/>
    <mergeCell ref="AW151:AW152"/>
    <mergeCell ref="P152:P153"/>
    <mergeCell ref="Q152:Q153"/>
    <mergeCell ref="R152:R153"/>
    <mergeCell ref="S152:S153"/>
    <mergeCell ref="T152:T153"/>
    <mergeCell ref="U152:U153"/>
    <mergeCell ref="V152:V153"/>
    <mergeCell ref="W152:W153"/>
    <mergeCell ref="X152:X153"/>
    <mergeCell ref="Y152:Y153"/>
    <mergeCell ref="Z152:Z153"/>
    <mergeCell ref="AA152:AA153"/>
    <mergeCell ref="AB152:AB153"/>
    <mergeCell ref="AC152:AC153"/>
    <mergeCell ref="AD152:AD153"/>
    <mergeCell ref="AE152:AE153"/>
    <mergeCell ref="AF152:AF153"/>
    <mergeCell ref="AG152:AG153"/>
    <mergeCell ref="AH152:AH153"/>
    <mergeCell ref="AI152:AI153"/>
    <mergeCell ref="AJ152:AJ153"/>
    <mergeCell ref="AK152:AK153"/>
    <mergeCell ref="AL152:AL153"/>
    <mergeCell ref="AM152:AM153"/>
    <mergeCell ref="AN152:AN153"/>
    <mergeCell ref="AO152:AO153"/>
    <mergeCell ref="AP152:AP153"/>
    <mergeCell ref="AQ152:AQ153"/>
    <mergeCell ref="AR152:AR153"/>
    <mergeCell ref="AS152:AS153"/>
    <mergeCell ref="AV152:AV153"/>
    <mergeCell ref="A154:A157"/>
    <mergeCell ref="B154:F157"/>
    <mergeCell ref="G154:G157"/>
    <mergeCell ref="H154:H157"/>
    <mergeCell ref="I154:I157"/>
    <mergeCell ref="J154:J157"/>
    <mergeCell ref="K154:K157"/>
    <mergeCell ref="L154:L157"/>
    <mergeCell ref="M154:M157"/>
    <mergeCell ref="O154:O157"/>
    <mergeCell ref="P154:R155"/>
    <mergeCell ref="S154:S155"/>
    <mergeCell ref="T154:T155"/>
    <mergeCell ref="U154:U155"/>
    <mergeCell ref="V154:V155"/>
    <mergeCell ref="W154:W155"/>
    <mergeCell ref="X154:X155"/>
    <mergeCell ref="Y154:Y155"/>
    <mergeCell ref="Z154:Z155"/>
    <mergeCell ref="AA154:AA155"/>
    <mergeCell ref="AB154:AB155"/>
    <mergeCell ref="AC154:AC155"/>
    <mergeCell ref="AD154:AD155"/>
    <mergeCell ref="AE154:AE155"/>
    <mergeCell ref="AF154:AF155"/>
    <mergeCell ref="AG154:AG155"/>
    <mergeCell ref="AH154:AH155"/>
    <mergeCell ref="AI154:AI155"/>
    <mergeCell ref="AJ154:AJ155"/>
    <mergeCell ref="AK154:AK155"/>
    <mergeCell ref="AL154:AL155"/>
    <mergeCell ref="AM154:AM155"/>
    <mergeCell ref="AN154:AN155"/>
    <mergeCell ref="AO154:AO155"/>
    <mergeCell ref="AP154:AP155"/>
    <mergeCell ref="AQ154:AQ155"/>
    <mergeCell ref="AR154:AR155"/>
    <mergeCell ref="AS154:AS155"/>
    <mergeCell ref="AV154:AV155"/>
    <mergeCell ref="AX154:AX157"/>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N155:N156"/>
    <mergeCell ref="AT155:AT156"/>
    <mergeCell ref="AW155:AW156"/>
    <mergeCell ref="P156:P157"/>
    <mergeCell ref="Q156:Q157"/>
    <mergeCell ref="R156:R157"/>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G156:AG157"/>
    <mergeCell ref="AH156:AH157"/>
    <mergeCell ref="AI156:AI157"/>
    <mergeCell ref="AJ156:AJ157"/>
    <mergeCell ref="AK156:AK157"/>
    <mergeCell ref="AL156:AL157"/>
    <mergeCell ref="AM156:AM157"/>
    <mergeCell ref="AN156:AN157"/>
    <mergeCell ref="AO156:AO157"/>
    <mergeCell ref="AP156:AP157"/>
    <mergeCell ref="AQ156:AQ157"/>
    <mergeCell ref="AR156:AR157"/>
    <mergeCell ref="AS156:AS157"/>
    <mergeCell ref="AV156:AV157"/>
    <mergeCell ref="A158:A161"/>
    <mergeCell ref="B158:F161"/>
    <mergeCell ref="G158:G161"/>
    <mergeCell ref="H158:H161"/>
    <mergeCell ref="I158:I161"/>
    <mergeCell ref="J158:J161"/>
    <mergeCell ref="K158:K161"/>
    <mergeCell ref="L158:L161"/>
    <mergeCell ref="M158:M161"/>
    <mergeCell ref="O158:O161"/>
    <mergeCell ref="P158:R159"/>
    <mergeCell ref="S158:S159"/>
    <mergeCell ref="T158:T159"/>
    <mergeCell ref="U158:U159"/>
    <mergeCell ref="V158:V159"/>
    <mergeCell ref="W158:W159"/>
    <mergeCell ref="X158:X159"/>
    <mergeCell ref="Y158:Y159"/>
    <mergeCell ref="Z158:Z159"/>
    <mergeCell ref="AA158:AA159"/>
    <mergeCell ref="AB158:AB159"/>
    <mergeCell ref="AC158:AC159"/>
    <mergeCell ref="AD158:AD159"/>
    <mergeCell ref="AE158:AE159"/>
    <mergeCell ref="AF158:AF159"/>
    <mergeCell ref="AG158:AG159"/>
    <mergeCell ref="AH158:AH159"/>
    <mergeCell ref="AI158:AI159"/>
    <mergeCell ref="AJ158:AJ159"/>
    <mergeCell ref="AK158:AK159"/>
    <mergeCell ref="AL158:AL159"/>
    <mergeCell ref="AM158:AM159"/>
    <mergeCell ref="AN158:AN159"/>
    <mergeCell ref="AO158:AO159"/>
    <mergeCell ref="AP158:AP159"/>
    <mergeCell ref="AQ158:AQ159"/>
    <mergeCell ref="AR158:AR159"/>
    <mergeCell ref="AS158:AS159"/>
    <mergeCell ref="AV158:AV159"/>
    <mergeCell ref="AX158:AX161"/>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N159:N160"/>
    <mergeCell ref="AT159:AT160"/>
    <mergeCell ref="AW159:AW160"/>
    <mergeCell ref="P160:P161"/>
    <mergeCell ref="Q160:Q161"/>
    <mergeCell ref="R160:R161"/>
    <mergeCell ref="S160:S161"/>
    <mergeCell ref="T160:T161"/>
    <mergeCell ref="U160:U161"/>
    <mergeCell ref="V160:V161"/>
    <mergeCell ref="W160:W161"/>
    <mergeCell ref="X160:X161"/>
    <mergeCell ref="Y160:Y161"/>
    <mergeCell ref="Z160:Z161"/>
    <mergeCell ref="AA160:AA161"/>
    <mergeCell ref="AB160:AB161"/>
    <mergeCell ref="AC160:AC161"/>
    <mergeCell ref="AD160:AD161"/>
    <mergeCell ref="AE160:AE161"/>
    <mergeCell ref="AF160:AF161"/>
    <mergeCell ref="AG160:AG161"/>
    <mergeCell ref="AH160:AH161"/>
    <mergeCell ref="AI160:AI161"/>
    <mergeCell ref="AJ160:AJ161"/>
    <mergeCell ref="AK160:AK161"/>
    <mergeCell ref="AL160:AL161"/>
    <mergeCell ref="AM160:AM161"/>
    <mergeCell ref="AN160:AN161"/>
    <mergeCell ref="AO160:AO161"/>
    <mergeCell ref="AP160:AP161"/>
    <mergeCell ref="AQ160:AQ161"/>
    <mergeCell ref="AR160:AR161"/>
    <mergeCell ref="AS160:AS161"/>
    <mergeCell ref="AV160:AV161"/>
    <mergeCell ref="A162:A165"/>
    <mergeCell ref="B162:F165"/>
    <mergeCell ref="G162:G165"/>
    <mergeCell ref="H162:H165"/>
    <mergeCell ref="I162:I165"/>
    <mergeCell ref="J162:J165"/>
    <mergeCell ref="K162:K165"/>
    <mergeCell ref="L162:L165"/>
    <mergeCell ref="M162:M165"/>
    <mergeCell ref="O162:O165"/>
    <mergeCell ref="P162:R163"/>
    <mergeCell ref="S162:S163"/>
    <mergeCell ref="T162:T163"/>
    <mergeCell ref="U162:U163"/>
    <mergeCell ref="V162:V163"/>
    <mergeCell ref="W162:W163"/>
    <mergeCell ref="X162:X163"/>
    <mergeCell ref="Y162:Y163"/>
    <mergeCell ref="Z162:Z163"/>
    <mergeCell ref="AA162:AA163"/>
    <mergeCell ref="AB162:AB163"/>
    <mergeCell ref="AC162:AC163"/>
    <mergeCell ref="AD162:AD163"/>
    <mergeCell ref="AE162:AE163"/>
    <mergeCell ref="AF162:AF163"/>
    <mergeCell ref="AG162:AG163"/>
    <mergeCell ref="AH162:AH163"/>
    <mergeCell ref="AI162:AI163"/>
    <mergeCell ref="AJ162:AJ163"/>
    <mergeCell ref="AK162:AK163"/>
    <mergeCell ref="AL162:AL163"/>
    <mergeCell ref="AM162:AM163"/>
    <mergeCell ref="AN162:AN163"/>
    <mergeCell ref="AO162:AO163"/>
    <mergeCell ref="AP162:AP163"/>
    <mergeCell ref="AQ162:AQ163"/>
    <mergeCell ref="AR162:AR163"/>
    <mergeCell ref="AS162:AS163"/>
    <mergeCell ref="AV162:AV163"/>
    <mergeCell ref="AX162:AX165"/>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N163:N164"/>
    <mergeCell ref="AT163:AT164"/>
    <mergeCell ref="AW163:AW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G164:AG165"/>
    <mergeCell ref="AH164:AH165"/>
    <mergeCell ref="AI164:AI165"/>
    <mergeCell ref="AJ164:AJ165"/>
    <mergeCell ref="AK164:AK165"/>
    <mergeCell ref="AL164:AL165"/>
    <mergeCell ref="AM164:AM165"/>
    <mergeCell ref="AN164:AN165"/>
    <mergeCell ref="AO164:AO165"/>
    <mergeCell ref="AP164:AP165"/>
    <mergeCell ref="AQ164:AQ165"/>
    <mergeCell ref="AR164:AR165"/>
    <mergeCell ref="AS164:AS165"/>
    <mergeCell ref="AV164:AV165"/>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E166:AE167"/>
    <mergeCell ref="AF166:AF167"/>
    <mergeCell ref="AG166:AG167"/>
    <mergeCell ref="AH166:AH167"/>
    <mergeCell ref="AI166:AI167"/>
    <mergeCell ref="AJ166:AJ167"/>
    <mergeCell ref="AK166:AK167"/>
    <mergeCell ref="AL166:AL167"/>
    <mergeCell ref="AM166:AM167"/>
    <mergeCell ref="AN166:AN167"/>
    <mergeCell ref="AO166:AO167"/>
    <mergeCell ref="AP166:AP167"/>
    <mergeCell ref="AQ166:AQ167"/>
    <mergeCell ref="AR166:AR167"/>
    <mergeCell ref="AS166:AS167"/>
    <mergeCell ref="AV166:AV167"/>
    <mergeCell ref="AX166:AX16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N167:N168"/>
    <mergeCell ref="AT167:AT168"/>
    <mergeCell ref="AW167:AW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F168:AF169"/>
    <mergeCell ref="AG168:AG169"/>
    <mergeCell ref="AH168:AH169"/>
    <mergeCell ref="AI168:AI169"/>
    <mergeCell ref="AJ168:AJ169"/>
    <mergeCell ref="AK168:AK169"/>
    <mergeCell ref="AL168:AL169"/>
    <mergeCell ref="AM168:AM169"/>
    <mergeCell ref="AN168:AN169"/>
    <mergeCell ref="AO168:AO169"/>
    <mergeCell ref="AP168:AP169"/>
    <mergeCell ref="AQ168:AQ169"/>
    <mergeCell ref="AR168:AR169"/>
    <mergeCell ref="AS168:AS169"/>
    <mergeCell ref="AV168:AV169"/>
    <mergeCell ref="A170:A173"/>
    <mergeCell ref="B170:F173"/>
    <mergeCell ref="G170:G173"/>
    <mergeCell ref="H170:H173"/>
    <mergeCell ref="I170:I173"/>
    <mergeCell ref="J170:J173"/>
    <mergeCell ref="K170:K173"/>
    <mergeCell ref="L170:L173"/>
    <mergeCell ref="M170:M173"/>
    <mergeCell ref="O170:O173"/>
    <mergeCell ref="P170:R171"/>
    <mergeCell ref="S170:S171"/>
    <mergeCell ref="T170:T171"/>
    <mergeCell ref="U170:U171"/>
    <mergeCell ref="V170:V171"/>
    <mergeCell ref="W170:W171"/>
    <mergeCell ref="X170:X171"/>
    <mergeCell ref="Y170:Y171"/>
    <mergeCell ref="Z170:Z171"/>
    <mergeCell ref="AA170:AA171"/>
    <mergeCell ref="AB170:AB171"/>
    <mergeCell ref="AC170:AC171"/>
    <mergeCell ref="AD170:AD171"/>
    <mergeCell ref="AE170:AE171"/>
    <mergeCell ref="AF170:AF171"/>
    <mergeCell ref="AG170:AG171"/>
    <mergeCell ref="AH170:AH171"/>
    <mergeCell ref="AI170:AI171"/>
    <mergeCell ref="AJ170:AJ171"/>
    <mergeCell ref="AK170:AK171"/>
    <mergeCell ref="AL170:AL171"/>
    <mergeCell ref="AM170:AM171"/>
    <mergeCell ref="AN170:AN171"/>
    <mergeCell ref="AO170:AO171"/>
    <mergeCell ref="AP170:AP171"/>
    <mergeCell ref="AQ170:AQ171"/>
    <mergeCell ref="AR170:AR171"/>
    <mergeCell ref="AS170:AS171"/>
    <mergeCell ref="AV170:AV171"/>
    <mergeCell ref="AX170:AX173"/>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N171:N172"/>
    <mergeCell ref="AT171:AT172"/>
    <mergeCell ref="AW171:AW172"/>
    <mergeCell ref="P172:P173"/>
    <mergeCell ref="Q172:Q173"/>
    <mergeCell ref="R172:R173"/>
    <mergeCell ref="S172:S173"/>
    <mergeCell ref="T172:T173"/>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2:AJ173"/>
    <mergeCell ref="AK172:AK173"/>
    <mergeCell ref="AL172:AL173"/>
    <mergeCell ref="AM172:AM173"/>
    <mergeCell ref="AN172:AN173"/>
    <mergeCell ref="AO172:AO173"/>
    <mergeCell ref="AP172:AP173"/>
    <mergeCell ref="AQ172:AQ173"/>
    <mergeCell ref="AR172:AR173"/>
    <mergeCell ref="AS172:AS173"/>
    <mergeCell ref="AV172:AV173"/>
    <mergeCell ref="A174:A177"/>
    <mergeCell ref="B174:F177"/>
    <mergeCell ref="G174:G177"/>
    <mergeCell ref="H174:H177"/>
    <mergeCell ref="I174:I177"/>
    <mergeCell ref="J174:J177"/>
    <mergeCell ref="K174:K177"/>
    <mergeCell ref="L174:L177"/>
    <mergeCell ref="M174:M177"/>
    <mergeCell ref="O174:O177"/>
    <mergeCell ref="P174:R175"/>
    <mergeCell ref="S174:S175"/>
    <mergeCell ref="T174:T175"/>
    <mergeCell ref="U174:U175"/>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J174:AJ175"/>
    <mergeCell ref="AK174:AK175"/>
    <mergeCell ref="AL174:AL175"/>
    <mergeCell ref="AM174:AM175"/>
    <mergeCell ref="AN174:AN175"/>
    <mergeCell ref="AO174:AO175"/>
    <mergeCell ref="AP174:AP175"/>
    <mergeCell ref="AQ174:AQ175"/>
    <mergeCell ref="AR174:AR175"/>
    <mergeCell ref="AS174:AS175"/>
    <mergeCell ref="AV174:AV175"/>
    <mergeCell ref="AX174:AX177"/>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N175:N176"/>
    <mergeCell ref="AT175:AT176"/>
    <mergeCell ref="AW175:AW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J176:AJ177"/>
    <mergeCell ref="AK176:AK177"/>
    <mergeCell ref="AL176:AL177"/>
    <mergeCell ref="AM176:AM177"/>
    <mergeCell ref="AN176:AN177"/>
    <mergeCell ref="AO176:AO177"/>
    <mergeCell ref="AP176:AP177"/>
    <mergeCell ref="AQ176:AQ177"/>
    <mergeCell ref="AR176:AR177"/>
    <mergeCell ref="AS176:AS177"/>
    <mergeCell ref="AV176:AV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AC178:AC179"/>
    <mergeCell ref="AD178:AD179"/>
    <mergeCell ref="AE178:AE179"/>
    <mergeCell ref="AF178:AF179"/>
    <mergeCell ref="AG178:AG179"/>
    <mergeCell ref="AH178:AH179"/>
    <mergeCell ref="AI178:AI179"/>
    <mergeCell ref="AJ178:AJ179"/>
    <mergeCell ref="AK178:AK179"/>
    <mergeCell ref="AL178:AL179"/>
    <mergeCell ref="AM178:AM179"/>
    <mergeCell ref="AN178:AN179"/>
    <mergeCell ref="AO178:AO179"/>
    <mergeCell ref="AP178:AP179"/>
    <mergeCell ref="AQ178:AQ179"/>
    <mergeCell ref="AR178:AR179"/>
    <mergeCell ref="AS178:AS179"/>
    <mergeCell ref="AV178:AV179"/>
    <mergeCell ref="AX178:AX181"/>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N179:N180"/>
    <mergeCell ref="AT179:AT180"/>
    <mergeCell ref="AW179:AW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C180:AC181"/>
    <mergeCell ref="AD180:AD181"/>
    <mergeCell ref="AE180:AE181"/>
    <mergeCell ref="AF180:AF181"/>
    <mergeCell ref="AG180:AG181"/>
    <mergeCell ref="AH180:AH181"/>
    <mergeCell ref="AI180:AI181"/>
    <mergeCell ref="AJ180:AJ181"/>
    <mergeCell ref="AK180:AK181"/>
    <mergeCell ref="AL180:AL181"/>
    <mergeCell ref="AM180:AM181"/>
    <mergeCell ref="AN180:AN181"/>
    <mergeCell ref="AO180:AO181"/>
    <mergeCell ref="AP180:AP181"/>
    <mergeCell ref="AQ180:AQ181"/>
    <mergeCell ref="AR180:AR181"/>
    <mergeCell ref="AS180:AS181"/>
    <mergeCell ref="AV180:AV181"/>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Y182:Y183"/>
    <mergeCell ref="Z182:Z183"/>
    <mergeCell ref="AA182:AA183"/>
    <mergeCell ref="AB182:AB183"/>
    <mergeCell ref="AC182:AC183"/>
    <mergeCell ref="AD182:AD183"/>
    <mergeCell ref="AE182:AE183"/>
    <mergeCell ref="AF182:AF183"/>
    <mergeCell ref="AG182:AG183"/>
    <mergeCell ref="AH182:AH183"/>
    <mergeCell ref="AI182:AI183"/>
    <mergeCell ref="AJ182:AJ183"/>
    <mergeCell ref="AK182:AK183"/>
    <mergeCell ref="AL182:AL183"/>
    <mergeCell ref="AM182:AM183"/>
    <mergeCell ref="AN182:AN183"/>
    <mergeCell ref="AO182:AO183"/>
    <mergeCell ref="AP182:AP183"/>
    <mergeCell ref="AQ182:AQ183"/>
    <mergeCell ref="AR182:AR183"/>
    <mergeCell ref="AS182:AS183"/>
    <mergeCell ref="AV182:AV183"/>
    <mergeCell ref="AX182:AX185"/>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N183:N184"/>
    <mergeCell ref="AT183:AT184"/>
    <mergeCell ref="AW183:AW184"/>
    <mergeCell ref="P184:P185"/>
    <mergeCell ref="Q184:Q185"/>
    <mergeCell ref="R184: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I184:AI185"/>
    <mergeCell ref="AJ184:AJ185"/>
    <mergeCell ref="AK184:AK185"/>
    <mergeCell ref="AL184:AL185"/>
    <mergeCell ref="AM184:AM185"/>
    <mergeCell ref="AN184:AN185"/>
    <mergeCell ref="AO184:AO185"/>
    <mergeCell ref="AP184:AP185"/>
    <mergeCell ref="AQ184:AQ185"/>
    <mergeCell ref="AR184:AR185"/>
    <mergeCell ref="AS184:AS185"/>
    <mergeCell ref="AV184:AV185"/>
    <mergeCell ref="A186:A189"/>
    <mergeCell ref="B186:F189"/>
    <mergeCell ref="G186:G189"/>
    <mergeCell ref="H186:H189"/>
    <mergeCell ref="I186:I189"/>
    <mergeCell ref="J186:J189"/>
    <mergeCell ref="K186:K189"/>
    <mergeCell ref="L186:L189"/>
    <mergeCell ref="M186:M189"/>
    <mergeCell ref="O186:O189"/>
    <mergeCell ref="P186:R187"/>
    <mergeCell ref="S186:S187"/>
    <mergeCell ref="T186:T187"/>
    <mergeCell ref="U186:U187"/>
    <mergeCell ref="V186:V187"/>
    <mergeCell ref="W186:W187"/>
    <mergeCell ref="X186:X187"/>
    <mergeCell ref="Y186:Y187"/>
    <mergeCell ref="Z186:Z187"/>
    <mergeCell ref="AA186:AA187"/>
    <mergeCell ref="AB186:AB187"/>
    <mergeCell ref="AC186:AC187"/>
    <mergeCell ref="AD186:AD187"/>
    <mergeCell ref="AE186:AE187"/>
    <mergeCell ref="AF186:AF187"/>
    <mergeCell ref="AG186:AG187"/>
    <mergeCell ref="AH186:AH187"/>
    <mergeCell ref="AI186:AI187"/>
    <mergeCell ref="AJ186:AJ187"/>
    <mergeCell ref="AK186:AK187"/>
    <mergeCell ref="AL186:AL187"/>
    <mergeCell ref="AM186:AM187"/>
    <mergeCell ref="AN186:AN187"/>
    <mergeCell ref="AO186:AO187"/>
    <mergeCell ref="AP186:AP187"/>
    <mergeCell ref="AQ186:AQ187"/>
    <mergeCell ref="AR186:AR187"/>
    <mergeCell ref="AS186:AS187"/>
    <mergeCell ref="AV186:AV187"/>
    <mergeCell ref="AX186:AX189"/>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N187:N188"/>
    <mergeCell ref="AT187:AT188"/>
    <mergeCell ref="AW187:AW188"/>
    <mergeCell ref="P188:P189"/>
    <mergeCell ref="Q188:Q189"/>
    <mergeCell ref="R188:R189"/>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AJ188:AJ189"/>
    <mergeCell ref="AK188:AK189"/>
    <mergeCell ref="AL188:AL189"/>
    <mergeCell ref="AM188:AM189"/>
    <mergeCell ref="AN188:AN189"/>
    <mergeCell ref="AO188:AO189"/>
    <mergeCell ref="AP188:AP189"/>
    <mergeCell ref="AQ188:AQ189"/>
    <mergeCell ref="AR188:AR189"/>
    <mergeCell ref="AS188:AS189"/>
    <mergeCell ref="AV188:AV189"/>
    <mergeCell ref="A190:A193"/>
    <mergeCell ref="B190:F193"/>
    <mergeCell ref="G190:G193"/>
    <mergeCell ref="H190:H193"/>
    <mergeCell ref="I190:I193"/>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Z190:Z191"/>
    <mergeCell ref="AA190:AA191"/>
    <mergeCell ref="AB190:AB191"/>
    <mergeCell ref="AC190:AC191"/>
    <mergeCell ref="AD190:AD191"/>
    <mergeCell ref="AE190:AE191"/>
    <mergeCell ref="AF190:AF191"/>
    <mergeCell ref="AG190:AG191"/>
    <mergeCell ref="AH190:AH191"/>
    <mergeCell ref="AI190:AI191"/>
    <mergeCell ref="AJ190:AJ191"/>
    <mergeCell ref="AK190:AK191"/>
    <mergeCell ref="AL190:AL191"/>
    <mergeCell ref="AM190:AM191"/>
    <mergeCell ref="AN190:AN191"/>
    <mergeCell ref="AO190:AO191"/>
    <mergeCell ref="AP190:AP191"/>
    <mergeCell ref="AQ190:AQ191"/>
    <mergeCell ref="AR190:AR191"/>
    <mergeCell ref="AS190:AS191"/>
    <mergeCell ref="AV190:AV191"/>
    <mergeCell ref="AX190:AX19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N191:N192"/>
    <mergeCell ref="AT191:AT192"/>
    <mergeCell ref="AW191:AW192"/>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F192:AF193"/>
    <mergeCell ref="AG192:AG193"/>
    <mergeCell ref="AH192:AH193"/>
    <mergeCell ref="AI192:AI193"/>
    <mergeCell ref="AJ192:AJ193"/>
    <mergeCell ref="AK192:AK193"/>
    <mergeCell ref="AL192:AL193"/>
    <mergeCell ref="AM192:AM193"/>
    <mergeCell ref="AN192:AN193"/>
    <mergeCell ref="AO192:AO193"/>
    <mergeCell ref="AP192:AP193"/>
    <mergeCell ref="AQ192:AQ193"/>
    <mergeCell ref="AR192:AR193"/>
    <mergeCell ref="AS192:AS193"/>
    <mergeCell ref="AV192:AV193"/>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U194:U195"/>
    <mergeCell ref="V194:V195"/>
    <mergeCell ref="W194:W195"/>
    <mergeCell ref="X194:X195"/>
    <mergeCell ref="Y194:Y195"/>
    <mergeCell ref="Z194:Z195"/>
    <mergeCell ref="AA194:AA195"/>
    <mergeCell ref="AB194:AB195"/>
    <mergeCell ref="AC194:AC195"/>
    <mergeCell ref="AD194:AD195"/>
    <mergeCell ref="AE194:AE195"/>
    <mergeCell ref="AF194:AF195"/>
    <mergeCell ref="AG194:AG195"/>
    <mergeCell ref="AH194:AH195"/>
    <mergeCell ref="AI194:AI195"/>
    <mergeCell ref="AJ194:AJ195"/>
    <mergeCell ref="AK194:AK195"/>
    <mergeCell ref="AL194:AL195"/>
    <mergeCell ref="AM194:AM195"/>
    <mergeCell ref="AN194:AN195"/>
    <mergeCell ref="AO194:AO195"/>
    <mergeCell ref="AP194:AP195"/>
    <mergeCell ref="AQ194:AQ195"/>
    <mergeCell ref="AR194:AR195"/>
    <mergeCell ref="AS194:AS195"/>
    <mergeCell ref="AV194:AV195"/>
    <mergeCell ref="AX194:AX197"/>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N195:N196"/>
    <mergeCell ref="AT195:AT196"/>
    <mergeCell ref="AW195:AW196"/>
    <mergeCell ref="P196:P197"/>
    <mergeCell ref="Q196:Q197"/>
    <mergeCell ref="R196:R197"/>
    <mergeCell ref="S196:S197"/>
    <mergeCell ref="T196:T197"/>
    <mergeCell ref="U196:U197"/>
    <mergeCell ref="V196:V197"/>
    <mergeCell ref="W196:W197"/>
    <mergeCell ref="X196:X197"/>
    <mergeCell ref="Y196:Y197"/>
    <mergeCell ref="Z196:Z197"/>
    <mergeCell ref="AA196:AA197"/>
    <mergeCell ref="AB196:AB197"/>
    <mergeCell ref="AC196:AC197"/>
    <mergeCell ref="AD196:AD197"/>
    <mergeCell ref="AE196:AE197"/>
    <mergeCell ref="AF196:AF197"/>
    <mergeCell ref="AG196:AG197"/>
    <mergeCell ref="AH196:AH197"/>
    <mergeCell ref="AI196:AI197"/>
    <mergeCell ref="AJ196:AJ197"/>
    <mergeCell ref="AK196:AK197"/>
    <mergeCell ref="AL196:AL197"/>
    <mergeCell ref="AM196:AM197"/>
    <mergeCell ref="AN196:AN197"/>
    <mergeCell ref="AO196:AO197"/>
    <mergeCell ref="AP196:AP197"/>
    <mergeCell ref="AQ196:AQ197"/>
    <mergeCell ref="AR196:AR197"/>
    <mergeCell ref="AS196:AS197"/>
    <mergeCell ref="AV196:AV197"/>
    <mergeCell ref="A198:A201"/>
    <mergeCell ref="B198:F201"/>
    <mergeCell ref="G198:G201"/>
    <mergeCell ref="H198:H201"/>
    <mergeCell ref="I198:I201"/>
    <mergeCell ref="J198:J201"/>
    <mergeCell ref="K198:K201"/>
    <mergeCell ref="L198:L201"/>
    <mergeCell ref="M198:M201"/>
    <mergeCell ref="O198:O201"/>
    <mergeCell ref="P198:R199"/>
    <mergeCell ref="S198:S199"/>
    <mergeCell ref="T198:T199"/>
    <mergeCell ref="U198:U199"/>
    <mergeCell ref="V198:V199"/>
    <mergeCell ref="W198:W199"/>
    <mergeCell ref="X198:X199"/>
    <mergeCell ref="Y198:Y199"/>
    <mergeCell ref="Z198:Z199"/>
    <mergeCell ref="AA198:AA199"/>
    <mergeCell ref="AB198:AB199"/>
    <mergeCell ref="AC198:AC199"/>
    <mergeCell ref="AD198:AD199"/>
    <mergeCell ref="AE198:AE199"/>
    <mergeCell ref="AF198:AF199"/>
    <mergeCell ref="AG198:AG199"/>
    <mergeCell ref="AH198:AH199"/>
    <mergeCell ref="AI198:AI199"/>
    <mergeCell ref="AJ198:AJ199"/>
    <mergeCell ref="AK198:AK199"/>
    <mergeCell ref="AL198:AL199"/>
    <mergeCell ref="AM198:AM199"/>
    <mergeCell ref="AN198:AN199"/>
    <mergeCell ref="AO198:AO199"/>
    <mergeCell ref="AP198:AP199"/>
    <mergeCell ref="AQ198:AQ199"/>
    <mergeCell ref="AR198:AR199"/>
    <mergeCell ref="AS198:AS199"/>
    <mergeCell ref="AV198:AV199"/>
    <mergeCell ref="AX198:AX20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N199:N200"/>
    <mergeCell ref="AT199:AT200"/>
    <mergeCell ref="AW199:AW200"/>
    <mergeCell ref="P200:P201"/>
    <mergeCell ref="Q200:Q201"/>
    <mergeCell ref="R200:R201"/>
    <mergeCell ref="S200:S201"/>
    <mergeCell ref="T200:T201"/>
    <mergeCell ref="U200:U201"/>
    <mergeCell ref="V200:V201"/>
    <mergeCell ref="W200:W201"/>
    <mergeCell ref="X200:X201"/>
    <mergeCell ref="Y200:Y201"/>
    <mergeCell ref="Z200:Z201"/>
    <mergeCell ref="AA200:AA201"/>
    <mergeCell ref="AB200:AB201"/>
    <mergeCell ref="AC200:AC201"/>
    <mergeCell ref="AD200:AD201"/>
    <mergeCell ref="AE200:AE201"/>
    <mergeCell ref="AF200:AF201"/>
    <mergeCell ref="AG200:AG201"/>
    <mergeCell ref="AH200:AH201"/>
    <mergeCell ref="AI200:AI201"/>
    <mergeCell ref="AJ200:AJ201"/>
    <mergeCell ref="AK200:AK201"/>
    <mergeCell ref="AL200:AL201"/>
    <mergeCell ref="AM200:AM201"/>
    <mergeCell ref="AN200:AN201"/>
    <mergeCell ref="AO200:AO201"/>
    <mergeCell ref="AP200:AP201"/>
    <mergeCell ref="AQ200:AQ201"/>
    <mergeCell ref="AR200:AR201"/>
    <mergeCell ref="AS200:AS201"/>
    <mergeCell ref="AV200:AV201"/>
    <mergeCell ref="A202:A205"/>
    <mergeCell ref="B202:F205"/>
    <mergeCell ref="G202:G205"/>
    <mergeCell ref="H202:H205"/>
    <mergeCell ref="I202:I205"/>
    <mergeCell ref="J202:J205"/>
    <mergeCell ref="K202:K205"/>
    <mergeCell ref="L202:L205"/>
    <mergeCell ref="M202:M205"/>
    <mergeCell ref="O202:O205"/>
    <mergeCell ref="P202:R203"/>
    <mergeCell ref="S202:S203"/>
    <mergeCell ref="T202:T203"/>
    <mergeCell ref="U202:U203"/>
    <mergeCell ref="V202:V203"/>
    <mergeCell ref="W202:W203"/>
    <mergeCell ref="X202:X203"/>
    <mergeCell ref="Y202:Y203"/>
    <mergeCell ref="Z202:Z203"/>
    <mergeCell ref="AA202:AA203"/>
    <mergeCell ref="AB202:AB203"/>
    <mergeCell ref="AC202:AC203"/>
    <mergeCell ref="AD202:AD203"/>
    <mergeCell ref="AE202:AE203"/>
    <mergeCell ref="AF202:AF203"/>
    <mergeCell ref="AG202:AG203"/>
    <mergeCell ref="AH202:AH203"/>
    <mergeCell ref="AI202:AI203"/>
    <mergeCell ref="AJ202:AJ203"/>
    <mergeCell ref="AK202:AK203"/>
    <mergeCell ref="AL202:AL203"/>
    <mergeCell ref="AM202:AM203"/>
    <mergeCell ref="AN202:AN203"/>
    <mergeCell ref="AO202:AO203"/>
    <mergeCell ref="AP202:AP203"/>
    <mergeCell ref="AQ202:AQ203"/>
    <mergeCell ref="AR202:AR203"/>
    <mergeCell ref="AS202:AS203"/>
    <mergeCell ref="AV202:AV203"/>
    <mergeCell ref="AX202:AX205"/>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N203:N204"/>
    <mergeCell ref="AT203:AT204"/>
    <mergeCell ref="AW203:AW204"/>
    <mergeCell ref="P204:P205"/>
    <mergeCell ref="Q204:Q205"/>
    <mergeCell ref="R204:R205"/>
    <mergeCell ref="S204:S205"/>
    <mergeCell ref="T204:T205"/>
    <mergeCell ref="U204:U205"/>
    <mergeCell ref="V204:V205"/>
    <mergeCell ref="W204:W205"/>
    <mergeCell ref="X204:X205"/>
    <mergeCell ref="Y204:Y205"/>
    <mergeCell ref="Z204:Z205"/>
    <mergeCell ref="AA204:AA205"/>
    <mergeCell ref="AB204:AB205"/>
    <mergeCell ref="AC204:AC205"/>
    <mergeCell ref="AD204:AD205"/>
    <mergeCell ref="AE204:AE205"/>
    <mergeCell ref="AF204:AF205"/>
    <mergeCell ref="AG204:AG205"/>
    <mergeCell ref="AH204:AH205"/>
    <mergeCell ref="AI204:AI205"/>
    <mergeCell ref="AJ204:AJ205"/>
    <mergeCell ref="AK204:AK205"/>
    <mergeCell ref="AL204:AL205"/>
    <mergeCell ref="AM204:AM205"/>
    <mergeCell ref="AN204:AN205"/>
    <mergeCell ref="AO204:AO205"/>
    <mergeCell ref="AP204:AP205"/>
    <mergeCell ref="AQ204:AQ205"/>
    <mergeCell ref="AR204:AR205"/>
    <mergeCell ref="AS204:AS205"/>
    <mergeCell ref="AV204:AV205"/>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Y206:Y207"/>
    <mergeCell ref="Z206:Z207"/>
    <mergeCell ref="AA206:AA207"/>
    <mergeCell ref="AB206:AB207"/>
    <mergeCell ref="AC206:AC207"/>
    <mergeCell ref="AD206:AD207"/>
    <mergeCell ref="AE206:AE207"/>
    <mergeCell ref="AF206:AF207"/>
    <mergeCell ref="AG206:AG207"/>
    <mergeCell ref="AH206:AH207"/>
    <mergeCell ref="AI206:AI207"/>
    <mergeCell ref="AJ206:AJ207"/>
    <mergeCell ref="AK206:AK207"/>
    <mergeCell ref="AL206:AL207"/>
    <mergeCell ref="AM206:AM207"/>
    <mergeCell ref="AN206:AN207"/>
    <mergeCell ref="AO206:AO207"/>
    <mergeCell ref="AP206:AP207"/>
    <mergeCell ref="AQ206:AQ207"/>
    <mergeCell ref="AR206:AR207"/>
    <mergeCell ref="AS206:AS207"/>
    <mergeCell ref="AV206:AV207"/>
    <mergeCell ref="AX206:AX209"/>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N207:N208"/>
    <mergeCell ref="AT207:AT208"/>
    <mergeCell ref="AW207:AW208"/>
    <mergeCell ref="P208:P209"/>
    <mergeCell ref="Q208:Q209"/>
    <mergeCell ref="R208:R209"/>
    <mergeCell ref="S208:S209"/>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H208:AH209"/>
    <mergeCell ref="AI208:AI209"/>
    <mergeCell ref="AJ208:AJ209"/>
    <mergeCell ref="AK208:AK209"/>
    <mergeCell ref="AL208:AL209"/>
    <mergeCell ref="AM208:AM209"/>
    <mergeCell ref="AN208:AN209"/>
    <mergeCell ref="AO208:AO209"/>
    <mergeCell ref="AP208:AP209"/>
    <mergeCell ref="AQ208:AQ209"/>
    <mergeCell ref="AR208:AR209"/>
    <mergeCell ref="AS208:AS209"/>
    <mergeCell ref="AV208:AV209"/>
    <mergeCell ref="A210:A213"/>
    <mergeCell ref="B210:F213"/>
    <mergeCell ref="G210:G213"/>
    <mergeCell ref="H210:H213"/>
    <mergeCell ref="I210:I213"/>
    <mergeCell ref="J210:J213"/>
    <mergeCell ref="K210:K213"/>
    <mergeCell ref="L210:L213"/>
    <mergeCell ref="M210:M213"/>
    <mergeCell ref="O210:O213"/>
    <mergeCell ref="P210:R211"/>
    <mergeCell ref="S210:S211"/>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AI210:AI211"/>
    <mergeCell ref="AJ210:AJ211"/>
    <mergeCell ref="AK210:AK211"/>
    <mergeCell ref="AL210:AL211"/>
    <mergeCell ref="AM210:AM211"/>
    <mergeCell ref="AN210:AN211"/>
    <mergeCell ref="AO210:AO211"/>
    <mergeCell ref="AP210:AP211"/>
    <mergeCell ref="AQ210:AQ211"/>
    <mergeCell ref="AR210:AR211"/>
    <mergeCell ref="AS210:AS211"/>
    <mergeCell ref="AV210:AV211"/>
    <mergeCell ref="AX210:AX213"/>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N211:N212"/>
    <mergeCell ref="AT211:AT212"/>
    <mergeCell ref="AW211:AW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AJ212:AJ213"/>
    <mergeCell ref="AK212:AK213"/>
    <mergeCell ref="AL212:AL213"/>
    <mergeCell ref="AM212:AM213"/>
    <mergeCell ref="AN212:AN213"/>
    <mergeCell ref="AO212:AO213"/>
    <mergeCell ref="AP212:AP213"/>
    <mergeCell ref="AQ212:AQ213"/>
    <mergeCell ref="AR212:AR213"/>
    <mergeCell ref="AS212:AS213"/>
    <mergeCell ref="AV212:AV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C214:AC215"/>
    <mergeCell ref="AD214:AD215"/>
    <mergeCell ref="AE214:AE215"/>
    <mergeCell ref="AF214:AF215"/>
    <mergeCell ref="AG214:AG215"/>
    <mergeCell ref="AH214:AH215"/>
    <mergeCell ref="AI214:AI215"/>
    <mergeCell ref="AJ214:AJ215"/>
    <mergeCell ref="AK214:AK215"/>
    <mergeCell ref="AL214:AL215"/>
    <mergeCell ref="AM214:AM215"/>
    <mergeCell ref="AN214:AN215"/>
    <mergeCell ref="AO214:AO215"/>
    <mergeCell ref="AP214:AP215"/>
    <mergeCell ref="AQ214:AQ215"/>
    <mergeCell ref="AR214:AR215"/>
    <mergeCell ref="AS214:AS215"/>
    <mergeCell ref="AV214:AV215"/>
    <mergeCell ref="AX214:AX21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N215:N216"/>
    <mergeCell ref="AT215:AT216"/>
    <mergeCell ref="AW215:AW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F216:AF217"/>
    <mergeCell ref="AG216:AG217"/>
    <mergeCell ref="AH216:AH217"/>
    <mergeCell ref="AI216:AI217"/>
    <mergeCell ref="AJ216:AJ217"/>
    <mergeCell ref="AK216:AK217"/>
    <mergeCell ref="AL216:AL217"/>
    <mergeCell ref="AM216:AM217"/>
    <mergeCell ref="AN216:AN217"/>
    <mergeCell ref="AO216:AO217"/>
    <mergeCell ref="AP216:AP217"/>
    <mergeCell ref="AQ216:AQ217"/>
    <mergeCell ref="AR216:AR217"/>
    <mergeCell ref="AS216:AS217"/>
    <mergeCell ref="AV216:AV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X218:X219"/>
    <mergeCell ref="Y218:Y219"/>
    <mergeCell ref="Z218:Z219"/>
    <mergeCell ref="AA218:AA219"/>
    <mergeCell ref="AB218:AB219"/>
    <mergeCell ref="AC218:AC219"/>
    <mergeCell ref="AD218:AD219"/>
    <mergeCell ref="AE218:AE219"/>
    <mergeCell ref="AF218:AF219"/>
    <mergeCell ref="AG218:AG219"/>
    <mergeCell ref="AH218:AH219"/>
    <mergeCell ref="AI218:AI219"/>
    <mergeCell ref="AJ218:AJ219"/>
    <mergeCell ref="AK218:AK219"/>
    <mergeCell ref="AL218:AL219"/>
    <mergeCell ref="AM218:AM219"/>
    <mergeCell ref="AN218:AN219"/>
    <mergeCell ref="AO218:AO219"/>
    <mergeCell ref="AP218:AP219"/>
    <mergeCell ref="AQ218:AQ219"/>
    <mergeCell ref="AR218:AR219"/>
    <mergeCell ref="AS218:AS219"/>
    <mergeCell ref="AV218:AV219"/>
    <mergeCell ref="AX218:AX221"/>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N219:N220"/>
    <mergeCell ref="AT219:AT220"/>
    <mergeCell ref="AW219:AW220"/>
    <mergeCell ref="P220:P221"/>
    <mergeCell ref="Q220:Q221"/>
    <mergeCell ref="R220:R221"/>
    <mergeCell ref="S220:S221"/>
    <mergeCell ref="T220:T221"/>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L220:AL221"/>
    <mergeCell ref="AM220:AM221"/>
    <mergeCell ref="AN220:AN221"/>
    <mergeCell ref="AO220:AO221"/>
    <mergeCell ref="AP220:AP221"/>
    <mergeCell ref="AQ220:AQ221"/>
    <mergeCell ref="AR220:AR221"/>
    <mergeCell ref="AS220:AS221"/>
    <mergeCell ref="AV220:AV221"/>
    <mergeCell ref="A222:A225"/>
    <mergeCell ref="B222:F225"/>
    <mergeCell ref="G222:G225"/>
    <mergeCell ref="H222:H225"/>
    <mergeCell ref="I222:I225"/>
    <mergeCell ref="J222:J225"/>
    <mergeCell ref="K222:K225"/>
    <mergeCell ref="L222:L225"/>
    <mergeCell ref="M222:M225"/>
    <mergeCell ref="O222:O225"/>
    <mergeCell ref="P222:R223"/>
    <mergeCell ref="S222:S223"/>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F222:AF223"/>
    <mergeCell ref="AG222:AG223"/>
    <mergeCell ref="AH222:AH223"/>
    <mergeCell ref="AI222:AI223"/>
    <mergeCell ref="AJ222:AJ223"/>
    <mergeCell ref="AK222:AK223"/>
    <mergeCell ref="AL222:AL223"/>
    <mergeCell ref="AM222:AM223"/>
    <mergeCell ref="AN222:AN223"/>
    <mergeCell ref="AO222:AO223"/>
    <mergeCell ref="AP222:AP223"/>
    <mergeCell ref="AQ222:AQ223"/>
    <mergeCell ref="AR222:AR223"/>
    <mergeCell ref="AS222:AS223"/>
    <mergeCell ref="AV222:AV223"/>
    <mergeCell ref="AX222:AX225"/>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N223:N224"/>
    <mergeCell ref="AT223:AT224"/>
    <mergeCell ref="AW223:AW224"/>
    <mergeCell ref="P224:P225"/>
    <mergeCell ref="Q224:Q225"/>
    <mergeCell ref="R224:R225"/>
    <mergeCell ref="S224:S225"/>
    <mergeCell ref="T224:T225"/>
    <mergeCell ref="U224:U225"/>
    <mergeCell ref="V224:V225"/>
    <mergeCell ref="W224:W225"/>
    <mergeCell ref="X224:X225"/>
    <mergeCell ref="Y224:Y225"/>
    <mergeCell ref="Z224:Z225"/>
    <mergeCell ref="AA224:AA225"/>
    <mergeCell ref="AB224:AB225"/>
    <mergeCell ref="AC224:AC225"/>
    <mergeCell ref="AD224:AD225"/>
    <mergeCell ref="AE224:AE225"/>
    <mergeCell ref="AF224:AF225"/>
    <mergeCell ref="AG224:AG225"/>
    <mergeCell ref="AH224:AH225"/>
    <mergeCell ref="AI224:AI225"/>
    <mergeCell ref="AJ224:AJ225"/>
    <mergeCell ref="AK224:AK225"/>
    <mergeCell ref="AL224:AL225"/>
    <mergeCell ref="AM224:AM225"/>
    <mergeCell ref="AN224:AN225"/>
    <mergeCell ref="AO224:AO225"/>
    <mergeCell ref="AP224:AP225"/>
    <mergeCell ref="AQ224:AQ225"/>
    <mergeCell ref="AR224:AR225"/>
    <mergeCell ref="AS224:AS225"/>
    <mergeCell ref="AV224:AV225"/>
    <mergeCell ref="A226:A229"/>
    <mergeCell ref="B226:F229"/>
    <mergeCell ref="G226:G229"/>
    <mergeCell ref="H226:H229"/>
    <mergeCell ref="I226:I229"/>
    <mergeCell ref="J226:J229"/>
    <mergeCell ref="K226:K229"/>
    <mergeCell ref="L226:L229"/>
    <mergeCell ref="M226:M229"/>
    <mergeCell ref="O226:O229"/>
    <mergeCell ref="P226:R227"/>
    <mergeCell ref="S226:S227"/>
    <mergeCell ref="T226:T227"/>
    <mergeCell ref="U226:U227"/>
    <mergeCell ref="V226:V227"/>
    <mergeCell ref="W226:W227"/>
    <mergeCell ref="X226:X227"/>
    <mergeCell ref="Y226:Y227"/>
    <mergeCell ref="Z226:Z227"/>
    <mergeCell ref="AA226:AA227"/>
    <mergeCell ref="AB226:AB227"/>
    <mergeCell ref="AC226:AC227"/>
    <mergeCell ref="AD226:AD227"/>
    <mergeCell ref="AE226:AE227"/>
    <mergeCell ref="AF226:AF227"/>
    <mergeCell ref="AG226:AG227"/>
    <mergeCell ref="AH226:AH227"/>
    <mergeCell ref="AI226:AI227"/>
    <mergeCell ref="AJ226:AJ227"/>
    <mergeCell ref="AK226:AK227"/>
    <mergeCell ref="AL226:AL227"/>
    <mergeCell ref="AM226:AM227"/>
    <mergeCell ref="AN226:AN227"/>
    <mergeCell ref="AO226:AO227"/>
    <mergeCell ref="AP226:AP227"/>
    <mergeCell ref="AQ226:AQ227"/>
    <mergeCell ref="AR226:AR227"/>
    <mergeCell ref="AS226:AS227"/>
    <mergeCell ref="AV226:AV227"/>
    <mergeCell ref="AX226:AX229"/>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N227:N228"/>
    <mergeCell ref="AT227:AT228"/>
    <mergeCell ref="AW227:AW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AG228:AG229"/>
    <mergeCell ref="AH228:AH229"/>
    <mergeCell ref="AI228:AI229"/>
    <mergeCell ref="AJ228:AJ229"/>
    <mergeCell ref="AK228:AK229"/>
    <mergeCell ref="AL228:AL229"/>
    <mergeCell ref="AM228:AM229"/>
    <mergeCell ref="AN228:AN229"/>
    <mergeCell ref="AO228:AO229"/>
    <mergeCell ref="AP228:AP229"/>
    <mergeCell ref="AQ228:AQ229"/>
    <mergeCell ref="AR228:AR229"/>
    <mergeCell ref="AS228:AS229"/>
    <mergeCell ref="AV228:AV229"/>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Y230:Y231"/>
    <mergeCell ref="Z230:Z231"/>
    <mergeCell ref="AA230:AA231"/>
    <mergeCell ref="AB230:AB231"/>
    <mergeCell ref="AC230:AC231"/>
    <mergeCell ref="AD230:AD231"/>
    <mergeCell ref="AE230:AE231"/>
    <mergeCell ref="AF230:AF231"/>
    <mergeCell ref="AG230:AG231"/>
    <mergeCell ref="AH230:AH231"/>
    <mergeCell ref="AI230:AI231"/>
    <mergeCell ref="AJ230:AJ231"/>
    <mergeCell ref="AK230:AK231"/>
    <mergeCell ref="AL230:AL231"/>
    <mergeCell ref="AM230:AM231"/>
    <mergeCell ref="AN230:AN231"/>
    <mergeCell ref="AO230:AO231"/>
    <mergeCell ref="AP230:AP231"/>
    <mergeCell ref="AQ230:AQ231"/>
    <mergeCell ref="AR230:AR231"/>
    <mergeCell ref="AS230:AS231"/>
    <mergeCell ref="AV230:AV231"/>
    <mergeCell ref="AX230:AX23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N231:N232"/>
    <mergeCell ref="AT231:AT232"/>
    <mergeCell ref="AW231:AW232"/>
    <mergeCell ref="P232:P233"/>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AH232:AH233"/>
    <mergeCell ref="AI232:AI233"/>
    <mergeCell ref="AJ232:AJ233"/>
    <mergeCell ref="AK232:AK233"/>
    <mergeCell ref="AL232:AL233"/>
    <mergeCell ref="AM232:AM233"/>
    <mergeCell ref="AN232:AN233"/>
    <mergeCell ref="AO232:AO233"/>
    <mergeCell ref="AP232:AP233"/>
    <mergeCell ref="AQ232:AQ233"/>
    <mergeCell ref="AR232:AR233"/>
    <mergeCell ref="AS232:AS233"/>
    <mergeCell ref="AV232:AV233"/>
    <mergeCell ref="A234:A237"/>
    <mergeCell ref="B234:F237"/>
    <mergeCell ref="G234:G237"/>
    <mergeCell ref="H234:H237"/>
    <mergeCell ref="I234:I237"/>
    <mergeCell ref="J234:J237"/>
    <mergeCell ref="K234:K237"/>
    <mergeCell ref="L234:L237"/>
    <mergeCell ref="M234:M237"/>
    <mergeCell ref="O234:O237"/>
    <mergeCell ref="P234:R235"/>
    <mergeCell ref="S234:S235"/>
    <mergeCell ref="T234:T235"/>
    <mergeCell ref="U234:U235"/>
    <mergeCell ref="V234:V235"/>
    <mergeCell ref="W234:W235"/>
    <mergeCell ref="X234:X235"/>
    <mergeCell ref="Y234:Y235"/>
    <mergeCell ref="Z234:Z235"/>
    <mergeCell ref="AA234:AA235"/>
    <mergeCell ref="AB234:AB235"/>
    <mergeCell ref="AC234:AC235"/>
    <mergeCell ref="AD234:AD235"/>
    <mergeCell ref="AE234:AE235"/>
    <mergeCell ref="AF234:AF235"/>
    <mergeCell ref="AG234:AG235"/>
    <mergeCell ref="AH234:AH235"/>
    <mergeCell ref="AI234:AI235"/>
    <mergeCell ref="AJ234:AJ235"/>
    <mergeCell ref="AK234:AK235"/>
    <mergeCell ref="AL234:AL235"/>
    <mergeCell ref="AM234:AM235"/>
    <mergeCell ref="AN234:AN235"/>
    <mergeCell ref="AO234:AO235"/>
    <mergeCell ref="AP234:AP235"/>
    <mergeCell ref="AQ234:AQ235"/>
    <mergeCell ref="AR234:AR235"/>
    <mergeCell ref="AS234:AS235"/>
    <mergeCell ref="AV234:AV235"/>
    <mergeCell ref="AX234:AX237"/>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N235:N236"/>
    <mergeCell ref="AT235:AT236"/>
    <mergeCell ref="AW235:AW236"/>
    <mergeCell ref="P236:P237"/>
    <mergeCell ref="Q236:Q237"/>
    <mergeCell ref="R236:R237"/>
    <mergeCell ref="S236:S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G236:AG237"/>
    <mergeCell ref="AH236:AH237"/>
    <mergeCell ref="AI236:AI237"/>
    <mergeCell ref="AJ236:AJ237"/>
    <mergeCell ref="AK236:AK237"/>
    <mergeCell ref="AL236:AL237"/>
    <mergeCell ref="AM236:AM237"/>
    <mergeCell ref="AN236:AN237"/>
    <mergeCell ref="AO236:AO237"/>
    <mergeCell ref="AP236:AP237"/>
    <mergeCell ref="AQ236:AQ237"/>
    <mergeCell ref="AR236:AR237"/>
    <mergeCell ref="AS236:AS237"/>
    <mergeCell ref="AV236:AV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38:AE239"/>
    <mergeCell ref="AF238:AF239"/>
    <mergeCell ref="AG238:AG239"/>
    <mergeCell ref="AH238:AH239"/>
    <mergeCell ref="AI238:AI239"/>
    <mergeCell ref="AJ238:AJ239"/>
    <mergeCell ref="AK238:AK239"/>
    <mergeCell ref="AL238:AL239"/>
    <mergeCell ref="AM238:AM239"/>
    <mergeCell ref="AN238:AN239"/>
    <mergeCell ref="AO238:AO239"/>
    <mergeCell ref="AP238:AP239"/>
    <mergeCell ref="AQ238:AQ239"/>
    <mergeCell ref="AR238:AR239"/>
    <mergeCell ref="AS238:AS239"/>
    <mergeCell ref="AV238:AV239"/>
    <mergeCell ref="AX238:AX241"/>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N239:N240"/>
    <mergeCell ref="AT239:AT240"/>
    <mergeCell ref="AW239:AW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E240:AE241"/>
    <mergeCell ref="AF240:AF241"/>
    <mergeCell ref="AG240:AG241"/>
    <mergeCell ref="AH240:AH241"/>
    <mergeCell ref="AI240:AI241"/>
    <mergeCell ref="AJ240:AJ241"/>
    <mergeCell ref="AK240:AK241"/>
    <mergeCell ref="AL240:AL241"/>
    <mergeCell ref="AM240:AM241"/>
    <mergeCell ref="AN240:AN241"/>
    <mergeCell ref="AO240:AO241"/>
    <mergeCell ref="AP240:AP241"/>
    <mergeCell ref="AQ240:AQ241"/>
    <mergeCell ref="AR240:AR241"/>
    <mergeCell ref="AS240:AS241"/>
    <mergeCell ref="AV240:AV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X242:X243"/>
    <mergeCell ref="Y242:Y243"/>
    <mergeCell ref="Z242:Z243"/>
    <mergeCell ref="AA242:AA243"/>
    <mergeCell ref="AB242:AB243"/>
    <mergeCell ref="AC242:AC243"/>
    <mergeCell ref="AD242:AD243"/>
    <mergeCell ref="AE242:AE243"/>
    <mergeCell ref="AF242:AF243"/>
    <mergeCell ref="AG242:AG243"/>
    <mergeCell ref="AH242:AH243"/>
    <mergeCell ref="AI242:AI243"/>
    <mergeCell ref="AJ242:AJ243"/>
    <mergeCell ref="AK242:AK243"/>
    <mergeCell ref="AL242:AL243"/>
    <mergeCell ref="AM242:AM243"/>
    <mergeCell ref="AN242:AN243"/>
    <mergeCell ref="AO242:AO243"/>
    <mergeCell ref="AP242:AP243"/>
    <mergeCell ref="AQ242:AQ243"/>
    <mergeCell ref="AR242:AR243"/>
    <mergeCell ref="AS242:AS243"/>
    <mergeCell ref="AV242:AV243"/>
    <mergeCell ref="AX242:AX245"/>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N243:N244"/>
    <mergeCell ref="AT243:AT244"/>
    <mergeCell ref="AW243:AW244"/>
    <mergeCell ref="P244:P245"/>
    <mergeCell ref="Q244:Q245"/>
    <mergeCell ref="R244:R245"/>
    <mergeCell ref="S244:S245"/>
    <mergeCell ref="T244:T245"/>
    <mergeCell ref="U244:U245"/>
    <mergeCell ref="V244:V245"/>
    <mergeCell ref="W244:W245"/>
    <mergeCell ref="X244:X245"/>
    <mergeCell ref="Y244:Y245"/>
    <mergeCell ref="Z244:Z245"/>
    <mergeCell ref="AA244:AA245"/>
    <mergeCell ref="AB244:AB245"/>
    <mergeCell ref="AC244:AC245"/>
    <mergeCell ref="AD244:AD245"/>
    <mergeCell ref="AE244:AE245"/>
    <mergeCell ref="AF244:AF245"/>
    <mergeCell ref="AG244:AG245"/>
    <mergeCell ref="AH244:AH245"/>
    <mergeCell ref="AI244:AI245"/>
    <mergeCell ref="AJ244:AJ245"/>
    <mergeCell ref="AK244:AK245"/>
    <mergeCell ref="AL244:AL245"/>
    <mergeCell ref="AM244:AM245"/>
    <mergeCell ref="AN244:AN245"/>
    <mergeCell ref="AO244:AO245"/>
    <mergeCell ref="AP244:AP245"/>
    <mergeCell ref="AQ244:AQ245"/>
    <mergeCell ref="AR244:AR245"/>
    <mergeCell ref="AS244:AS245"/>
    <mergeCell ref="AV244:AV245"/>
    <mergeCell ref="A246:A249"/>
    <mergeCell ref="B246:F249"/>
    <mergeCell ref="G246:G249"/>
    <mergeCell ref="H246:H249"/>
    <mergeCell ref="I246:I249"/>
    <mergeCell ref="J246:J249"/>
    <mergeCell ref="K246:K249"/>
    <mergeCell ref="L246:L249"/>
    <mergeCell ref="M246:M249"/>
    <mergeCell ref="O246:O249"/>
    <mergeCell ref="P246:R247"/>
    <mergeCell ref="S246:S247"/>
    <mergeCell ref="T246:T247"/>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AJ246:AJ247"/>
    <mergeCell ref="AK246:AK247"/>
    <mergeCell ref="AL246:AL247"/>
    <mergeCell ref="AM246:AM247"/>
    <mergeCell ref="AN246:AN247"/>
    <mergeCell ref="AO246:AO247"/>
    <mergeCell ref="AP246:AP247"/>
    <mergeCell ref="AQ246:AQ247"/>
    <mergeCell ref="AR246:AR247"/>
    <mergeCell ref="AS246:AS247"/>
    <mergeCell ref="AV246:AV247"/>
    <mergeCell ref="AX246:AX249"/>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N247:N248"/>
    <mergeCell ref="AT247:AT248"/>
    <mergeCell ref="AW247:AW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AK248:AK249"/>
    <mergeCell ref="AL248:AL249"/>
    <mergeCell ref="AM248:AM249"/>
    <mergeCell ref="AN248:AN249"/>
    <mergeCell ref="AO248:AO249"/>
    <mergeCell ref="AP248:AP249"/>
    <mergeCell ref="AQ248:AQ249"/>
    <mergeCell ref="AR248:AR249"/>
    <mergeCell ref="AS248:AS249"/>
    <mergeCell ref="AV248:AV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50:AF251"/>
    <mergeCell ref="AG250:AG251"/>
    <mergeCell ref="AH250:AH251"/>
    <mergeCell ref="AI250:AI251"/>
    <mergeCell ref="AJ250:AJ251"/>
    <mergeCell ref="AK250:AK251"/>
    <mergeCell ref="AL250:AL251"/>
    <mergeCell ref="AM250:AM251"/>
    <mergeCell ref="AN250:AN251"/>
    <mergeCell ref="AO250:AO251"/>
    <mergeCell ref="AP250:AP251"/>
    <mergeCell ref="AQ250:AQ251"/>
    <mergeCell ref="AR250:AR251"/>
    <mergeCell ref="AS250:AS251"/>
    <mergeCell ref="AV250:AV251"/>
    <mergeCell ref="AX250:AX253"/>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N251:N252"/>
    <mergeCell ref="AT251:AT252"/>
    <mergeCell ref="AW251:AW252"/>
    <mergeCell ref="P252:P253"/>
    <mergeCell ref="Q252:Q253"/>
    <mergeCell ref="R252:R253"/>
    <mergeCell ref="S252:S253"/>
    <mergeCell ref="T252:T253"/>
    <mergeCell ref="U252:U253"/>
    <mergeCell ref="V252:V253"/>
    <mergeCell ref="W252:W253"/>
    <mergeCell ref="X252:X253"/>
    <mergeCell ref="Y252:Y253"/>
    <mergeCell ref="Z252:Z253"/>
    <mergeCell ref="AA252:AA253"/>
    <mergeCell ref="AB252:AB253"/>
    <mergeCell ref="AC252:AC253"/>
    <mergeCell ref="AD252:AD253"/>
    <mergeCell ref="AE252:AE253"/>
    <mergeCell ref="AF252:AF253"/>
    <mergeCell ref="AG252:AG253"/>
    <mergeCell ref="AH252:AH253"/>
    <mergeCell ref="AI252:AI253"/>
    <mergeCell ref="AJ252:AJ253"/>
    <mergeCell ref="AK252:AK253"/>
    <mergeCell ref="AL252:AL253"/>
    <mergeCell ref="AM252:AM253"/>
    <mergeCell ref="AN252:AN253"/>
    <mergeCell ref="AO252:AO253"/>
    <mergeCell ref="AP252:AP253"/>
    <mergeCell ref="AQ252:AQ253"/>
    <mergeCell ref="AR252:AR253"/>
    <mergeCell ref="AS252:AS253"/>
    <mergeCell ref="AV252:AV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X254:X255"/>
    <mergeCell ref="Y254:Y255"/>
    <mergeCell ref="Z254:Z255"/>
    <mergeCell ref="AA254:AA255"/>
    <mergeCell ref="AB254:AB255"/>
    <mergeCell ref="AC254:AC255"/>
    <mergeCell ref="AD254:AD255"/>
    <mergeCell ref="AE254:AE255"/>
    <mergeCell ref="AF254:AF255"/>
    <mergeCell ref="AG254:AG255"/>
    <mergeCell ref="AH254:AH255"/>
    <mergeCell ref="AI254:AI255"/>
    <mergeCell ref="AJ254:AJ255"/>
    <mergeCell ref="AK254:AK255"/>
    <mergeCell ref="AL254:AL255"/>
    <mergeCell ref="AM254:AM255"/>
    <mergeCell ref="AN254:AN255"/>
    <mergeCell ref="AO254:AO255"/>
    <mergeCell ref="AP254:AP255"/>
    <mergeCell ref="AQ254:AQ255"/>
    <mergeCell ref="AR254:AR255"/>
    <mergeCell ref="AS254:AS255"/>
    <mergeCell ref="AV254:AV255"/>
    <mergeCell ref="AX254:AX257"/>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N255:N256"/>
    <mergeCell ref="AT255:AT256"/>
    <mergeCell ref="AW255:AW256"/>
    <mergeCell ref="P256:P257"/>
    <mergeCell ref="Q256:Q257"/>
    <mergeCell ref="R256:R257"/>
    <mergeCell ref="S256:S257"/>
    <mergeCell ref="T256:T257"/>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I256:AI257"/>
    <mergeCell ref="AJ256:AJ257"/>
    <mergeCell ref="AK256:AK257"/>
    <mergeCell ref="AL256:AL257"/>
    <mergeCell ref="AM256:AM257"/>
    <mergeCell ref="AN256:AN257"/>
    <mergeCell ref="AO256:AO257"/>
    <mergeCell ref="AP256:AP257"/>
    <mergeCell ref="AQ256:AQ257"/>
    <mergeCell ref="AR256:AR257"/>
    <mergeCell ref="AS256:AS257"/>
    <mergeCell ref="AV256:AV257"/>
    <mergeCell ref="A258:A261"/>
    <mergeCell ref="B258:F261"/>
    <mergeCell ref="G258:G261"/>
    <mergeCell ref="H258:H261"/>
    <mergeCell ref="I258:I261"/>
    <mergeCell ref="J258:J261"/>
    <mergeCell ref="K258:K261"/>
    <mergeCell ref="L258:L261"/>
    <mergeCell ref="M258:M261"/>
    <mergeCell ref="O258:O261"/>
    <mergeCell ref="P258:R259"/>
    <mergeCell ref="S258:S259"/>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AI258:AI259"/>
    <mergeCell ref="AJ258:AJ259"/>
    <mergeCell ref="AK258:AK259"/>
    <mergeCell ref="AL258:AL259"/>
    <mergeCell ref="AM258:AM259"/>
    <mergeCell ref="AN258:AN259"/>
    <mergeCell ref="AO258:AO259"/>
    <mergeCell ref="AP258:AP259"/>
    <mergeCell ref="AQ258:AQ259"/>
    <mergeCell ref="AR258:AR259"/>
    <mergeCell ref="AS258:AS259"/>
    <mergeCell ref="AV258:AV259"/>
    <mergeCell ref="AX258:AX261"/>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N259:N260"/>
    <mergeCell ref="AT259:AT260"/>
    <mergeCell ref="AW259:AW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AJ260:AJ261"/>
    <mergeCell ref="AK260:AK261"/>
    <mergeCell ref="AL260:AL261"/>
    <mergeCell ref="AM260:AM261"/>
    <mergeCell ref="AN260:AN261"/>
    <mergeCell ref="AO260:AO261"/>
    <mergeCell ref="AP260:AP261"/>
    <mergeCell ref="AQ260:AQ261"/>
    <mergeCell ref="AR260:AR261"/>
    <mergeCell ref="AS260:AS261"/>
    <mergeCell ref="AV260:AV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F262:AF263"/>
    <mergeCell ref="AG262:AG263"/>
    <mergeCell ref="AH262:AH263"/>
    <mergeCell ref="AI262:AI263"/>
    <mergeCell ref="AJ262:AJ263"/>
    <mergeCell ref="AK262:AK263"/>
    <mergeCell ref="AL262:AL263"/>
    <mergeCell ref="AM262:AM263"/>
    <mergeCell ref="AN262:AN263"/>
    <mergeCell ref="AO262:AO263"/>
    <mergeCell ref="AP262:AP263"/>
    <mergeCell ref="AQ262:AQ263"/>
    <mergeCell ref="AR262:AR263"/>
    <mergeCell ref="AS262:AS263"/>
    <mergeCell ref="AV262:AV263"/>
    <mergeCell ref="AX262:AX26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N263:N264"/>
    <mergeCell ref="AT263:AT264"/>
    <mergeCell ref="AW263:AW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AF264:AF265"/>
    <mergeCell ref="AG264:AG265"/>
    <mergeCell ref="AH264:AH265"/>
    <mergeCell ref="AI264:AI265"/>
    <mergeCell ref="AJ264:AJ265"/>
    <mergeCell ref="AK264:AK265"/>
    <mergeCell ref="AL264:AL265"/>
    <mergeCell ref="AM264:AM265"/>
    <mergeCell ref="AN264:AN265"/>
    <mergeCell ref="AO264:AO265"/>
    <mergeCell ref="AP264:AP265"/>
    <mergeCell ref="AQ264:AQ265"/>
    <mergeCell ref="AR264:AR265"/>
    <mergeCell ref="AS264:AS265"/>
    <mergeCell ref="AV264:AV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A266:AA267"/>
    <mergeCell ref="AB266:AB267"/>
    <mergeCell ref="AC266:AC267"/>
    <mergeCell ref="AD266:AD267"/>
    <mergeCell ref="AE266:AE267"/>
    <mergeCell ref="AF266:AF267"/>
    <mergeCell ref="AG266:AG267"/>
    <mergeCell ref="AH266:AH267"/>
    <mergeCell ref="AI266:AI267"/>
    <mergeCell ref="AJ266:AJ267"/>
    <mergeCell ref="AK266:AK267"/>
    <mergeCell ref="AL266:AL267"/>
    <mergeCell ref="AM266:AM267"/>
    <mergeCell ref="AN266:AN267"/>
    <mergeCell ref="AO266:AO267"/>
    <mergeCell ref="AP266:AP267"/>
    <mergeCell ref="AQ266:AQ267"/>
    <mergeCell ref="AR266:AR267"/>
    <mergeCell ref="AS266:AS267"/>
    <mergeCell ref="AV266:AV267"/>
    <mergeCell ref="AX266:AX269"/>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N267:N268"/>
    <mergeCell ref="AT267:AT268"/>
    <mergeCell ref="AW267:AW268"/>
    <mergeCell ref="P268:P269"/>
    <mergeCell ref="Q268:Q269"/>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L268:AL269"/>
    <mergeCell ref="AM268:AM269"/>
    <mergeCell ref="AN268:AN269"/>
    <mergeCell ref="AO268:AO269"/>
    <mergeCell ref="AP268:AP269"/>
    <mergeCell ref="AQ268:AQ269"/>
    <mergeCell ref="AR268:AR269"/>
    <mergeCell ref="AS268:AS269"/>
    <mergeCell ref="AV268:AV269"/>
    <mergeCell ref="A270:A273"/>
    <mergeCell ref="B270:F273"/>
    <mergeCell ref="G270:G273"/>
    <mergeCell ref="H270:H273"/>
    <mergeCell ref="I270:I273"/>
    <mergeCell ref="J270:J273"/>
    <mergeCell ref="K270:K273"/>
    <mergeCell ref="L270:L273"/>
    <mergeCell ref="M270:M273"/>
    <mergeCell ref="O270:O273"/>
    <mergeCell ref="P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J270:AJ271"/>
    <mergeCell ref="AK270:AK271"/>
    <mergeCell ref="AL270:AL271"/>
    <mergeCell ref="AM270:AM271"/>
    <mergeCell ref="AN270:AN271"/>
    <mergeCell ref="AO270:AO271"/>
    <mergeCell ref="AP270:AP271"/>
    <mergeCell ref="AQ270:AQ271"/>
    <mergeCell ref="AR270:AR271"/>
    <mergeCell ref="AS270:AS271"/>
    <mergeCell ref="AV270:AV271"/>
    <mergeCell ref="AX270:AX273"/>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N271:N272"/>
    <mergeCell ref="AT271:AT272"/>
    <mergeCell ref="AW271:AW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AF272:AF273"/>
    <mergeCell ref="AG272:AG273"/>
    <mergeCell ref="AH272:AH273"/>
    <mergeCell ref="AI272:AI273"/>
    <mergeCell ref="AJ272:AJ273"/>
    <mergeCell ref="AK272:AK273"/>
    <mergeCell ref="AL272:AL273"/>
    <mergeCell ref="AM272:AM273"/>
    <mergeCell ref="AN272:AN273"/>
    <mergeCell ref="AO272:AO273"/>
    <mergeCell ref="AP272:AP273"/>
    <mergeCell ref="AQ272:AQ273"/>
    <mergeCell ref="AR272:AR273"/>
    <mergeCell ref="AS272:AS273"/>
    <mergeCell ref="AV272:AV273"/>
    <mergeCell ref="A274:A277"/>
    <mergeCell ref="B274:F277"/>
    <mergeCell ref="G274:G277"/>
    <mergeCell ref="H274:H277"/>
    <mergeCell ref="I274:I277"/>
    <mergeCell ref="J274:J277"/>
    <mergeCell ref="K274:K277"/>
    <mergeCell ref="L274:L277"/>
    <mergeCell ref="M274:M277"/>
    <mergeCell ref="O274:O277"/>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F274:AF275"/>
    <mergeCell ref="AG274:AG275"/>
    <mergeCell ref="AH274:AH275"/>
    <mergeCell ref="AI274:AI275"/>
    <mergeCell ref="AJ274:AJ275"/>
    <mergeCell ref="AK274:AK275"/>
    <mergeCell ref="AL274:AL275"/>
    <mergeCell ref="AM274:AM275"/>
    <mergeCell ref="AN274:AN275"/>
    <mergeCell ref="AO274:AO275"/>
    <mergeCell ref="AP274:AP275"/>
    <mergeCell ref="AQ274:AQ275"/>
    <mergeCell ref="AR274:AR275"/>
    <mergeCell ref="AS274:AS275"/>
    <mergeCell ref="AV274:AV275"/>
    <mergeCell ref="AX274:AX277"/>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N275:N276"/>
    <mergeCell ref="AT275:AT276"/>
    <mergeCell ref="AW275:AW276"/>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F276:AF277"/>
    <mergeCell ref="AG276:AG277"/>
    <mergeCell ref="AH276:AH277"/>
    <mergeCell ref="AI276:AI277"/>
    <mergeCell ref="AJ276:AJ277"/>
    <mergeCell ref="AK276:AK277"/>
    <mergeCell ref="AL276:AL277"/>
    <mergeCell ref="AM276:AM277"/>
    <mergeCell ref="AN276:AN277"/>
    <mergeCell ref="AO276:AO277"/>
    <mergeCell ref="AP276:AP277"/>
    <mergeCell ref="AQ276:AQ277"/>
    <mergeCell ref="AR276:AR277"/>
    <mergeCell ref="AS276:AS277"/>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A278:AA279"/>
    <mergeCell ref="AB278:AB279"/>
    <mergeCell ref="AC278:AC279"/>
    <mergeCell ref="AD278:AD279"/>
    <mergeCell ref="AE278:AE279"/>
    <mergeCell ref="AF278:AF279"/>
    <mergeCell ref="AG278:AG279"/>
    <mergeCell ref="AH278:AH279"/>
    <mergeCell ref="AI278:AI279"/>
    <mergeCell ref="AJ278:AJ279"/>
    <mergeCell ref="AK278:AK279"/>
    <mergeCell ref="AL278:AL279"/>
    <mergeCell ref="AM278:AM279"/>
    <mergeCell ref="AN278:AN279"/>
    <mergeCell ref="AO278:AO279"/>
    <mergeCell ref="AP278:AP279"/>
    <mergeCell ref="AQ278:AQ279"/>
    <mergeCell ref="AR278:AR279"/>
    <mergeCell ref="AS278:AS279"/>
    <mergeCell ref="AV278:AV279"/>
    <mergeCell ref="AX278:AX28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N279:N280"/>
    <mergeCell ref="AT279:AT280"/>
    <mergeCell ref="AW279:AW280"/>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C280:AC281"/>
    <mergeCell ref="AD280:AD281"/>
    <mergeCell ref="AE280:AE281"/>
    <mergeCell ref="AF280:AF281"/>
    <mergeCell ref="AG280:AG281"/>
    <mergeCell ref="AH280:AH281"/>
    <mergeCell ref="AI280:AI281"/>
    <mergeCell ref="AJ280:AJ281"/>
    <mergeCell ref="AK280:AK281"/>
    <mergeCell ref="AL280:AL281"/>
    <mergeCell ref="AM280:AM281"/>
    <mergeCell ref="AN280:AN281"/>
    <mergeCell ref="AO280:AO281"/>
    <mergeCell ref="AP280:AP281"/>
    <mergeCell ref="AQ280:AQ281"/>
    <mergeCell ref="AR280:AR281"/>
    <mergeCell ref="AS280:AS281"/>
    <mergeCell ref="AV280:AV281"/>
    <mergeCell ref="A282:A285"/>
    <mergeCell ref="B282:F285"/>
    <mergeCell ref="G282:G285"/>
    <mergeCell ref="H282:H285"/>
    <mergeCell ref="I282:I285"/>
    <mergeCell ref="J282:J285"/>
    <mergeCell ref="K282:K285"/>
    <mergeCell ref="L282:L285"/>
    <mergeCell ref="M282:M285"/>
    <mergeCell ref="O282:O285"/>
    <mergeCell ref="P282:R283"/>
    <mergeCell ref="S282:S283"/>
    <mergeCell ref="T282:T283"/>
    <mergeCell ref="U282:U283"/>
    <mergeCell ref="V282:V283"/>
    <mergeCell ref="W282:W283"/>
    <mergeCell ref="X282:X283"/>
    <mergeCell ref="Y282:Y283"/>
    <mergeCell ref="Z282:Z283"/>
    <mergeCell ref="AA282:AA283"/>
    <mergeCell ref="AB282:AB283"/>
    <mergeCell ref="AC282:AC283"/>
    <mergeCell ref="AD282:AD283"/>
    <mergeCell ref="AE282:AE283"/>
    <mergeCell ref="AF282:AF283"/>
    <mergeCell ref="AG282:AG283"/>
    <mergeCell ref="AH282:AH283"/>
    <mergeCell ref="AI282:AI283"/>
    <mergeCell ref="AJ282:AJ283"/>
    <mergeCell ref="AK282:AK283"/>
    <mergeCell ref="AL282:AL283"/>
    <mergeCell ref="AM282:AM283"/>
    <mergeCell ref="AN282:AN283"/>
    <mergeCell ref="AO282:AO283"/>
    <mergeCell ref="AP282:AP283"/>
    <mergeCell ref="AQ282:AQ283"/>
    <mergeCell ref="AR282:AR283"/>
    <mergeCell ref="AS282:AS283"/>
    <mergeCell ref="AV282:AV283"/>
    <mergeCell ref="AX282:AX285"/>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N283:N284"/>
    <mergeCell ref="AT283:AT284"/>
    <mergeCell ref="AW283:AW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AJ284:AJ285"/>
    <mergeCell ref="AK284:AK285"/>
    <mergeCell ref="AL284:AL285"/>
    <mergeCell ref="AM284:AM285"/>
    <mergeCell ref="AN284:AN285"/>
    <mergeCell ref="AO284:AO285"/>
    <mergeCell ref="AP284:AP285"/>
    <mergeCell ref="AQ284:AQ285"/>
    <mergeCell ref="AR284:AR285"/>
    <mergeCell ref="AS284:AS285"/>
    <mergeCell ref="AV284:AV285"/>
    <mergeCell ref="A286:A289"/>
    <mergeCell ref="B286:F289"/>
    <mergeCell ref="G286:G289"/>
    <mergeCell ref="H286:H289"/>
    <mergeCell ref="I286:I289"/>
    <mergeCell ref="J286:J289"/>
    <mergeCell ref="K286:K289"/>
    <mergeCell ref="L286:L289"/>
    <mergeCell ref="M286:M289"/>
    <mergeCell ref="O286:O289"/>
    <mergeCell ref="P286:R287"/>
    <mergeCell ref="S286:S287"/>
    <mergeCell ref="T286:T287"/>
    <mergeCell ref="U286:U287"/>
    <mergeCell ref="V286:V287"/>
    <mergeCell ref="W286:W287"/>
    <mergeCell ref="X286:X287"/>
    <mergeCell ref="Y286:Y287"/>
    <mergeCell ref="Z286:Z287"/>
    <mergeCell ref="AA286:AA287"/>
    <mergeCell ref="AB286:AB287"/>
    <mergeCell ref="AC286:AC287"/>
    <mergeCell ref="AD286:AD287"/>
    <mergeCell ref="AE286:AE287"/>
    <mergeCell ref="AF286:AF287"/>
    <mergeCell ref="AG286:AG287"/>
    <mergeCell ref="AH286:AH287"/>
    <mergeCell ref="AI286:AI287"/>
    <mergeCell ref="AJ286:AJ287"/>
    <mergeCell ref="AK286:AK287"/>
    <mergeCell ref="AL286:AL287"/>
    <mergeCell ref="AM286:AM287"/>
    <mergeCell ref="AN286:AN287"/>
    <mergeCell ref="AO286:AO287"/>
    <mergeCell ref="AP286:AP287"/>
    <mergeCell ref="AQ286:AQ287"/>
    <mergeCell ref="AR286:AR287"/>
    <mergeCell ref="AS286:AS287"/>
    <mergeCell ref="AV286:AV287"/>
    <mergeCell ref="AX286:AX289"/>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N287:N288"/>
    <mergeCell ref="AT287:AT288"/>
    <mergeCell ref="AW287:AW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F288:AF289"/>
    <mergeCell ref="AG288:AG289"/>
    <mergeCell ref="AH288:AH289"/>
    <mergeCell ref="AI288:AI289"/>
    <mergeCell ref="AJ288:AJ289"/>
    <mergeCell ref="AK288:AK289"/>
    <mergeCell ref="AL288:AL289"/>
    <mergeCell ref="AM288:AM289"/>
    <mergeCell ref="AN288:AN289"/>
    <mergeCell ref="AO288:AO289"/>
    <mergeCell ref="AP288:AP289"/>
    <mergeCell ref="AQ288:AQ289"/>
    <mergeCell ref="AR288:AR289"/>
    <mergeCell ref="AS288:AS289"/>
    <mergeCell ref="AV288:AV289"/>
    <mergeCell ref="A290:A293"/>
    <mergeCell ref="B290:F293"/>
    <mergeCell ref="G290:G293"/>
    <mergeCell ref="H290:H293"/>
    <mergeCell ref="I290:I293"/>
    <mergeCell ref="J290:J293"/>
    <mergeCell ref="K290:K293"/>
    <mergeCell ref="L290:L293"/>
    <mergeCell ref="M290:M293"/>
    <mergeCell ref="O290:O293"/>
    <mergeCell ref="P290:R291"/>
    <mergeCell ref="S290:S291"/>
    <mergeCell ref="T290:T291"/>
    <mergeCell ref="U290:U291"/>
    <mergeCell ref="V290:V291"/>
    <mergeCell ref="W290:W291"/>
    <mergeCell ref="X290:X291"/>
    <mergeCell ref="Y290:Y291"/>
    <mergeCell ref="Z290:Z291"/>
    <mergeCell ref="AA290:AA291"/>
    <mergeCell ref="AB290:AB291"/>
    <mergeCell ref="AC290:AC291"/>
    <mergeCell ref="AD290:AD291"/>
    <mergeCell ref="AE290:AE291"/>
    <mergeCell ref="AF290:AF291"/>
    <mergeCell ref="AG290:AG291"/>
    <mergeCell ref="AH290:AH291"/>
    <mergeCell ref="AI290:AI291"/>
    <mergeCell ref="AJ290:AJ291"/>
    <mergeCell ref="AK290:AK291"/>
    <mergeCell ref="AL290:AL291"/>
    <mergeCell ref="AM290:AM291"/>
    <mergeCell ref="AN290:AN291"/>
    <mergeCell ref="AO290:AO291"/>
    <mergeCell ref="AP290:AP291"/>
    <mergeCell ref="AQ290:AQ291"/>
    <mergeCell ref="AR290:AR291"/>
    <mergeCell ref="AS290:AS291"/>
    <mergeCell ref="AV290:AV291"/>
    <mergeCell ref="AX290:AX293"/>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N291:N292"/>
    <mergeCell ref="AT291:AT292"/>
    <mergeCell ref="AW291:AW292"/>
    <mergeCell ref="P292:P293"/>
    <mergeCell ref="Q292:Q293"/>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H292:AH293"/>
    <mergeCell ref="AI292:AI293"/>
    <mergeCell ref="AJ292:AJ293"/>
    <mergeCell ref="AK292:AK293"/>
    <mergeCell ref="AL292:AL293"/>
    <mergeCell ref="AM292:AM293"/>
    <mergeCell ref="AN292:AN293"/>
    <mergeCell ref="AO292:AO293"/>
    <mergeCell ref="AP292:AP293"/>
    <mergeCell ref="AQ292:AQ293"/>
    <mergeCell ref="AR292:AR293"/>
    <mergeCell ref="AS292:AS293"/>
    <mergeCell ref="AV292:AV293"/>
    <mergeCell ref="A294:A297"/>
    <mergeCell ref="B294:F297"/>
    <mergeCell ref="G294:G297"/>
    <mergeCell ref="H294:H297"/>
    <mergeCell ref="I294:I297"/>
    <mergeCell ref="J294:J297"/>
    <mergeCell ref="K294:K297"/>
    <mergeCell ref="L294:L297"/>
    <mergeCell ref="M294:M297"/>
    <mergeCell ref="O294:O297"/>
    <mergeCell ref="P294:R295"/>
    <mergeCell ref="S294:S295"/>
    <mergeCell ref="T294:T295"/>
    <mergeCell ref="U294:U295"/>
    <mergeCell ref="V294:V295"/>
    <mergeCell ref="W294:W295"/>
    <mergeCell ref="X294:X295"/>
    <mergeCell ref="Y294:Y295"/>
    <mergeCell ref="Z294:Z295"/>
    <mergeCell ref="AA294:AA295"/>
    <mergeCell ref="AB294:AB295"/>
    <mergeCell ref="AC294:AC295"/>
    <mergeCell ref="AD294:AD295"/>
    <mergeCell ref="AE294:AE295"/>
    <mergeCell ref="AF294:AF295"/>
    <mergeCell ref="AG294:AG295"/>
    <mergeCell ref="AH294:AH295"/>
    <mergeCell ref="AI294:AI295"/>
    <mergeCell ref="AJ294:AJ295"/>
    <mergeCell ref="AK294:AK295"/>
    <mergeCell ref="AL294:AL295"/>
    <mergeCell ref="AM294:AM295"/>
    <mergeCell ref="AN294:AN295"/>
    <mergeCell ref="AO294:AO295"/>
    <mergeCell ref="AP294:AP295"/>
    <mergeCell ref="AQ294:AQ295"/>
    <mergeCell ref="AR294:AR295"/>
    <mergeCell ref="AS294:AS295"/>
    <mergeCell ref="AV294:AV295"/>
    <mergeCell ref="AX294:AX29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N295:N296"/>
    <mergeCell ref="AT295:AT296"/>
    <mergeCell ref="AW295:AW296"/>
    <mergeCell ref="P296:P297"/>
    <mergeCell ref="Q296:Q297"/>
    <mergeCell ref="R296:R297"/>
    <mergeCell ref="S296:S297"/>
    <mergeCell ref="T296:T297"/>
    <mergeCell ref="U296:U297"/>
    <mergeCell ref="V296:V297"/>
    <mergeCell ref="W296:W297"/>
    <mergeCell ref="X296:X297"/>
    <mergeCell ref="Y296:Y297"/>
    <mergeCell ref="Z296:Z297"/>
    <mergeCell ref="AA296:AA297"/>
    <mergeCell ref="AB296:AB297"/>
    <mergeCell ref="AC296:AC297"/>
    <mergeCell ref="AD296:AD297"/>
    <mergeCell ref="AE296:AE297"/>
    <mergeCell ref="AF296:AF297"/>
    <mergeCell ref="AG296:AG297"/>
    <mergeCell ref="AH296:AH297"/>
    <mergeCell ref="AI296:AI297"/>
    <mergeCell ref="AJ296:AJ297"/>
    <mergeCell ref="AK296:AK297"/>
    <mergeCell ref="AL296:AL297"/>
    <mergeCell ref="AM296:AM297"/>
    <mergeCell ref="AN296:AN297"/>
    <mergeCell ref="AO296:AO297"/>
    <mergeCell ref="AP296:AP297"/>
    <mergeCell ref="AQ296:AQ297"/>
    <mergeCell ref="AR296:AR297"/>
    <mergeCell ref="AS296:AS297"/>
    <mergeCell ref="AV296:AV297"/>
    <mergeCell ref="A298:A301"/>
    <mergeCell ref="B298:F301"/>
    <mergeCell ref="G298:G301"/>
    <mergeCell ref="H298:H301"/>
    <mergeCell ref="I298:I301"/>
    <mergeCell ref="J298:J301"/>
    <mergeCell ref="K298:K301"/>
    <mergeCell ref="L298:L301"/>
    <mergeCell ref="M298:M301"/>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F298:AF299"/>
    <mergeCell ref="AG298:AG299"/>
    <mergeCell ref="AH298:AH299"/>
    <mergeCell ref="AI298:AI299"/>
    <mergeCell ref="AJ298:AJ299"/>
    <mergeCell ref="AK298:AK299"/>
    <mergeCell ref="AL298:AL299"/>
    <mergeCell ref="AM298:AM299"/>
    <mergeCell ref="AN298:AN299"/>
    <mergeCell ref="AO298:AO299"/>
    <mergeCell ref="AP298:AP299"/>
    <mergeCell ref="AQ298:AQ299"/>
    <mergeCell ref="AR298:AR299"/>
    <mergeCell ref="AS298:AS299"/>
    <mergeCell ref="AV298:AV299"/>
    <mergeCell ref="AX298:AX301"/>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N299:N300"/>
    <mergeCell ref="AT299:AT300"/>
    <mergeCell ref="AW299:AW300"/>
    <mergeCell ref="P300:P301"/>
    <mergeCell ref="Q300:Q301"/>
    <mergeCell ref="R300:R301"/>
    <mergeCell ref="S300:S301"/>
    <mergeCell ref="T300:T301"/>
    <mergeCell ref="U300:U301"/>
    <mergeCell ref="V300:V301"/>
    <mergeCell ref="W300:W301"/>
    <mergeCell ref="X300:X301"/>
    <mergeCell ref="Y300:Y301"/>
    <mergeCell ref="Z300:Z301"/>
    <mergeCell ref="AA300:AA301"/>
    <mergeCell ref="AB300:AB301"/>
    <mergeCell ref="AC300:AC301"/>
    <mergeCell ref="AD300:AD301"/>
    <mergeCell ref="AE300:AE301"/>
    <mergeCell ref="AF300:AF301"/>
    <mergeCell ref="AG300:AG301"/>
    <mergeCell ref="AH300:AH301"/>
    <mergeCell ref="AI300:AI301"/>
    <mergeCell ref="AJ300:AJ301"/>
    <mergeCell ref="AK300:AK301"/>
    <mergeCell ref="AL300:AL301"/>
    <mergeCell ref="AM300:AM301"/>
    <mergeCell ref="AN300:AN301"/>
    <mergeCell ref="AO300:AO301"/>
    <mergeCell ref="AP300:AP301"/>
    <mergeCell ref="AQ300:AQ301"/>
    <mergeCell ref="AR300:AR301"/>
    <mergeCell ref="AS300:AS301"/>
    <mergeCell ref="AV300:AV301"/>
    <mergeCell ref="A302:A305"/>
    <mergeCell ref="B302:F305"/>
    <mergeCell ref="G302:G305"/>
    <mergeCell ref="H302:H305"/>
    <mergeCell ref="I302:I305"/>
    <mergeCell ref="J302:J305"/>
    <mergeCell ref="K302:K305"/>
    <mergeCell ref="L302:L305"/>
    <mergeCell ref="M302:M305"/>
    <mergeCell ref="O302:O305"/>
    <mergeCell ref="P302:R303"/>
    <mergeCell ref="S302:S303"/>
    <mergeCell ref="T302:T303"/>
    <mergeCell ref="U302:U303"/>
    <mergeCell ref="V302:V303"/>
    <mergeCell ref="W302:W303"/>
    <mergeCell ref="X302:X303"/>
    <mergeCell ref="Y302:Y303"/>
    <mergeCell ref="Z302:Z303"/>
    <mergeCell ref="AA302:AA303"/>
    <mergeCell ref="AB302:AB303"/>
    <mergeCell ref="AC302:AC303"/>
    <mergeCell ref="AD302:AD303"/>
    <mergeCell ref="AE302:AE303"/>
    <mergeCell ref="AF302:AF303"/>
    <mergeCell ref="AG302:AG303"/>
    <mergeCell ref="AH302:AH303"/>
    <mergeCell ref="AI302:AI303"/>
    <mergeCell ref="AJ302:AJ303"/>
    <mergeCell ref="AK302:AK303"/>
    <mergeCell ref="AL302:AL303"/>
    <mergeCell ref="AM302:AM303"/>
    <mergeCell ref="AN302:AN303"/>
    <mergeCell ref="AO302:AO303"/>
    <mergeCell ref="AP302:AP303"/>
    <mergeCell ref="AQ302:AQ303"/>
    <mergeCell ref="AR302:AR303"/>
    <mergeCell ref="AS302:AS303"/>
    <mergeCell ref="AV302:AV303"/>
    <mergeCell ref="AX302:AX305"/>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N303:N304"/>
    <mergeCell ref="AT303:AT304"/>
    <mergeCell ref="AW303:AW304"/>
    <mergeCell ref="P304:P305"/>
    <mergeCell ref="Q304:Q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L304:AL305"/>
    <mergeCell ref="AM304:AM305"/>
    <mergeCell ref="AN304:AN305"/>
    <mergeCell ref="AO304:AO305"/>
    <mergeCell ref="AP304:AP305"/>
    <mergeCell ref="AQ304:AQ305"/>
    <mergeCell ref="AR304:AR305"/>
    <mergeCell ref="AS304:AS305"/>
    <mergeCell ref="AV304:AV305"/>
    <mergeCell ref="A306:A309"/>
    <mergeCell ref="B306:F309"/>
    <mergeCell ref="G306:G309"/>
    <mergeCell ref="H306:H309"/>
    <mergeCell ref="I306:I309"/>
    <mergeCell ref="J306:J309"/>
    <mergeCell ref="K306:K309"/>
    <mergeCell ref="L306:L309"/>
    <mergeCell ref="M306:M309"/>
    <mergeCell ref="O306:O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I306:AI307"/>
    <mergeCell ref="AJ306:AJ307"/>
    <mergeCell ref="AK306:AK307"/>
    <mergeCell ref="AL306:AL307"/>
    <mergeCell ref="AM306:AM307"/>
    <mergeCell ref="AN306:AN307"/>
    <mergeCell ref="AO306:AO307"/>
    <mergeCell ref="AP306:AP307"/>
    <mergeCell ref="AQ306:AQ307"/>
    <mergeCell ref="AR306:AR307"/>
    <mergeCell ref="AS306:AS307"/>
    <mergeCell ref="AV306:AV307"/>
    <mergeCell ref="AX306:AX309"/>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N307:N308"/>
    <mergeCell ref="AT307:AT308"/>
    <mergeCell ref="AW307:AW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AJ308:AJ309"/>
    <mergeCell ref="AK308:AK309"/>
    <mergeCell ref="AL308:AL309"/>
    <mergeCell ref="AM308:AM309"/>
    <mergeCell ref="AN308:AN309"/>
    <mergeCell ref="AO308:AO309"/>
    <mergeCell ref="AP308:AP309"/>
    <mergeCell ref="AQ308:AQ309"/>
    <mergeCell ref="AR308:AR309"/>
    <mergeCell ref="AS308:AS309"/>
    <mergeCell ref="AV308:AV309"/>
    <mergeCell ref="A310:A313"/>
    <mergeCell ref="B310:F313"/>
    <mergeCell ref="G310:G313"/>
    <mergeCell ref="H310:H313"/>
    <mergeCell ref="I310:I313"/>
    <mergeCell ref="J310:J313"/>
    <mergeCell ref="K310:K313"/>
    <mergeCell ref="L310:L313"/>
    <mergeCell ref="M310:M313"/>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E310:AE311"/>
    <mergeCell ref="AF310:AF311"/>
    <mergeCell ref="AG310:AG311"/>
    <mergeCell ref="AH310:AH311"/>
    <mergeCell ref="AI310:AI311"/>
    <mergeCell ref="AJ310:AJ311"/>
    <mergeCell ref="AK310:AK311"/>
    <mergeCell ref="AL310:AL311"/>
    <mergeCell ref="AM310:AM311"/>
    <mergeCell ref="AN310:AN311"/>
    <mergeCell ref="AO310:AO311"/>
    <mergeCell ref="AP310:AP311"/>
    <mergeCell ref="AQ310:AQ311"/>
    <mergeCell ref="AR310:AR311"/>
    <mergeCell ref="AS310:AS311"/>
    <mergeCell ref="AV310:AV311"/>
    <mergeCell ref="AX310:AX31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N311:N312"/>
    <mergeCell ref="AT311:AT312"/>
    <mergeCell ref="AW311:AW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F312:AF313"/>
    <mergeCell ref="AG312:AG313"/>
    <mergeCell ref="AH312:AH313"/>
    <mergeCell ref="AI312:AI313"/>
    <mergeCell ref="AJ312:AJ313"/>
    <mergeCell ref="AK312:AK313"/>
    <mergeCell ref="AL312:AL313"/>
    <mergeCell ref="AM312:AM313"/>
    <mergeCell ref="AN312:AN313"/>
    <mergeCell ref="AO312:AO313"/>
    <mergeCell ref="AP312:AP313"/>
    <mergeCell ref="AQ312:AQ313"/>
    <mergeCell ref="AR312:AR313"/>
    <mergeCell ref="AS312:AS313"/>
    <mergeCell ref="AV312:AV313"/>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Y314:Y315"/>
    <mergeCell ref="Z314:Z315"/>
    <mergeCell ref="AA314:AA315"/>
    <mergeCell ref="AB314:AB315"/>
    <mergeCell ref="AC314:AC315"/>
    <mergeCell ref="AD314:AD315"/>
    <mergeCell ref="AE314:AE315"/>
    <mergeCell ref="AF314:AF315"/>
    <mergeCell ref="AG314:AG315"/>
    <mergeCell ref="AH314:AH315"/>
    <mergeCell ref="AI314:AI315"/>
    <mergeCell ref="AJ314:AJ315"/>
    <mergeCell ref="AK314:AK315"/>
    <mergeCell ref="AL314:AL315"/>
    <mergeCell ref="AM314:AM315"/>
    <mergeCell ref="AN314:AN315"/>
    <mergeCell ref="AO314:AO315"/>
    <mergeCell ref="AP314:AP315"/>
    <mergeCell ref="AQ314:AQ315"/>
    <mergeCell ref="AR314:AR315"/>
    <mergeCell ref="AS314:AS315"/>
    <mergeCell ref="AV314:AV315"/>
    <mergeCell ref="AX314:AX317"/>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N315:N316"/>
    <mergeCell ref="AT315:AT316"/>
    <mergeCell ref="AW315:AW316"/>
    <mergeCell ref="P316:P317"/>
    <mergeCell ref="Q316:Q317"/>
    <mergeCell ref="R316:R317"/>
    <mergeCell ref="S316:S317"/>
    <mergeCell ref="T316:T317"/>
    <mergeCell ref="U316:U317"/>
    <mergeCell ref="V316:V317"/>
    <mergeCell ref="W316:W317"/>
    <mergeCell ref="X316:X317"/>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L316:AL317"/>
    <mergeCell ref="AM316:AM317"/>
    <mergeCell ref="AN316:AN317"/>
    <mergeCell ref="AO316:AO317"/>
    <mergeCell ref="AP316:AP317"/>
    <mergeCell ref="AQ316:AQ317"/>
    <mergeCell ref="AR316:AR317"/>
    <mergeCell ref="AS316:AS317"/>
    <mergeCell ref="AV316:AV317"/>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Y318:Y319"/>
    <mergeCell ref="Z318:Z319"/>
    <mergeCell ref="AA318:AA319"/>
    <mergeCell ref="AB318:AB319"/>
    <mergeCell ref="AC318:AC319"/>
    <mergeCell ref="AD318:AD319"/>
    <mergeCell ref="AE318:AE319"/>
    <mergeCell ref="AF318:AF319"/>
    <mergeCell ref="AG318:AG319"/>
    <mergeCell ref="AH318:AH319"/>
    <mergeCell ref="AI318:AI319"/>
    <mergeCell ref="AJ318:AJ319"/>
    <mergeCell ref="AK318:AK319"/>
    <mergeCell ref="AL318:AL319"/>
    <mergeCell ref="AM318:AM319"/>
    <mergeCell ref="AN318:AN319"/>
    <mergeCell ref="AO318:AO319"/>
    <mergeCell ref="AP318:AP319"/>
    <mergeCell ref="AQ318:AQ319"/>
    <mergeCell ref="AR318:AR319"/>
    <mergeCell ref="AS318:AS319"/>
    <mergeCell ref="AV318:AV319"/>
    <mergeCell ref="AX318:AX321"/>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N319:N320"/>
    <mergeCell ref="AT319:AT320"/>
    <mergeCell ref="AW319:AW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I320:AI321"/>
    <mergeCell ref="AJ320:AJ321"/>
    <mergeCell ref="AK320:AK321"/>
    <mergeCell ref="AL320:AL321"/>
    <mergeCell ref="AM320:AM321"/>
    <mergeCell ref="AN320:AN321"/>
    <mergeCell ref="AO320:AO321"/>
    <mergeCell ref="AP320:AP321"/>
    <mergeCell ref="AQ320:AQ321"/>
    <mergeCell ref="AR320:AR321"/>
    <mergeCell ref="AS320:AS321"/>
    <mergeCell ref="AV320:AV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Y322:Y323"/>
    <mergeCell ref="Z322:Z323"/>
    <mergeCell ref="AA322:AA323"/>
    <mergeCell ref="AB322:AB323"/>
    <mergeCell ref="AC322:AC323"/>
    <mergeCell ref="AD322:AD323"/>
    <mergeCell ref="AE322:AE323"/>
    <mergeCell ref="AF322:AF323"/>
    <mergeCell ref="AG322:AG323"/>
    <mergeCell ref="AH322:AH323"/>
    <mergeCell ref="AI322:AI323"/>
    <mergeCell ref="AJ322:AJ323"/>
    <mergeCell ref="AK322:AK323"/>
    <mergeCell ref="AL322:AL323"/>
    <mergeCell ref="AM322:AM323"/>
    <mergeCell ref="AN322:AN323"/>
    <mergeCell ref="AO322:AO323"/>
    <mergeCell ref="AP322:AP323"/>
    <mergeCell ref="AQ322:AQ323"/>
    <mergeCell ref="AR322:AR323"/>
    <mergeCell ref="AS322:AS323"/>
    <mergeCell ref="AV322:AV323"/>
    <mergeCell ref="AX322:AX325"/>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N323:N324"/>
    <mergeCell ref="AT323:AT324"/>
    <mergeCell ref="AW323:AW324"/>
    <mergeCell ref="P324:P325"/>
    <mergeCell ref="Q324:Q325"/>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F324:AF325"/>
    <mergeCell ref="AG324:AG325"/>
    <mergeCell ref="AH324:AH325"/>
    <mergeCell ref="AI324:AI325"/>
    <mergeCell ref="AJ324:AJ325"/>
    <mergeCell ref="AK324:AK325"/>
    <mergeCell ref="AL324:AL325"/>
    <mergeCell ref="AM324:AM325"/>
    <mergeCell ref="AN324:AN325"/>
    <mergeCell ref="AO324:AO325"/>
    <mergeCell ref="AP324:AP325"/>
    <mergeCell ref="AQ324:AQ325"/>
    <mergeCell ref="AR324:AR325"/>
    <mergeCell ref="AS324:AS325"/>
    <mergeCell ref="AV324:AV325"/>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X326:X327"/>
    <mergeCell ref="Y326:Y327"/>
    <mergeCell ref="Z326:Z327"/>
    <mergeCell ref="AA326:AA327"/>
    <mergeCell ref="AB326:AB327"/>
    <mergeCell ref="AC326:AC327"/>
    <mergeCell ref="AD326:AD327"/>
    <mergeCell ref="AE326:AE327"/>
    <mergeCell ref="AF326:AF327"/>
    <mergeCell ref="AG326:AG327"/>
    <mergeCell ref="AH326:AH327"/>
    <mergeCell ref="AI326:AI327"/>
    <mergeCell ref="AJ326:AJ327"/>
    <mergeCell ref="AK326:AK327"/>
    <mergeCell ref="AL326:AL327"/>
    <mergeCell ref="AM326:AM327"/>
    <mergeCell ref="AN326:AN327"/>
    <mergeCell ref="AO326:AO327"/>
    <mergeCell ref="AP326:AP327"/>
    <mergeCell ref="AQ326:AQ327"/>
    <mergeCell ref="AR326:AR327"/>
    <mergeCell ref="AS326:AS327"/>
    <mergeCell ref="AV326:AV327"/>
    <mergeCell ref="AX326:AX32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N327:N328"/>
    <mergeCell ref="AT327:AT328"/>
    <mergeCell ref="AW327:AW328"/>
    <mergeCell ref="P328:P329"/>
    <mergeCell ref="Q328:Q329"/>
    <mergeCell ref="R328:R329"/>
    <mergeCell ref="S328:S329"/>
    <mergeCell ref="T328:T329"/>
    <mergeCell ref="U328:U329"/>
    <mergeCell ref="V328:V329"/>
    <mergeCell ref="W328:W329"/>
    <mergeCell ref="X328:X329"/>
    <mergeCell ref="Y328:Y329"/>
    <mergeCell ref="Z328:Z329"/>
    <mergeCell ref="AA328:AA329"/>
    <mergeCell ref="AB328:AB329"/>
    <mergeCell ref="AC328:AC329"/>
    <mergeCell ref="AD328:AD329"/>
    <mergeCell ref="AE328:AE329"/>
    <mergeCell ref="AF328:AF329"/>
    <mergeCell ref="AG328:AG329"/>
    <mergeCell ref="AH328:AH329"/>
    <mergeCell ref="AI328:AI329"/>
    <mergeCell ref="AJ328:AJ329"/>
    <mergeCell ref="AK328:AK329"/>
    <mergeCell ref="AL328:AL329"/>
    <mergeCell ref="AM328:AM329"/>
    <mergeCell ref="AN328:AN329"/>
    <mergeCell ref="AO328:AO329"/>
    <mergeCell ref="AP328:AP329"/>
    <mergeCell ref="AQ328:AQ329"/>
    <mergeCell ref="AR328:AR329"/>
    <mergeCell ref="AS328:AS329"/>
    <mergeCell ref="AV328:AV329"/>
    <mergeCell ref="A330:A333"/>
    <mergeCell ref="B330:F333"/>
    <mergeCell ref="G330:G333"/>
    <mergeCell ref="H330:H333"/>
    <mergeCell ref="I330:I333"/>
    <mergeCell ref="J330:J333"/>
    <mergeCell ref="K330:K333"/>
    <mergeCell ref="L330:L333"/>
    <mergeCell ref="M330:M333"/>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D330:AD331"/>
    <mergeCell ref="AE330:AE331"/>
    <mergeCell ref="AF330:AF331"/>
    <mergeCell ref="AG330:AG331"/>
    <mergeCell ref="AH330:AH331"/>
    <mergeCell ref="AI330:AI331"/>
    <mergeCell ref="AJ330:AJ331"/>
    <mergeCell ref="AK330:AK331"/>
    <mergeCell ref="AL330:AL331"/>
    <mergeCell ref="AM330:AM331"/>
    <mergeCell ref="AN330:AN331"/>
    <mergeCell ref="AO330:AO331"/>
    <mergeCell ref="AP330:AP331"/>
    <mergeCell ref="AQ330:AQ331"/>
    <mergeCell ref="AR330:AR331"/>
    <mergeCell ref="AS330:AS331"/>
    <mergeCell ref="AV330:AV331"/>
    <mergeCell ref="AX330:AX333"/>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N331:N332"/>
    <mergeCell ref="AT331:AT332"/>
    <mergeCell ref="AW331:AW332"/>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E332:AE333"/>
    <mergeCell ref="AF332:AF333"/>
    <mergeCell ref="AG332:AG333"/>
    <mergeCell ref="AH332:AH333"/>
    <mergeCell ref="AI332:AI333"/>
    <mergeCell ref="AJ332:AJ333"/>
    <mergeCell ref="AK332:AK333"/>
    <mergeCell ref="AL332:AL333"/>
    <mergeCell ref="AM332:AM333"/>
    <mergeCell ref="AN332:AN333"/>
    <mergeCell ref="AO332:AO333"/>
    <mergeCell ref="AP332:AP333"/>
    <mergeCell ref="AQ332:AQ333"/>
    <mergeCell ref="AR332:AR333"/>
    <mergeCell ref="AS332:AS333"/>
    <mergeCell ref="AV332:AV333"/>
    <mergeCell ref="A334:A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Z334:Z335"/>
    <mergeCell ref="AA334:AA335"/>
    <mergeCell ref="AB334:AB335"/>
    <mergeCell ref="AC334:AC335"/>
    <mergeCell ref="AD334:AD335"/>
    <mergeCell ref="AE334:AE335"/>
    <mergeCell ref="AF334:AF335"/>
    <mergeCell ref="AG334:AG335"/>
    <mergeCell ref="AH334:AH335"/>
    <mergeCell ref="AI334:AI335"/>
    <mergeCell ref="AJ334:AJ335"/>
    <mergeCell ref="AK334:AK335"/>
    <mergeCell ref="AL334:AL335"/>
    <mergeCell ref="AM334:AM335"/>
    <mergeCell ref="AN334:AN335"/>
    <mergeCell ref="AO334:AO335"/>
    <mergeCell ref="AP334:AP335"/>
    <mergeCell ref="AQ334:AQ335"/>
    <mergeCell ref="AR334:AR335"/>
    <mergeCell ref="AS334:AS335"/>
    <mergeCell ref="AV334:AV335"/>
    <mergeCell ref="AX334:AX337"/>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N335:N336"/>
    <mergeCell ref="AT335:AT336"/>
    <mergeCell ref="AW335:AW336"/>
    <mergeCell ref="P336:P337"/>
    <mergeCell ref="Q336:Q337"/>
    <mergeCell ref="R336:R337"/>
    <mergeCell ref="S336:S337"/>
    <mergeCell ref="T336:T337"/>
    <mergeCell ref="U336:U337"/>
    <mergeCell ref="V336:V337"/>
    <mergeCell ref="W336:W337"/>
    <mergeCell ref="X336:X337"/>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AL336:AL337"/>
    <mergeCell ref="AM336:AM337"/>
    <mergeCell ref="AN336:AN337"/>
    <mergeCell ref="AO336:AO337"/>
    <mergeCell ref="AP336:AP337"/>
    <mergeCell ref="AQ336:AQ337"/>
    <mergeCell ref="AR336:AR337"/>
    <mergeCell ref="AS336:AS337"/>
    <mergeCell ref="AV336:AV337"/>
    <mergeCell ref="A338:A341"/>
    <mergeCell ref="B338:F341"/>
    <mergeCell ref="G338:G341"/>
    <mergeCell ref="H338:H341"/>
    <mergeCell ref="I338:I341"/>
    <mergeCell ref="J338:J341"/>
    <mergeCell ref="K338:K341"/>
    <mergeCell ref="L338:L341"/>
    <mergeCell ref="M338:M341"/>
    <mergeCell ref="O338:O341"/>
    <mergeCell ref="P338:R339"/>
    <mergeCell ref="S338:S339"/>
    <mergeCell ref="T338:T339"/>
    <mergeCell ref="U338:U339"/>
    <mergeCell ref="V338:V339"/>
    <mergeCell ref="W338:W339"/>
    <mergeCell ref="X338:X339"/>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L338:AL339"/>
    <mergeCell ref="AM338:AM339"/>
    <mergeCell ref="AN338:AN339"/>
    <mergeCell ref="AO338:AO339"/>
    <mergeCell ref="AP338:AP339"/>
    <mergeCell ref="AQ338:AQ339"/>
    <mergeCell ref="AR338:AR339"/>
    <mergeCell ref="AS338:AS339"/>
    <mergeCell ref="AV338:AV339"/>
    <mergeCell ref="AX338:AX341"/>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N339:N340"/>
    <mergeCell ref="AT339:AT340"/>
    <mergeCell ref="AW339:AW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K340:AK341"/>
    <mergeCell ref="AL340:AL341"/>
    <mergeCell ref="AM340:AM341"/>
    <mergeCell ref="AN340:AN341"/>
    <mergeCell ref="AO340:AO341"/>
    <mergeCell ref="AP340:AP341"/>
    <mergeCell ref="AQ340:AQ341"/>
    <mergeCell ref="AR340:AR341"/>
    <mergeCell ref="AS340:AS341"/>
    <mergeCell ref="AV340:AV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AE342:AE343"/>
    <mergeCell ref="AF342:AF343"/>
    <mergeCell ref="AG342:AG343"/>
    <mergeCell ref="AH342:AH343"/>
    <mergeCell ref="AI342:AI343"/>
    <mergeCell ref="AJ342:AJ343"/>
    <mergeCell ref="AK342:AK343"/>
    <mergeCell ref="AL342:AL343"/>
    <mergeCell ref="AM342:AM343"/>
    <mergeCell ref="AN342:AN343"/>
    <mergeCell ref="AO342:AO343"/>
    <mergeCell ref="AP342:AP343"/>
    <mergeCell ref="AQ342:AQ343"/>
    <mergeCell ref="AR342:AR343"/>
    <mergeCell ref="AS342:AS343"/>
    <mergeCell ref="AV342:AV343"/>
    <mergeCell ref="AX342:AX34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N343:N344"/>
    <mergeCell ref="AT343:AT344"/>
    <mergeCell ref="AW343:AW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J344:AJ345"/>
    <mergeCell ref="AK344:AK345"/>
    <mergeCell ref="AL344:AL345"/>
    <mergeCell ref="AM344:AM345"/>
    <mergeCell ref="AN344:AN345"/>
    <mergeCell ref="AO344:AO345"/>
    <mergeCell ref="AP344:AP345"/>
    <mergeCell ref="AQ344:AQ345"/>
    <mergeCell ref="AR344:AR345"/>
    <mergeCell ref="AS344:AS345"/>
    <mergeCell ref="AV344:AV345"/>
    <mergeCell ref="A346:A349"/>
    <mergeCell ref="B346:F349"/>
    <mergeCell ref="G346:G349"/>
    <mergeCell ref="H346:H349"/>
    <mergeCell ref="I346:I349"/>
    <mergeCell ref="J346:J349"/>
    <mergeCell ref="K346:K349"/>
    <mergeCell ref="L346:L349"/>
    <mergeCell ref="M346:M349"/>
    <mergeCell ref="O346:O349"/>
    <mergeCell ref="P346:R347"/>
    <mergeCell ref="S346:S347"/>
    <mergeCell ref="T346:T347"/>
    <mergeCell ref="U346:U347"/>
    <mergeCell ref="V346:V347"/>
    <mergeCell ref="W346:W347"/>
    <mergeCell ref="X346:X347"/>
    <mergeCell ref="Y346:Y347"/>
    <mergeCell ref="Z346:Z347"/>
    <mergeCell ref="AA346:AA347"/>
    <mergeCell ref="AB346:AB347"/>
    <mergeCell ref="AC346:AC347"/>
    <mergeCell ref="AD346:AD347"/>
    <mergeCell ref="AE346:AE347"/>
    <mergeCell ref="AF346:AF347"/>
    <mergeCell ref="AG346:AG347"/>
    <mergeCell ref="AH346:AH347"/>
    <mergeCell ref="AI346:AI347"/>
    <mergeCell ref="AJ346:AJ347"/>
    <mergeCell ref="AK346:AK347"/>
    <mergeCell ref="AL346:AL347"/>
    <mergeCell ref="AM346:AM347"/>
    <mergeCell ref="AN346:AN347"/>
    <mergeCell ref="AO346:AO347"/>
    <mergeCell ref="AP346:AP347"/>
    <mergeCell ref="AQ346:AQ347"/>
    <mergeCell ref="AR346:AR347"/>
    <mergeCell ref="AS346:AS347"/>
    <mergeCell ref="AV346:AV347"/>
    <mergeCell ref="AX346:AX349"/>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N347:N348"/>
    <mergeCell ref="AT347:AT348"/>
    <mergeCell ref="AW347:AW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AF348:AF349"/>
    <mergeCell ref="AG348:AG349"/>
    <mergeCell ref="AH348:AH349"/>
    <mergeCell ref="AI348:AI349"/>
    <mergeCell ref="AJ348:AJ349"/>
    <mergeCell ref="AK348:AK349"/>
    <mergeCell ref="AL348:AL349"/>
    <mergeCell ref="AM348:AM349"/>
    <mergeCell ref="AN348:AN349"/>
    <mergeCell ref="AO348:AO349"/>
    <mergeCell ref="AP348:AP349"/>
    <mergeCell ref="AQ348:AQ349"/>
    <mergeCell ref="AR348:AR349"/>
    <mergeCell ref="AS348:AS349"/>
    <mergeCell ref="AV348:AV349"/>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Y350:Y351"/>
    <mergeCell ref="Z350:Z351"/>
    <mergeCell ref="AA350:AA351"/>
    <mergeCell ref="AB350:AB351"/>
    <mergeCell ref="AC350:AC351"/>
    <mergeCell ref="AD350:AD351"/>
    <mergeCell ref="AE350:AE351"/>
    <mergeCell ref="AF350:AF351"/>
    <mergeCell ref="AG350:AG351"/>
    <mergeCell ref="AH350:AH351"/>
    <mergeCell ref="AI350:AI351"/>
    <mergeCell ref="AJ350:AJ351"/>
    <mergeCell ref="AK350:AK351"/>
    <mergeCell ref="AL350:AL351"/>
    <mergeCell ref="AM350:AM351"/>
    <mergeCell ref="AN350:AN351"/>
    <mergeCell ref="AO350:AO351"/>
    <mergeCell ref="AP350:AP351"/>
    <mergeCell ref="AQ350:AQ351"/>
    <mergeCell ref="AR350:AR351"/>
    <mergeCell ref="AS350:AS351"/>
    <mergeCell ref="AV350:AV351"/>
    <mergeCell ref="AX350:AX353"/>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N351:N352"/>
    <mergeCell ref="AT351:AT352"/>
    <mergeCell ref="AW351:AW352"/>
    <mergeCell ref="P352:P353"/>
    <mergeCell ref="Q352:Q353"/>
    <mergeCell ref="R352:R353"/>
    <mergeCell ref="S352:S353"/>
    <mergeCell ref="T352:T353"/>
    <mergeCell ref="U352:U353"/>
    <mergeCell ref="V352:V353"/>
    <mergeCell ref="W352:W353"/>
    <mergeCell ref="X352:X353"/>
    <mergeCell ref="Y352:Y353"/>
    <mergeCell ref="Z352:Z353"/>
    <mergeCell ref="AA352:AA353"/>
    <mergeCell ref="AB352:AB353"/>
    <mergeCell ref="AC352:AC353"/>
    <mergeCell ref="AD352:AD353"/>
    <mergeCell ref="AE352:AE353"/>
    <mergeCell ref="AF352:AF353"/>
    <mergeCell ref="AG352:AG353"/>
    <mergeCell ref="AH352:AH353"/>
    <mergeCell ref="AI352:AI353"/>
    <mergeCell ref="AJ352:AJ353"/>
    <mergeCell ref="AK352:AK353"/>
    <mergeCell ref="AL352:AL353"/>
    <mergeCell ref="AM352:AM353"/>
    <mergeCell ref="AN352:AN353"/>
    <mergeCell ref="AO352:AO353"/>
    <mergeCell ref="AP352:AP353"/>
    <mergeCell ref="AQ352:AQ353"/>
    <mergeCell ref="AR352:AR353"/>
    <mergeCell ref="AS352:AS353"/>
    <mergeCell ref="AV352:AV353"/>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Y354:Y355"/>
    <mergeCell ref="Z354:Z355"/>
    <mergeCell ref="AA354:AA355"/>
    <mergeCell ref="AB354:AB355"/>
    <mergeCell ref="AC354:AC355"/>
    <mergeCell ref="AD354:AD355"/>
    <mergeCell ref="AE354:AE355"/>
    <mergeCell ref="AF354:AF355"/>
    <mergeCell ref="AG354:AG355"/>
    <mergeCell ref="AH354:AH355"/>
    <mergeCell ref="AI354:AI355"/>
    <mergeCell ref="AJ354:AJ355"/>
    <mergeCell ref="AK354:AK355"/>
    <mergeCell ref="AL354:AL355"/>
    <mergeCell ref="AM354:AM355"/>
    <mergeCell ref="AN354:AN355"/>
    <mergeCell ref="AO354:AO355"/>
    <mergeCell ref="AP354:AP355"/>
    <mergeCell ref="AQ354:AQ355"/>
    <mergeCell ref="AR354:AR355"/>
    <mergeCell ref="AS354:AS355"/>
    <mergeCell ref="AV354:AV355"/>
    <mergeCell ref="AX354:AX357"/>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N355:N356"/>
    <mergeCell ref="AT355:AT356"/>
    <mergeCell ref="AW355:AW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AG356:AG357"/>
    <mergeCell ref="AH356:AH357"/>
    <mergeCell ref="AI356:AI357"/>
    <mergeCell ref="AJ356:AJ357"/>
    <mergeCell ref="AK356:AK357"/>
    <mergeCell ref="AL356:AL357"/>
    <mergeCell ref="AM356:AM357"/>
    <mergeCell ref="AN356:AN357"/>
    <mergeCell ref="AO356:AO357"/>
    <mergeCell ref="AP356:AP357"/>
    <mergeCell ref="AQ356:AQ357"/>
    <mergeCell ref="AR356:AR357"/>
    <mergeCell ref="AS356:AS357"/>
    <mergeCell ref="AV356:AV357"/>
    <mergeCell ref="A358:A361"/>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Y358:Y359"/>
    <mergeCell ref="Z358:Z359"/>
    <mergeCell ref="AA358:AA359"/>
    <mergeCell ref="AB358:AB359"/>
    <mergeCell ref="AC358:AC359"/>
    <mergeCell ref="AD358:AD359"/>
    <mergeCell ref="AE358:AE359"/>
    <mergeCell ref="AF358:AF359"/>
    <mergeCell ref="AG358:AG359"/>
    <mergeCell ref="AH358:AH359"/>
    <mergeCell ref="AI358:AI359"/>
    <mergeCell ref="AJ358:AJ359"/>
    <mergeCell ref="AK358:AK359"/>
    <mergeCell ref="AL358:AL359"/>
    <mergeCell ref="AM358:AM359"/>
    <mergeCell ref="AN358:AN359"/>
    <mergeCell ref="AO358:AO359"/>
    <mergeCell ref="AP358:AP359"/>
    <mergeCell ref="AQ358:AQ359"/>
    <mergeCell ref="AR358:AR359"/>
    <mergeCell ref="AS358:AS359"/>
    <mergeCell ref="AV358:AV359"/>
    <mergeCell ref="AX358:AX36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N359:N360"/>
    <mergeCell ref="AT359:AT360"/>
    <mergeCell ref="AW359:AW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H360:AH361"/>
    <mergeCell ref="AI360:AI361"/>
    <mergeCell ref="AJ360:AJ361"/>
    <mergeCell ref="AK360:AK361"/>
    <mergeCell ref="AL360:AL361"/>
    <mergeCell ref="AM360:AM361"/>
    <mergeCell ref="AN360:AN361"/>
    <mergeCell ref="AO360:AO361"/>
    <mergeCell ref="AP360:AP361"/>
    <mergeCell ref="AQ360:AQ361"/>
    <mergeCell ref="AR360:AR361"/>
    <mergeCell ref="AS360:AS361"/>
    <mergeCell ref="AV360:AV361"/>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Y362:Y363"/>
    <mergeCell ref="Z362:Z363"/>
    <mergeCell ref="AA362:AA363"/>
    <mergeCell ref="AB362:AB363"/>
    <mergeCell ref="AC362:AC363"/>
    <mergeCell ref="AD362:AD363"/>
    <mergeCell ref="AE362:AE363"/>
    <mergeCell ref="AF362:AF363"/>
    <mergeCell ref="AG362:AG363"/>
    <mergeCell ref="AH362:AH363"/>
    <mergeCell ref="AI362:AI363"/>
    <mergeCell ref="AJ362:AJ363"/>
    <mergeCell ref="AK362:AK363"/>
    <mergeCell ref="AL362:AL363"/>
    <mergeCell ref="AM362:AM363"/>
    <mergeCell ref="AN362:AN363"/>
    <mergeCell ref="AO362:AO363"/>
    <mergeCell ref="AP362:AP363"/>
    <mergeCell ref="AQ362:AQ363"/>
    <mergeCell ref="AR362:AR363"/>
    <mergeCell ref="AS362:AS363"/>
    <mergeCell ref="AV362:AV363"/>
    <mergeCell ref="AX362:AX365"/>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N363:N364"/>
    <mergeCell ref="AT363:AT364"/>
    <mergeCell ref="AW363:AW364"/>
    <mergeCell ref="P364:P365"/>
    <mergeCell ref="Q364:Q365"/>
    <mergeCell ref="R364:R365"/>
    <mergeCell ref="S364:S365"/>
    <mergeCell ref="T364:T365"/>
    <mergeCell ref="U364:U365"/>
    <mergeCell ref="V364:V365"/>
    <mergeCell ref="W364:W365"/>
    <mergeCell ref="X364:X365"/>
    <mergeCell ref="Y364:Y365"/>
    <mergeCell ref="Z364:Z365"/>
    <mergeCell ref="AA364:AA365"/>
    <mergeCell ref="AB364:AB365"/>
    <mergeCell ref="AC364:AC365"/>
    <mergeCell ref="AD364:AD365"/>
    <mergeCell ref="AE364:AE365"/>
    <mergeCell ref="AF364:AF365"/>
    <mergeCell ref="AG364:AG365"/>
    <mergeCell ref="AH364:AH365"/>
    <mergeCell ref="AI364:AI365"/>
    <mergeCell ref="AJ364:AJ365"/>
    <mergeCell ref="AK364:AK365"/>
    <mergeCell ref="AL364:AL365"/>
    <mergeCell ref="AM364:AM365"/>
    <mergeCell ref="AN364:AN365"/>
    <mergeCell ref="AO364:AO365"/>
    <mergeCell ref="AP364:AP365"/>
    <mergeCell ref="AQ364:AQ365"/>
    <mergeCell ref="AR364:AR365"/>
    <mergeCell ref="AS364:AS365"/>
    <mergeCell ref="AV364:AV365"/>
    <mergeCell ref="A366:A369"/>
    <mergeCell ref="B366:F369"/>
    <mergeCell ref="G366:G369"/>
    <mergeCell ref="H366:H369"/>
    <mergeCell ref="I366:I369"/>
    <mergeCell ref="J366:J369"/>
    <mergeCell ref="K366:K369"/>
    <mergeCell ref="L366:L369"/>
    <mergeCell ref="M366:M369"/>
    <mergeCell ref="O366:O369"/>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D366:AD367"/>
    <mergeCell ref="AE366:AE367"/>
    <mergeCell ref="AF366:AF367"/>
    <mergeCell ref="AG366:AG367"/>
    <mergeCell ref="AH366:AH367"/>
    <mergeCell ref="AI366:AI367"/>
    <mergeCell ref="AJ366:AJ367"/>
    <mergeCell ref="AK366:AK367"/>
    <mergeCell ref="AL366:AL367"/>
    <mergeCell ref="AM366:AM367"/>
    <mergeCell ref="AN366:AN367"/>
    <mergeCell ref="AO366:AO367"/>
    <mergeCell ref="AP366:AP367"/>
    <mergeCell ref="AQ366:AQ367"/>
    <mergeCell ref="AR366:AR367"/>
    <mergeCell ref="AS366:AS367"/>
    <mergeCell ref="AV366:AV367"/>
    <mergeCell ref="AX366:AX369"/>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N367:N368"/>
    <mergeCell ref="AT367:AT368"/>
    <mergeCell ref="AW367:AW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AE368:AE369"/>
    <mergeCell ref="AF368:AF369"/>
    <mergeCell ref="AG368:AG369"/>
    <mergeCell ref="AH368:AH369"/>
    <mergeCell ref="AI368:AI369"/>
    <mergeCell ref="AJ368:AJ369"/>
    <mergeCell ref="AK368:AK369"/>
    <mergeCell ref="AL368:AL369"/>
    <mergeCell ref="AM368:AM369"/>
    <mergeCell ref="AN368:AN369"/>
    <mergeCell ref="AO368:AO369"/>
    <mergeCell ref="AP368:AP369"/>
    <mergeCell ref="AQ368:AQ369"/>
    <mergeCell ref="AR368:AR369"/>
    <mergeCell ref="AS368:AS369"/>
    <mergeCell ref="AV368:AV36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Y370:Y371"/>
    <mergeCell ref="Z370:Z371"/>
    <mergeCell ref="AA370:AA371"/>
    <mergeCell ref="AB370:AB371"/>
    <mergeCell ref="AC370:AC371"/>
    <mergeCell ref="AD370:AD371"/>
    <mergeCell ref="AE370:AE371"/>
    <mergeCell ref="AF370:AF371"/>
    <mergeCell ref="AG370:AG371"/>
    <mergeCell ref="AH370:AH371"/>
    <mergeCell ref="AI370:AI371"/>
    <mergeCell ref="AJ370:AJ371"/>
    <mergeCell ref="AK370:AK371"/>
    <mergeCell ref="AL370:AL371"/>
    <mergeCell ref="AM370:AM371"/>
    <mergeCell ref="AN370:AN371"/>
    <mergeCell ref="AO370:AO371"/>
    <mergeCell ref="AP370:AP371"/>
    <mergeCell ref="AQ370:AQ371"/>
    <mergeCell ref="AR370:AR371"/>
    <mergeCell ref="AS370:AS371"/>
    <mergeCell ref="AV370:AV371"/>
    <mergeCell ref="AX370:AX373"/>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N371:N372"/>
    <mergeCell ref="AT371:AT372"/>
    <mergeCell ref="AW371:AW372"/>
    <mergeCell ref="P372:P373"/>
    <mergeCell ref="Q372:Q373"/>
    <mergeCell ref="R372:R373"/>
    <mergeCell ref="S372:S373"/>
    <mergeCell ref="T372:T373"/>
    <mergeCell ref="U372:U373"/>
    <mergeCell ref="V372:V373"/>
    <mergeCell ref="W372:W373"/>
    <mergeCell ref="X372:X373"/>
    <mergeCell ref="Y372:Y373"/>
    <mergeCell ref="Z372:Z373"/>
    <mergeCell ref="AA372:AA373"/>
    <mergeCell ref="AB372:AB373"/>
    <mergeCell ref="AC372:AC373"/>
    <mergeCell ref="AD372:AD373"/>
    <mergeCell ref="AE372:AE373"/>
    <mergeCell ref="AF372:AF373"/>
    <mergeCell ref="AG372:AG373"/>
    <mergeCell ref="AH372:AH373"/>
    <mergeCell ref="AI372:AI373"/>
    <mergeCell ref="AJ372:AJ373"/>
    <mergeCell ref="AK372:AK373"/>
    <mergeCell ref="AL372:AL373"/>
    <mergeCell ref="AM372:AM373"/>
    <mergeCell ref="AN372:AN373"/>
    <mergeCell ref="AO372:AO373"/>
    <mergeCell ref="AP372:AP373"/>
    <mergeCell ref="AQ372:AQ373"/>
    <mergeCell ref="AR372:AR373"/>
    <mergeCell ref="AS372:AS373"/>
    <mergeCell ref="AV372:AV373"/>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Y374:Y375"/>
    <mergeCell ref="Z374:Z375"/>
    <mergeCell ref="AA374:AA375"/>
    <mergeCell ref="AB374:AB375"/>
    <mergeCell ref="AC374:AC375"/>
    <mergeCell ref="AD374:AD375"/>
    <mergeCell ref="AE374:AE375"/>
    <mergeCell ref="AF374:AF375"/>
    <mergeCell ref="AG374:AG375"/>
    <mergeCell ref="AH374:AH375"/>
    <mergeCell ref="AI374:AI375"/>
    <mergeCell ref="AJ374:AJ375"/>
    <mergeCell ref="AK374:AK375"/>
    <mergeCell ref="AL374:AL375"/>
    <mergeCell ref="AM374:AM375"/>
    <mergeCell ref="AN374:AN375"/>
    <mergeCell ref="AO374:AO375"/>
    <mergeCell ref="AP374:AP375"/>
    <mergeCell ref="AQ374:AQ375"/>
    <mergeCell ref="AR374:AR375"/>
    <mergeCell ref="AS374:AS375"/>
    <mergeCell ref="AV374:AV375"/>
    <mergeCell ref="AX374:AX37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N375:N376"/>
    <mergeCell ref="AT375:AT376"/>
    <mergeCell ref="AW375:AW376"/>
    <mergeCell ref="P376:P377"/>
    <mergeCell ref="Q376:Q377"/>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I376:AI377"/>
    <mergeCell ref="AJ376:AJ377"/>
    <mergeCell ref="AK376:AK377"/>
    <mergeCell ref="AL376:AL377"/>
    <mergeCell ref="AM376:AM377"/>
    <mergeCell ref="AN376:AN377"/>
    <mergeCell ref="AO376:AO377"/>
    <mergeCell ref="AP376:AP377"/>
    <mergeCell ref="AQ376:AQ377"/>
    <mergeCell ref="AR376:AR377"/>
    <mergeCell ref="AS376:AS377"/>
    <mergeCell ref="AV376:AV377"/>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Y378:Y379"/>
    <mergeCell ref="Z378:Z379"/>
    <mergeCell ref="AA378:AA379"/>
    <mergeCell ref="AB378:AB379"/>
    <mergeCell ref="AC378:AC379"/>
    <mergeCell ref="AD378:AD379"/>
    <mergeCell ref="AE378:AE379"/>
    <mergeCell ref="AF378:AF379"/>
    <mergeCell ref="AG378:AG379"/>
    <mergeCell ref="AH378:AH379"/>
    <mergeCell ref="AI378:AI379"/>
    <mergeCell ref="AJ378:AJ379"/>
    <mergeCell ref="AK378:AK379"/>
    <mergeCell ref="AL378:AL379"/>
    <mergeCell ref="AM378:AM379"/>
    <mergeCell ref="AN378:AN379"/>
    <mergeCell ref="AO378:AO379"/>
    <mergeCell ref="AP378:AP379"/>
    <mergeCell ref="AQ378:AQ379"/>
    <mergeCell ref="AR378:AR379"/>
    <mergeCell ref="AS378:AS379"/>
    <mergeCell ref="AV378:AV379"/>
    <mergeCell ref="AX378:AX381"/>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N379:N380"/>
    <mergeCell ref="AT379:AT380"/>
    <mergeCell ref="AW379:AW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B380:AB381"/>
    <mergeCell ref="AC380:AC381"/>
    <mergeCell ref="AD380:AD381"/>
    <mergeCell ref="AE380:AE381"/>
    <mergeCell ref="AF380:AF381"/>
    <mergeCell ref="AG380:AG381"/>
    <mergeCell ref="AH380:AH381"/>
    <mergeCell ref="AI380:AI381"/>
    <mergeCell ref="AJ380:AJ381"/>
    <mergeCell ref="AK380:AK381"/>
    <mergeCell ref="AL380:AL381"/>
    <mergeCell ref="AM380:AM381"/>
    <mergeCell ref="AN380:AN381"/>
    <mergeCell ref="AO380:AO381"/>
    <mergeCell ref="AP380:AP381"/>
    <mergeCell ref="AQ380:AQ381"/>
    <mergeCell ref="AR380:AR381"/>
    <mergeCell ref="AS380:AS381"/>
    <mergeCell ref="AV380:AV381"/>
    <mergeCell ref="A382:A385"/>
    <mergeCell ref="B382:F385"/>
    <mergeCell ref="G382:G385"/>
    <mergeCell ref="H382:H385"/>
    <mergeCell ref="I382:I385"/>
    <mergeCell ref="J382:J385"/>
    <mergeCell ref="K382:K385"/>
    <mergeCell ref="L382:L385"/>
    <mergeCell ref="M382:M385"/>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AE382:AE383"/>
    <mergeCell ref="AF382:AF383"/>
    <mergeCell ref="AG382:AG383"/>
    <mergeCell ref="AH382:AH383"/>
    <mergeCell ref="AI382:AI383"/>
    <mergeCell ref="AJ382:AJ383"/>
    <mergeCell ref="AK382:AK383"/>
    <mergeCell ref="AL382:AL383"/>
    <mergeCell ref="AM382:AM383"/>
    <mergeCell ref="AN382:AN383"/>
    <mergeCell ref="AO382:AO383"/>
    <mergeCell ref="AP382:AP383"/>
    <mergeCell ref="AQ382:AQ383"/>
    <mergeCell ref="AR382:AR383"/>
    <mergeCell ref="AS382:AS383"/>
    <mergeCell ref="AV382:AV383"/>
    <mergeCell ref="AX382:AX385"/>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N383:N384"/>
    <mergeCell ref="AT383:AT384"/>
    <mergeCell ref="AW383:AW384"/>
    <mergeCell ref="P384:P385"/>
    <mergeCell ref="Q384:Q385"/>
    <mergeCell ref="R384:R385"/>
    <mergeCell ref="S384:S385"/>
    <mergeCell ref="T384:T385"/>
    <mergeCell ref="U384:U385"/>
    <mergeCell ref="V384:V385"/>
    <mergeCell ref="W384:W385"/>
    <mergeCell ref="X384:X385"/>
    <mergeCell ref="Y384:Y385"/>
    <mergeCell ref="Z384:Z385"/>
    <mergeCell ref="AA384:AA385"/>
    <mergeCell ref="AB384:AB385"/>
    <mergeCell ref="AC384:AC385"/>
    <mergeCell ref="AD384:AD385"/>
    <mergeCell ref="AE384:AE385"/>
    <mergeCell ref="AF384:AF385"/>
    <mergeCell ref="AG384:AG385"/>
    <mergeCell ref="AH384:AH385"/>
    <mergeCell ref="AI384:AI385"/>
    <mergeCell ref="AJ384:AJ385"/>
    <mergeCell ref="AK384:AK385"/>
    <mergeCell ref="AL384:AL385"/>
    <mergeCell ref="AM384:AM385"/>
    <mergeCell ref="AN384:AN385"/>
    <mergeCell ref="AO384:AO385"/>
    <mergeCell ref="AP384:AP385"/>
    <mergeCell ref="AQ384:AQ385"/>
    <mergeCell ref="AR384:AR385"/>
    <mergeCell ref="AS384:AS385"/>
    <mergeCell ref="AV384:AV385"/>
    <mergeCell ref="A386:A389"/>
    <mergeCell ref="B386:F389"/>
    <mergeCell ref="G386:G389"/>
    <mergeCell ref="H386:H389"/>
    <mergeCell ref="I386:I389"/>
    <mergeCell ref="J386:J389"/>
    <mergeCell ref="K386:K389"/>
    <mergeCell ref="L386:L389"/>
    <mergeCell ref="M386:M389"/>
    <mergeCell ref="O386:O389"/>
    <mergeCell ref="P386:R387"/>
    <mergeCell ref="S386:S387"/>
    <mergeCell ref="T386:T387"/>
    <mergeCell ref="U386:U387"/>
    <mergeCell ref="V386:V387"/>
    <mergeCell ref="W386:W387"/>
    <mergeCell ref="X386:X387"/>
    <mergeCell ref="Y386:Y387"/>
    <mergeCell ref="Z386:Z387"/>
    <mergeCell ref="AA386:AA387"/>
    <mergeCell ref="AB386:AB387"/>
    <mergeCell ref="AC386:AC387"/>
    <mergeCell ref="AD386:AD387"/>
    <mergeCell ref="AE386:AE387"/>
    <mergeCell ref="AF386:AF387"/>
    <mergeCell ref="AG386:AG387"/>
    <mergeCell ref="AH386:AH387"/>
    <mergeCell ref="AI386:AI387"/>
    <mergeCell ref="AJ386:AJ387"/>
    <mergeCell ref="AK386:AK387"/>
    <mergeCell ref="AL386:AL387"/>
    <mergeCell ref="AM386:AM387"/>
    <mergeCell ref="AN386:AN387"/>
    <mergeCell ref="AO386:AO387"/>
    <mergeCell ref="AP386:AP387"/>
    <mergeCell ref="AQ386:AQ387"/>
    <mergeCell ref="AR386:AR387"/>
    <mergeCell ref="AS386:AS387"/>
    <mergeCell ref="AV386:AV387"/>
    <mergeCell ref="AX386:AX389"/>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N387:N388"/>
    <mergeCell ref="AT387:AT388"/>
    <mergeCell ref="AW387:AW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AG388:AG389"/>
    <mergeCell ref="AH388:AH389"/>
    <mergeCell ref="AI388:AI389"/>
    <mergeCell ref="AJ388:AJ389"/>
    <mergeCell ref="AK388:AK389"/>
    <mergeCell ref="AL388:AL389"/>
    <mergeCell ref="AM388:AM389"/>
    <mergeCell ref="AN388:AN389"/>
    <mergeCell ref="AO388:AO389"/>
    <mergeCell ref="AP388:AP389"/>
    <mergeCell ref="AQ388:AQ389"/>
    <mergeCell ref="AR388:AR389"/>
    <mergeCell ref="AS388:AS389"/>
    <mergeCell ref="AV388:AV389"/>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Y390:Y391"/>
    <mergeCell ref="Z390:Z391"/>
    <mergeCell ref="AA390:AA391"/>
    <mergeCell ref="AB390:AB391"/>
    <mergeCell ref="AC390:AC391"/>
    <mergeCell ref="AD390:AD391"/>
    <mergeCell ref="AE390:AE391"/>
    <mergeCell ref="AF390:AF391"/>
    <mergeCell ref="AG390:AG391"/>
    <mergeCell ref="AH390:AH391"/>
    <mergeCell ref="AI390:AI391"/>
    <mergeCell ref="AJ390:AJ391"/>
    <mergeCell ref="AK390:AK391"/>
    <mergeCell ref="AL390:AL391"/>
    <mergeCell ref="AM390:AM391"/>
    <mergeCell ref="AN390:AN391"/>
    <mergeCell ref="AO390:AO391"/>
    <mergeCell ref="AP390:AP391"/>
    <mergeCell ref="AQ390:AQ391"/>
    <mergeCell ref="AR390:AR391"/>
    <mergeCell ref="AS390:AS391"/>
    <mergeCell ref="AV390:AV391"/>
    <mergeCell ref="AX390:AX393"/>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N391:N392"/>
    <mergeCell ref="AT391:AT392"/>
    <mergeCell ref="AW391:AW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H392:AH393"/>
    <mergeCell ref="AI392:AI393"/>
    <mergeCell ref="AJ392:AJ393"/>
    <mergeCell ref="AK392:AK393"/>
    <mergeCell ref="AL392:AL393"/>
    <mergeCell ref="AM392:AM393"/>
    <mergeCell ref="AN392:AN393"/>
    <mergeCell ref="AO392:AO393"/>
    <mergeCell ref="AP392:AP393"/>
    <mergeCell ref="AQ392:AQ393"/>
    <mergeCell ref="AR392:AR393"/>
    <mergeCell ref="AS392:AS393"/>
    <mergeCell ref="AV392:AV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H394:AH395"/>
    <mergeCell ref="AI394:AI395"/>
    <mergeCell ref="AJ394:AJ395"/>
    <mergeCell ref="AK394:AK395"/>
    <mergeCell ref="AL394:AL395"/>
    <mergeCell ref="AM394:AM395"/>
    <mergeCell ref="AN394:AN395"/>
    <mergeCell ref="AO394:AO395"/>
    <mergeCell ref="AP394:AP395"/>
    <mergeCell ref="AQ394:AQ395"/>
    <mergeCell ref="AR394:AR395"/>
    <mergeCell ref="AS394:AS395"/>
    <mergeCell ref="AV394:AV395"/>
    <mergeCell ref="AX394:AX397"/>
    <mergeCell ref="AY394:AY395"/>
    <mergeCell ref="AZ394:AZ395"/>
    <mergeCell ref="BA394:BA395"/>
    <mergeCell ref="BB394:BB395"/>
    <mergeCell ref="BC394:BC395"/>
    <mergeCell ref="BD394:BD395"/>
    <mergeCell ref="BE394:BE395"/>
    <mergeCell ref="BF394:BF395"/>
    <mergeCell ref="BG394:BG395"/>
    <mergeCell ref="BH394:BH395"/>
    <mergeCell ref="BI394:BI395"/>
    <mergeCell ref="BJ394:BJ395"/>
    <mergeCell ref="BK394:BK395"/>
    <mergeCell ref="N395:N396"/>
    <mergeCell ref="AT395:AT396"/>
    <mergeCell ref="AW395:AW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I396:AI397"/>
    <mergeCell ref="AJ396:AJ397"/>
    <mergeCell ref="AK396:AK397"/>
    <mergeCell ref="AL396:AL397"/>
    <mergeCell ref="AM396:AM397"/>
    <mergeCell ref="AN396:AN397"/>
    <mergeCell ref="AO396:AO397"/>
    <mergeCell ref="AP396:AP397"/>
    <mergeCell ref="AQ396:AQ397"/>
    <mergeCell ref="AR396:AR397"/>
    <mergeCell ref="AS396:AS397"/>
    <mergeCell ref="AV396:AV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Y398:Y399"/>
    <mergeCell ref="Z398:Z399"/>
    <mergeCell ref="AA398:AA399"/>
    <mergeCell ref="AB398:AB399"/>
    <mergeCell ref="AC398:AC399"/>
    <mergeCell ref="AD398:AD399"/>
    <mergeCell ref="AE398:AE399"/>
    <mergeCell ref="AF398:AF399"/>
    <mergeCell ref="AG398:AG399"/>
    <mergeCell ref="AH398:AH399"/>
    <mergeCell ref="AI398:AI399"/>
    <mergeCell ref="AJ398:AJ399"/>
    <mergeCell ref="AK398:AK399"/>
    <mergeCell ref="AL398:AL399"/>
    <mergeCell ref="AM398:AM399"/>
    <mergeCell ref="AN398:AN399"/>
    <mergeCell ref="AO398:AO399"/>
    <mergeCell ref="AP398:AP399"/>
    <mergeCell ref="AQ398:AQ399"/>
    <mergeCell ref="AR398:AR399"/>
    <mergeCell ref="AS398:AS399"/>
    <mergeCell ref="AV398:AV399"/>
    <mergeCell ref="AX398:AX401"/>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N399:N400"/>
    <mergeCell ref="AT399:AT400"/>
    <mergeCell ref="AW399:AW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F400:AF401"/>
    <mergeCell ref="AG400:AG401"/>
    <mergeCell ref="AH400:AH401"/>
    <mergeCell ref="AI400:AI401"/>
    <mergeCell ref="AJ400:AJ401"/>
    <mergeCell ref="AK400:AK401"/>
    <mergeCell ref="AL400:AL401"/>
    <mergeCell ref="AM400:AM401"/>
    <mergeCell ref="AN400:AN401"/>
    <mergeCell ref="AO400:AO401"/>
    <mergeCell ref="AP400:AP401"/>
    <mergeCell ref="AQ400:AQ401"/>
    <mergeCell ref="AR400:AR401"/>
    <mergeCell ref="AS400:AS401"/>
    <mergeCell ref="AV400:AV401"/>
    <mergeCell ref="A402:A405"/>
    <mergeCell ref="B402:F405"/>
    <mergeCell ref="G402:G405"/>
    <mergeCell ref="H402:H405"/>
    <mergeCell ref="I402:I405"/>
    <mergeCell ref="J402:J405"/>
    <mergeCell ref="K402:K405"/>
    <mergeCell ref="L402:L405"/>
    <mergeCell ref="M402:M405"/>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AD402:AD403"/>
    <mergeCell ref="AE402:AE403"/>
    <mergeCell ref="AF402:AF403"/>
    <mergeCell ref="AG402:AG403"/>
    <mergeCell ref="AH402:AH403"/>
    <mergeCell ref="AI402:AI403"/>
    <mergeCell ref="AJ402:AJ403"/>
    <mergeCell ref="AK402:AK403"/>
    <mergeCell ref="AL402:AL403"/>
    <mergeCell ref="AM402:AM403"/>
    <mergeCell ref="AN402:AN403"/>
    <mergeCell ref="AO402:AO403"/>
    <mergeCell ref="AP402:AP403"/>
    <mergeCell ref="AQ402:AQ403"/>
    <mergeCell ref="AR402:AR403"/>
    <mergeCell ref="AS402:AS403"/>
    <mergeCell ref="AV402:AV403"/>
    <mergeCell ref="AX402:AX405"/>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N403:N404"/>
    <mergeCell ref="AT403:AT404"/>
    <mergeCell ref="AW403:AW404"/>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E404:AE405"/>
    <mergeCell ref="AF404:AF405"/>
    <mergeCell ref="AG404:AG405"/>
    <mergeCell ref="AH404:AH405"/>
    <mergeCell ref="AI404:AI405"/>
    <mergeCell ref="AJ404:AJ405"/>
    <mergeCell ref="AK404:AK405"/>
    <mergeCell ref="AL404:AL405"/>
    <mergeCell ref="AM404:AM405"/>
    <mergeCell ref="AN404:AN405"/>
    <mergeCell ref="AO404:AO405"/>
    <mergeCell ref="AP404:AP405"/>
    <mergeCell ref="AQ404:AQ405"/>
    <mergeCell ref="AR404:AR405"/>
    <mergeCell ref="AS404:AS405"/>
    <mergeCell ref="AV404:AV405"/>
    <mergeCell ref="A406:A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Z406:Z407"/>
    <mergeCell ref="AA406:AA407"/>
    <mergeCell ref="AB406:AB407"/>
    <mergeCell ref="AC406:AC407"/>
    <mergeCell ref="AD406:AD407"/>
    <mergeCell ref="AE406:AE407"/>
    <mergeCell ref="AF406:AF407"/>
    <mergeCell ref="AG406:AG407"/>
    <mergeCell ref="AH406:AH407"/>
    <mergeCell ref="AI406:AI407"/>
    <mergeCell ref="AJ406:AJ407"/>
    <mergeCell ref="AK406:AK407"/>
    <mergeCell ref="AL406:AL407"/>
    <mergeCell ref="AM406:AM407"/>
    <mergeCell ref="AN406:AN407"/>
    <mergeCell ref="AO406:AO407"/>
    <mergeCell ref="AP406:AP407"/>
    <mergeCell ref="AQ406:AQ407"/>
    <mergeCell ref="AR406:AR407"/>
    <mergeCell ref="AS406:AS407"/>
    <mergeCell ref="AV406:AV407"/>
    <mergeCell ref="AX406:AX409"/>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N407:N408"/>
    <mergeCell ref="AT407:AT408"/>
    <mergeCell ref="AW407:AW408"/>
    <mergeCell ref="P408:P409"/>
    <mergeCell ref="Q408:Q409"/>
    <mergeCell ref="R408:R409"/>
    <mergeCell ref="S408:S409"/>
    <mergeCell ref="T408:T409"/>
    <mergeCell ref="U408:U409"/>
    <mergeCell ref="V408:V409"/>
    <mergeCell ref="W408:W409"/>
    <mergeCell ref="X408:X409"/>
    <mergeCell ref="Y408:Y409"/>
    <mergeCell ref="Z408:Z409"/>
    <mergeCell ref="AA408:AA409"/>
    <mergeCell ref="AB408:AB409"/>
    <mergeCell ref="AC408:AC409"/>
    <mergeCell ref="AD408:AD409"/>
    <mergeCell ref="AE408:AE409"/>
    <mergeCell ref="AF408:AF409"/>
    <mergeCell ref="AG408:AG409"/>
    <mergeCell ref="AH408:AH409"/>
    <mergeCell ref="AI408:AI409"/>
    <mergeCell ref="AJ408:AJ409"/>
    <mergeCell ref="AK408:AK409"/>
    <mergeCell ref="AL408:AL409"/>
    <mergeCell ref="AM408:AM409"/>
    <mergeCell ref="AN408:AN409"/>
    <mergeCell ref="AO408:AO409"/>
    <mergeCell ref="AP408:AP409"/>
    <mergeCell ref="AQ408:AQ409"/>
    <mergeCell ref="AR408:AR409"/>
    <mergeCell ref="AS408:AS409"/>
    <mergeCell ref="AV408:AV409"/>
    <mergeCell ref="A410:A413"/>
    <mergeCell ref="B410:F413"/>
    <mergeCell ref="G410:G413"/>
    <mergeCell ref="H410:H413"/>
    <mergeCell ref="I410:I413"/>
    <mergeCell ref="J410:J413"/>
    <mergeCell ref="K410:K413"/>
    <mergeCell ref="L410:L413"/>
    <mergeCell ref="M410:M413"/>
    <mergeCell ref="O410:O413"/>
    <mergeCell ref="P410:R411"/>
    <mergeCell ref="S410:S411"/>
    <mergeCell ref="T410:T411"/>
    <mergeCell ref="U410:U411"/>
    <mergeCell ref="V410:V411"/>
    <mergeCell ref="W410:W411"/>
    <mergeCell ref="X410:X411"/>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L410:AL411"/>
    <mergeCell ref="AM410:AM411"/>
    <mergeCell ref="AN410:AN411"/>
    <mergeCell ref="AO410:AO411"/>
    <mergeCell ref="AP410:AP411"/>
    <mergeCell ref="AQ410:AQ411"/>
    <mergeCell ref="AR410:AR411"/>
    <mergeCell ref="AS410:AS411"/>
    <mergeCell ref="AV410:AV411"/>
    <mergeCell ref="AX410:AX41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N411:N412"/>
    <mergeCell ref="AT411:AT412"/>
    <mergeCell ref="AW411:AW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AE412:AE413"/>
    <mergeCell ref="AF412:AF413"/>
    <mergeCell ref="AG412:AG413"/>
    <mergeCell ref="AH412:AH413"/>
    <mergeCell ref="AI412:AI413"/>
    <mergeCell ref="AJ412:AJ413"/>
    <mergeCell ref="AK412:AK413"/>
    <mergeCell ref="AL412:AL413"/>
    <mergeCell ref="AM412:AM413"/>
    <mergeCell ref="AN412:AN413"/>
    <mergeCell ref="AO412:AO413"/>
    <mergeCell ref="AP412:AP413"/>
    <mergeCell ref="AQ412:AQ413"/>
    <mergeCell ref="AR412:AR413"/>
    <mergeCell ref="AS412:AS413"/>
    <mergeCell ref="AV412:AV413"/>
  </mergeCells>
  <conditionalFormatting sqref="U14:U413">
    <cfRule type="expression" priority="2" aboveAverage="0" equalAverage="0" bottom="0" percent="0" rank="0" text="" dxfId="76">
      <formula>AV14=""</formula>
    </cfRule>
  </conditionalFormatting>
  <conditionalFormatting sqref="V14:V413">
    <cfRule type="expression" priority="3" aboveAverage="0" equalAverage="0" bottom="0" percent="0" rank="0" text="" dxfId="77">
      <formula>V14&lt;O14</formula>
    </cfRule>
  </conditionalFormatting>
  <conditionalFormatting sqref="V16:V413">
    <cfRule type="expression" priority="4" aboveAverage="0" equalAverage="0" bottom="0" percent="0" rank="0" text="" dxfId="78">
      <formula>V16&lt;O14</formula>
    </cfRule>
  </conditionalFormatting>
  <conditionalFormatting sqref="W14:AH413">
    <cfRule type="expression" priority="5" aboveAverage="0" equalAverage="0" bottom="0" percent="0" rank="0" text="" dxfId="79">
      <formula>OR($U14="",$U14=" ")</formula>
    </cfRule>
  </conditionalFormatting>
  <conditionalFormatting sqref="AB14:AB413 AD14:AD413">
    <cfRule type="expression" priority="6" aboveAverage="0" equalAverage="0" bottom="0" percent="0" rank="0" text="" dxfId="80">
      <formula>AND($T14="令和６年度の算定予定",OR($AB14&lt;&gt;7,$AD14&lt;&gt;3))</formula>
    </cfRule>
  </conditionalFormatting>
  <conditionalFormatting sqref="AG14:AG413">
    <cfRule type="expression" priority="7" aboveAverage="0" equalAverage="0" bottom="0" percent="0" rank="0" text="" dxfId="81">
      <formula>AND(T14="令和６年度の算定予定",AG14&gt;10)</formula>
    </cfRule>
  </conditionalFormatting>
  <conditionalFormatting sqref="AN14:AN413">
    <cfRule type="expression" priority="8" aboveAverage="0" equalAverage="0" bottom="0" percent="0" rank="0" text="" dxfId="82">
      <formula>AND($T14="令和６年度の算定予定",AND($AM14&lt;&gt;"",$AM14&lt;&gt;0))</formula>
    </cfRule>
  </conditionalFormatting>
  <conditionalFormatting sqref="AO14:AO413">
    <cfRule type="expression" priority="9" aboveAverage="0" equalAverage="0" bottom="0" percent="0" rank="0" text="" dxfId="83">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priority="10" aboveAverage="0" equalAverage="0" bottom="0" percent="0" rank="0" text="" dxfId="84">
      <formula>AND(T14="令和６年度の算定予定",OR(U14="新加算Ⅴ（７）",U14="新加算Ⅴ（９）",U14="新加算Ⅴ（10）",U14="新加算Ⅴ（12）",U14="新加算Ⅴ（13）",U14="新加算Ⅴ（14）"))</formula>
    </cfRule>
  </conditionalFormatting>
  <conditionalFormatting sqref="AQ14:AQ413">
    <cfRule type="expression" priority="11" aboveAverage="0" equalAverage="0" bottom="0" percent="0" rank="0" text="" dxfId="85">
      <formula>AND(T14="令和６年度の算定予定",OR(U14="新加算Ⅰ",U14="新加算Ⅱ",U14="新加算Ⅲ",U14="新加算Ⅴ（１）",U14="新加算Ⅴ（３）",U14="新加算Ⅴ（８）"))</formula>
    </cfRule>
  </conditionalFormatting>
  <conditionalFormatting sqref="AR11">
    <cfRule type="expression" priority="12" aboveAverage="0" equalAverage="0" bottom="0" percent="0" rank="0" text="" dxfId="86">
      <formula>$AR$11="○"</formula>
    </cfRule>
  </conditionalFormatting>
  <conditionalFormatting sqref="AR14:AR413">
    <cfRule type="expression" priority="13" aboveAverage="0" equalAverage="0" bottom="0" percent="0" rank="0" text="" dxfId="87">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priority="14" aboveAverage="0" equalAverage="0" bottom="0" percent="0" rank="0" text="" dxfId="88">
      <formula>AND(T14="令和６年度の算定予定",OR(U14="新加算Ⅰ",U14="新加算Ⅴ（１）",U14="新加算Ⅴ（２）",U14="新加算Ⅴ（５）",U14="新加算Ⅴ（７）",U14="新加算Ⅴ（10）"))</formula>
    </cfRule>
  </conditionalFormatting>
  <conditionalFormatting sqref="AT11">
    <cfRule type="expression" priority="15" aboveAverage="0" equalAverage="0" bottom="0" percent="0" rank="0" text="" dxfId="89">
      <formula>$AR$11&lt;&gt;"×"</formula>
    </cfRule>
  </conditionalFormatting>
  <dataValidations count="9">
    <dataValidation allowBlank="true" errorStyle="stop" operator="between" showDropDown="false" showErrorMessage="true" showInputMessage="true" sqref="B14 G14:N14 AW14:AW15 N15 X16 Z16 AB16 AD16 N17:N19 AW17:AW19 B18 G18:M18 X20 Z20 AB20 AD20 N21:N23 AW21 B22 G22:M22 X24 Z24 AB24 AD24 N25:N27 B26 G26:M26 X28 Z28 AB28 AD28 N29:N31 B30 G30:M30 X32 Z32 AB32 AD32 N33:N35 B34 G34:M34 X36 Z36 AB36 AD36 N37:N39 B38 G38:M38 X40 Z40 AB40 AD40 N41:N43 B42 G42:M42 X44 Z44 AB44 AD44 N45:N47 B46 G46:M46 X48 Z48 AB48 AD48 N49:N51 B50 G50:M50 X52 Z52 AB52 AD52 N53:N55 B54 G54:M54 X56 Z56 AB56 AD56 N57:N59 B58 G58:M58 X60 Z60 AB60 AD60 N61:N63 B62 G62:M62 X64 Z64 AB64 AD64 N65:N67 B66 G66:M66 X68 Z68 AB68 AD68 N69:N71 B70 G70:M70 X72 Z72 AB72 AD72 N73:N75 B74 G74:M74 X76 Z76 AB76 AD76 N77:N79 B78 G78:M78 X80 Z80 AB80 AD80 N81:N83 B82 G82:M82 X84 Z84 AB84 AD84 N85:N87 B86 G86:M86 X88 Z88 AB88 AD88 N89:N91 B90 G90:M90 X92 Z92 AB92 AD92 N93:N95 B94 G94:M94 X96 Z96 AB96 AD96 N97:N99 B98 G98:M98 X100 Z100 AB100 AD100 N101:N103 B102 G102:M102 X104 Z104 AB104 AD104 N105:N107 B106 G106:M106 X108 Z108 AB108 AD108 N109:N111 B110 G110:M110 X112 Z112 AB112 AD112 N113:N115 B114 G114:M114 X116 Z116 AB116 AD116 N117:N119 B118 G118:M118 X120 Z120 AB120 AD120 N121:N123 B122 G122:M122 X124 Z124 AB124 AD124 N125:N127 B126 G126:M126 X128 Z128 AB128 AD128 N129:N131 B130 G130:M130 X132 Z132 AB132 AD132 N133:N135 B134 G134:M134 X136 Z136 AB136 AD136 N137:N139 B138 G138:M138 X140 Z140 AB140 AD140 N141:N143 B142 G142:M142 X144 Z144 AB144 AD144 N145:N147 B146 G146:M146 X148 Z148 AB148 AD148 N149:N151 B150 G150:M150 X152 Z152 AB152 AD152 N153:N155 B154 G154:M154 X156 Z156 AB156 AD156 N157:N159 B158 G158:M158 X160 Z160 AB160 AD160 N161:N163 B162 G162:M162 X164 Z164 AB164 AD164 N165:N167 B166 G166:M166 X168 Z168 AB168 AD168 N169:N171 B170 G170:M170 X172 Z172 AB172 AD172 N173:N175 B174 G174:M174 X176 Z176 AB176 AD176 N177:N179 B178 G178:M178 X180 Z180 AB180 AD180 N181:N183 B182 G182:M182 X184 Z184 AB184 AD184 N185:N187 B186 G186:M186 X188 Z188 AB188 AD188 N189:N191 B190 G190:M190 X192 Z192 AB192 AD192 N193:N195 B194 G194:M194 X196 Z196 AB196 AD196 N197:N199 B198 G198:M198 X200 Z200 AB200 AD200 N201:N203 B202 G202:M202 X204 Z204 AB204 AD204 N205:N207 B206 G206:M206 X208 Z208 AB208 AD208 N209:N211 B210 G210:M210 X212 Z212 AB212 AD212 N213:N215 B214 G214:M214 X216 Z216 AB216 AD216 N217:N219 B218 G218:M218 X220 Z220 AB220 AD220 N221:N223 B222 G222:M222 X224 Z224 AB224 AD224 N225:N227 B226 G226:M226 X228 Z228 AB228 AD228 N229:N231 B230 G230:M230 X232 Z232 AB232 AD232 N233:N235 B234 G234:M234 X236 Z236 AB236 AD236 N237:N239 B238 G238:M238 X240 Z240 AB240 AD240 N241:N243 B242 G242:M242 X244 Z244 AB244 AD244 N245:N247 B246 G246:M246 X248 Z248 AB248 AD248 N249:N251 B250 G250:M250 X252 Z252 AB252 AD252 N253:N255 B254 G254:M254 X256 Z256 AB256 AD256 N257:N259 B258 G258:M258 X260 Z260 AB260 AD260 N261:N263 B262 G262:M262 X264 Z264 AB264 AD264 N265:N267 B266 G266:M266 X268 Z268 AB268 AD268 N269:N271 B270 G270:M270 X272 Z272 AB272 AD272 N273:N275 B274 G274:M274 X276 Z276 AB276 AD276 N277:N279 B278 G278:M278 X280 Z280 AB280 AD280 N281:N283 B282 G282:M282 X284 Z284 AB284 AD284 N285:N287 B286 G286:M286 X288 Z288 AB288 AD288 N289:N291 B290 G290:M290 X292 Z292 AB292 AD292 N293:N295 B294 G294:M294 X296 Z296 AB296 AD296 N297:N299 B298 G298:M298 X300 Z300 AB300 AD300 N301:N303 B302 G302:M302 X304 Z304 AB304 AD304 N305:N307 B306 G306:M306 X308 Z308 AB308 AD308 N309:N311 B310 G310:M310 X312 Z312 AB312 AD312 N313:N315 B314 G314:M314 X316 Z316 AB316 AD316 N317:N319 B318 G318:M318 X320 Z320 AB320 AD320 N321:N323 B322 G322:M322 X324 Z324 AB324 AD324 N325:N327 B326 G326:M326 X328 Z328 AB328 AD328 N329:N331 B330 G330:M330 X332 Z332 AB332 AD332 N333:N335 B334 G334:M334 X336 Z336 AB336 AD336 N337:N339 B338 G338:M338 X340 Z340 AB340 AD340 N341:N343 B342 G342:M342 X344 Z344 AB344 AD344 N345:N347 B346 G346:M346 X348 Z348 AB348 AD348 N349:N351 B350 G350:M350 X352 Z352 AB352 AD352 N353:N355 B354 G354:M354 X356 Z356 AB356 AD356 N357:N359 B358 G358:M358 X360 Z360 AB360 AD360 N361:N363 B362 G362:M362 X364 Z364 AB364 AD364 N365:N367 B366 G366:M366 X368 Z368 AB368 AD368 N369:N371 B370 G370:M370 X372 Z372 AB372 AD372 N373:N375 B374 G374:M374 X376 Z376 AB376 AD376 N377:N379 B378 G378:M378 X380 Z380 AB380 AD380 N381:N383 B382 G382:M382 X384 Z384 AB384 AD384 N385:N387 B386 G386:M386 X388 Z388 AB388 AD388 N389:N391 B390 G390:M390 X392 Z392 AB392 AD392 N393:N395 B394 G394:M394 X396 Z396 AB396 AD396 N397:N399 B398 G398:M398 X400 Z400 AB400 AD400 N401:N403 B402 G402:M402 X404 Z404 AB404 AD404 N405:N407 B406 G406:M406 X408 Z408 AB408 AD408 N409:N411 B410 G410:M410 X412 Z412 AB412 AD412 N413" type="none">
      <formula1>0</formula1>
      <formula2>0</formula2>
    </dataValidation>
    <dataValidation allowBlank="true" errorStyle="stop" operator="between" showDropDown="false" showErrorMessage="true" showInputMessage="true" sqref="AS14:AS15 AS18:AS19 AS22:AS23 AS26:AS27 AS30:AS31 AS34:AS35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type="list">
      <formula1>INDIRECT(AY22)</formula1>
      <formula2>0</formula2>
    </dataValidation>
    <dataValidation allowBlank="true" errorStyle="stop" operator="between" showDropDown="false" showErrorMessage="true" showInputMessage="true" sqref="U14:U15 U18:U19 U22:U23 U26:U27 U30:U31 U34:U35 U38:U39 U42:U43 U46:U47 U50:U51 U54:U55 U58:U59 U62:U63 U66:U67 U70:U71 U74:U75 U78:U79 U82:U83 U86:U87 U90:U91 U94:U95 U98:U99 U102:U103 U106:U107 U110:U111 U114:U115 U118:U119 U122:U123 U126:U127 U130:U131 U134:U135 U138:U139 U142:U143 U146:U147 U150:U151 U154:U155 U158:U159 U162:U163 U166:U167 U170:U171 U174:U175 U178:U179 U182:U183 U186:U187 U190:U191 U194:U195 U198:U199 U202:U203 U206:U207 U210:U211 U214:U215 U218:U219 U222:U223 U226:U227 U230:U231 U234:U235 U238:U239 U242:U243 U246:U247 U250:U251 U254:U255 U258:U259 U262:U263 U266:U267 U270:U271 U274:U275 U278:U279 U282:U283 U286:U287 U290:U291 U294:U295 U298:U299 U302:U303 U306:U307 U310:U311 U314:U315 U318:U319 U322:U323 U326:U327 U330:U331 U334:U335 U338:U339 U342:U343 U346:U347 U350:U351 U354:U355 U358:U359 U362:U363 U366:U367 U370:U371 U374:U375 U378:U379 U382:U383 U386:U387 U390:U391 U394:U395 U398:U399 U402:U403 U406:U407 U410:U411" type="list">
      <formula1>$AZ14:$BE14</formula1>
      <formula2>0</formula2>
    </dataValidation>
    <dataValidation allowBlank="true" error="このセルには１～３または６～12&#10;の数字しか入力できません。" errorStyle="stop" operator="between" showDropDown="true" showErrorMessage="true" showInputMessage="true"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type="list">
      <formula1>"1,2,3,6,7,8,9,10,11,12"</formula1>
      <formula2>0</formula2>
    </dataValidation>
    <dataValidation allowBlank="true" error="このセルには６または７しか入力できません。" errorStyle="stop" operator="between" showDropDown="true" showErrorMessage="true" showInputMessage="true"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type="list">
      <formula1>"6,7"</formula1>
      <formula2>0</formula2>
    </dataValidation>
    <dataValidation allowBlank="true" errorStyle="stop" operator="greaterThanOrEqual" prompt="要件を満たす職員数を記入してください。" showDropDown="false" showErrorMessage="true" showInputMessage="true"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type="whole">
      <formula1>0</formula1>
      <formula2>0</formula2>
    </dataValidation>
    <dataValidation allowBlank="true" errorStyle="stop" operator="between" showDropDown="false" showErrorMessage="true" showInputMessage="true" sqref="AN14:AN15 AP14:AP15 AN18:AN19 AP18:AP19 AN22:AN23 AP22:AP23 AN26:AN27 AP26:AP27 AN30:AN31 AP30:AP31 AN34:AN35 AP34:AP35 AN38:AN39 AP38:AP39 AN42:AN43 AP42:AP43 AN46:AN47 AP46:AP47 AN50:AN51 AP50:AP51 AN54:AN55 AP54:AP55 AN58:AN59 AP58:AP59 AN62:AN63 AP62:AP63 AN66:AN67 AP66:AP67 AN70:AN71 AP70:AP71 AN74:AN75 AP74:AP75 AN78:AN79 AP78:AP79 AN82:AN83 AP82:AP83 AN86:AN87 AP86:AP87 AN90:AN91 AP90:AP91 AN94:AN95 AP94:AP95 AN98:AN99 AP98:AP99 AN102:AN103 AP102:AP103 AN106:AN107 AP106:AP107 AN110:AN111 AP110:AP111 AN114:AN115 AP114:AP115 AN118:AN119 AP118:AP119 AN122:AN123 AP122:AP123 AN126:AN127 AP126:AP127 AN130:AN131 AP130:AP131 AN134:AN135 AP134:AP135 AN138:AN139 AP138:AP139 AN142:AN143 AP142:AP143 AN146:AN147 AP146:AP147 AN150:AN151 AP150:AP151 AN154:AN155 AP154:AP155 AN158:AN159 AP158:AP159 AN162:AN163 AP162:AP163 AN166:AN167 AP166:AP167 AN170:AN171 AP170:AP171 AN174:AN175 AP174:AP175 AN178:AN179 AP178:AP179 AN182:AN183 AP182:AP183 AN186:AN187 AP186:AP187 AN190:AN191 AP190:AP191 AN194:AN195 AP194:AP195 AN198:AN199 AP198:AP199 AN202:AN203 AP202:AP203 AN206:AN207 AP206:AP207 AN210:AN211 AP210:AP211 AN214:AN215 AP214:AP215 AN218:AN219 AP218:AP219 AN222:AN223 AP222:AP223 AN226:AN227 AP226:AP227 AN230:AN231 AP230:AP231 AN234:AN235 AP234:AP235 AN238:AN239 AP238:AP239 AN242:AN243 AP242:AP243 AN246:AN247 AP246:AP247 AN250:AN251 AP250:AP251 AN254:AN255 AP254:AP255 AN258:AN259 AP258:AP259 AN262:AN263 AP262:AP263 AN266:AN267 AP266:AP267 AN270:AN271 AP270:AP271 AN274:AN275 AP274:AP275 AN278:AN279 AP278:AP279 AN282:AN283 AP282:AP283 AN286:AN287 AP286:AP287 AN290:AN291 AP290:AP291 AN294:AN295 AP294:AP295 AN298:AN299 AP298:AP299 AN302:AN303 AP302:AP303 AN306:AN307 AP306:AP307 AN310:AN311 AP310:AP311 AN314:AN315 AP314:AP315 AN318:AN319 AP318:AP319 AN322:AN323 AP322:AP323 AN326:AN327 AP326:AP327 AN330:AN331 AP330:AP331 AN334:AN335 AP334:AP335 AN338:AN339 AP338:AP339 AN342:AN343 AP342:AP343 AN346:AN347 AP346:AP347 AN350:AN351 AP350:AP351 AN354:AN355 AP354:AP355 AN358:AN359 AP358:AP359 AN362:AN363 AP362:AP363 AN366:AN367 AP366:AP367 AN370:AN371 AP370:AP371 AN374:AN375 AP374:AP375 AN378:AN379 AP378:AP379 AN382:AN383 AP382:AP383 AN386:AN387 AP386:AP387 AN390:AN391 AP390:AP391 AN394:AN395 AP394:AP395 AN398:AN399 AP398:AP399 AN402:AN403 AP402:AP403 AN406:AN407 AP406:AP407 AN410:AN411 AP410:AP411" type="list">
      <formula1>【参考】数式用!$AM$2:$AM$3</formula1>
      <formula2>0</formula2>
    </dataValidation>
    <dataValidation allowBlank="true" errorStyle="stop" operator="between" showDropDown="false" showErrorMessage="true" showInputMessage="true" sqref="U16 U20 U24 U28 U32 U36 U40 U44 U48 U52 U56 U60 U64 U68 U72 U76 U80 U84 U88 U92 U96 U100 U104 U108 U112 U116 U120 U124 U128 U132 U136 U140 U144 U148 U152 U156 U160 U164 U168 U172 U176 U180 U184 U188 U192 U196 U200 U204 U208 U212 U216 U220 U224 U228 U232 U236 U240 U244 U248 U252 U256 U260 U264 U268 U272 U276 U280 U284 U288 U292 U296 U300 U304 U308 U312 U316 U320 U324 U328 U332 U336 U340 U344 U348 U352 U356 U360 U364 U368 U372 U376 U380 U384 U388 U392 U396 U400 U404 U408 U412" type="list">
      <formula1>【参考】数式用!$AO$2:$AO$6</formula1>
      <formula2>0</formula2>
    </dataValidation>
    <dataValidation allowBlank="true" errorStyle="stop" operator="between" showDropDown="false" showErrorMessage="true" showInputMessage="true" sqref="AO14:AO15 AQ14:AQ15 AO18:AO19 AQ18:AQ19 AO22:AO23 AQ22:AQ23 AO26:AO27 AQ26:AQ27 AO30:AO31 AQ30:AQ31 AO34:AO35 AQ34:AQ35 AO38:AO39 AQ38:AQ39 AO42:AO43 AQ42:AQ43 AO46:AO47 AQ46:AQ47 AO50:AO51 AQ50:AQ51 AO54:AO55 AQ54:AQ55 AO58:AO59 AQ58:AQ59 AO62:AO63 AQ62:AQ63 AO66:AO67 AQ66:AQ67 AO70:AO71 AQ70:AQ71 AO74:AO75 AQ74:AQ75 AO78:AO79 AQ78:AQ79 AO82:AO83 AQ82:AQ83 AO86:AO87 AQ86:AQ87 AO90:AO91 AQ90:AQ91 AO94:AO95 AQ94:AQ95 AO98:AO99 AQ98:AQ99 AO102:AO103 AQ102:AQ103 AO106:AO107 AQ106:AQ107 AO110:AO111 AQ110:AQ111 AO114:AO115 AQ114:AQ115 AO118:AO119 AQ118:AQ119 AO122:AO123 AQ122:AQ123 AO126:AO127 AQ126:AQ127 AO130:AO131 AQ130:AQ131 AO134:AO135 AQ134:AQ135 AO138:AO139 AQ138:AQ139 AO142:AO143 AQ142:AQ143 AO146:AO147 AQ146:AQ147 AO150:AO151 AQ150:AQ151 AO154:AO155 AQ154:AQ155 AO158:AO159 AQ158:AQ159 AO162:AO163 AQ162:AQ163 AO166:AO167 AQ166:AQ167 AO170:AO171 AQ170:AQ171 AO174:AO175 AQ174:AQ175 AO178:AO179 AQ178:AQ179 AO182:AO183 AQ182:AQ183 AO186:AO187 AQ186:AQ187 AO190:AO191 AQ190:AQ191 AO194:AO195 AQ194:AQ195 AO198:AO199 AQ198:AQ199 AO202:AO203 AQ202:AQ203 AO206:AO207 AQ206:AQ207 AO210:AO211 AQ210:AQ211 AO214:AO215 AQ214:AQ215 AO218:AO219 AQ218:AQ219 AO222:AO223 AQ222:AQ223 AO226:AO227 AQ226:AQ227 AO230:AO231 AQ230:AQ231 AO234:AO235 AQ234:AQ235 AO238:AO239 AQ238:AQ239 AO242:AO243 AQ242:AQ243 AO246:AO247 AQ246:AQ247 AO250:AO251 AQ250:AQ251 AO254:AO255 AQ254:AQ255 AO258:AO259 AQ258:AQ259 AO262:AO263 AQ262:AQ263 AO266:AO267 AQ266:AQ267 AO270:AO271 AQ270:AQ271 AO274:AO275 AQ274:AQ275 AO278:AO279 AQ278:AQ279 AO282:AO283 AQ282:AQ283 AO286:AO287 AQ286:AQ287 AO290:AO291 AQ290:AQ291 AO294:AO295 AQ294:AQ295 AO298:AO299 AQ298:AQ299 AO302:AO303 AQ302:AQ303 AO306:AO307 AQ306:AQ307 AO310:AO311 AQ310:AQ311 AO314:AO315 AQ314:AQ315 AO318:AO319 AQ318:AQ319 AO322:AO323 AQ322:AQ323 AO326:AO327 AQ326:AQ327 AO330:AO331 AQ330:AQ331 AO334:AO335 AQ334:AQ335 AO338:AO339 AQ338:AQ339 AO342:AO343 AQ342:AQ343 AO346:AO347 AQ346:AQ347 AO350:AO351 AQ350:AQ351 AO354:AO355 AQ354:AQ355 AO358:AO359 AQ358:AQ359 AO362:AO363 AQ362:AQ363 AO366:AO367 AQ366:AQ367 AO370:AO371 AQ370:AQ371 AO374:AO375 AQ374:AQ375 AO378:AO379 AQ378:AQ379 AO382:AO383 AQ382:AQ383 AO386:AO387 AQ386:AQ387 AO390:AO391 AQ390:AQ391 AO394:AO395 AQ394:AQ395 AO398:AO399 AQ398:AQ399 AO402:AO403 AQ402:AQ403 AO406:AO407 AQ406:AQ407 AO410:AO411 AQ410:AQ411" type="list">
      <formula1>【参考】数式用!$AM$5:$AM$7</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0" pageOrder="downThenOver" orientation="landscape" blackAndWhite="false" draft="false" cellComments="none" horizontalDpi="300" verticalDpi="300" copies="1"/>
  <headerFooter differentFirst="false" differentOddEven="false">
    <oddHeader/>
    <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H414"/>
  <sheetViews>
    <sheetView showFormulas="false" showGridLines="true" showRowColHeaders="true" showZeros="true" rightToLeft="false" tabSelected="false" showOutlineSymbols="true" defaultGridColor="true" view="pageBreakPreview" topLeftCell="A1" colorId="64" zoomScale="100" zoomScaleNormal="85" zoomScalePageLayoutView="100" workbookViewId="0">
      <selection pane="topLeft" activeCell="A1" activeCellId="0" sqref="A1"/>
    </sheetView>
  </sheetViews>
  <sheetFormatPr defaultColWidth="2.50390625" defaultRowHeight="17.25" zeroHeight="false" outlineLevelRow="0" outlineLevelCol="0"/>
  <cols>
    <col collapsed="false" customWidth="true" hidden="false" outlineLevel="0" max="1" min="1" style="1" width="5.63"/>
    <col collapsed="false" customWidth="true" hidden="false" outlineLevel="0" max="6" min="2" style="524" width="2.63"/>
    <col collapsed="false" customWidth="true" hidden="false" outlineLevel="0" max="7" min="7" style="1" width="13.12"/>
    <col collapsed="false" customWidth="true" hidden="false" outlineLevel="0" max="8" min="8" style="1" width="8.5"/>
    <col collapsed="false" customWidth="true" hidden="false" outlineLevel="0" max="9" min="9" style="743" width="9.38"/>
    <col collapsed="false" customWidth="true" hidden="false" outlineLevel="0" max="10" min="10" style="1" width="14.5"/>
    <col collapsed="false" customWidth="true" hidden="false" outlineLevel="0" max="11" min="11" style="287" width="16.62"/>
    <col collapsed="false" customWidth="true" hidden="false" outlineLevel="0" max="12" min="12" style="526" width="14.5"/>
    <col collapsed="false" customWidth="true" hidden="false" outlineLevel="0" max="13" min="13" style="526" width="6.63"/>
    <col collapsed="false" customWidth="true" hidden="false" outlineLevel="0" max="14" min="14" style="526" width="15"/>
    <col collapsed="false" customWidth="true" hidden="false" outlineLevel="0" max="15" min="15" style="526" width="5.87"/>
    <col collapsed="false" customWidth="true" hidden="false" outlineLevel="0" max="16" min="16" style="525" width="2.63"/>
    <col collapsed="false" customWidth="true" hidden="false" outlineLevel="0" max="17" min="17" style="525" width="15.12"/>
    <col collapsed="false" customWidth="true" hidden="false" outlineLevel="0" max="18" min="18" style="526" width="2.37"/>
    <col collapsed="false" customWidth="true" hidden="false" outlineLevel="0" max="19" min="19" style="526" width="7.38"/>
    <col collapsed="false" customWidth="true" hidden="false" outlineLevel="0" max="20" min="20" style="526" width="18.01"/>
    <col collapsed="false" customWidth="true" hidden="false" outlineLevel="0" max="21" min="21" style="525" width="15.12"/>
    <col collapsed="false" customWidth="true" hidden="false" outlineLevel="0" max="22" min="22" style="526" width="7"/>
    <col collapsed="false" customWidth="true" hidden="false" outlineLevel="0" max="23" min="23" style="287" width="4.63"/>
    <col collapsed="false" customWidth="true" hidden="false" outlineLevel="0" max="25" min="24" style="287" width="2.87"/>
    <col collapsed="false" customWidth="true" hidden="false" outlineLevel="0" max="26" min="26" style="287" width="3.63"/>
    <col collapsed="false" customWidth="true" hidden="false" outlineLevel="0" max="27" min="27" style="287" width="10"/>
    <col collapsed="false" customWidth="true" hidden="false" outlineLevel="0" max="29" min="28" style="287" width="2.87"/>
    <col collapsed="false" customWidth="true" hidden="false" outlineLevel="0" max="30" min="30" style="287" width="3.5"/>
    <col collapsed="false" customWidth="true" hidden="false" outlineLevel="0" max="32" min="31" style="287" width="2.87"/>
    <col collapsed="false" customWidth="true" hidden="false" outlineLevel="0" max="33" min="33" style="287" width="3.63"/>
    <col collapsed="false" customWidth="true" hidden="false" outlineLevel="0" max="34" min="34" style="287" width="6.13"/>
    <col collapsed="false" customWidth="true" hidden="false" outlineLevel="0" max="37" min="35" style="526" width="14.38"/>
    <col collapsed="false" customWidth="true" hidden="false" outlineLevel="0" max="38" min="38" style="526" width="9.12"/>
    <col collapsed="false" customWidth="true" hidden="false" outlineLevel="0" max="39" min="39" style="526" width="14.38"/>
    <col collapsed="false" customWidth="true" hidden="false" outlineLevel="0" max="40" min="40" style="526" width="8.62"/>
    <col collapsed="false" customWidth="true" hidden="false" outlineLevel="0" max="41" min="41" style="1" width="11.38"/>
    <col collapsed="false" customWidth="true" hidden="false" outlineLevel="0" max="42" min="42" style="1" width="9.88"/>
    <col collapsed="false" customWidth="true" hidden="false" outlineLevel="0" max="43" min="43" style="16" width="11.12"/>
    <col collapsed="false" customWidth="true" hidden="false" outlineLevel="0" max="44" min="44" style="884" width="12"/>
    <col collapsed="false" customWidth="true" hidden="false" outlineLevel="0" max="45" min="45" style="16" width="21.38"/>
    <col collapsed="false" customWidth="true" hidden="false" outlineLevel="0" max="46" min="46" style="16" width="61"/>
    <col collapsed="false" customWidth="true" hidden="false" outlineLevel="0" max="47" min="47" style="16" width="8.38"/>
    <col collapsed="false" customWidth="true" hidden="false" outlineLevel="0" max="48" min="48" style="12" width="17.88"/>
    <col collapsed="false" customWidth="true" hidden="false" outlineLevel="0" max="49" min="49" style="12" width="10.88"/>
    <col collapsed="false" customWidth="true" hidden="false" outlineLevel="0" max="50" min="50" style="12" width="6.5"/>
    <col collapsed="false" customWidth="true" hidden="false" outlineLevel="0" max="51" min="51" style="12" width="19.62"/>
    <col collapsed="false" customWidth="true" hidden="false" outlineLevel="0" max="52" min="52" style="12" width="8.12"/>
    <col collapsed="false" customWidth="true" hidden="false" outlineLevel="0" max="55" min="53" style="12" width="7.38"/>
    <col collapsed="false" customWidth="true" hidden="false" outlineLevel="0" max="56" min="56" style="12" width="8.62"/>
    <col collapsed="false" customWidth="true" hidden="false" outlineLevel="0" max="57" min="57" style="684" width="8.38"/>
    <col collapsed="false" customWidth="true" hidden="false" outlineLevel="0" max="60" min="58" style="12" width="7.38"/>
    <col collapsed="false" customWidth="true" hidden="false" outlineLevel="0" max="63" min="61" style="1" width="6.63"/>
    <col collapsed="false" customWidth="false" hidden="false" outlineLevel="0" max="1024" min="64" style="1" width="2.5"/>
  </cols>
  <sheetData>
    <row r="1" customFormat="false" ht="30" hidden="false" customHeight="true" outlineLevel="0" collapsed="false">
      <c r="A1" s="529" t="s">
        <v>411</v>
      </c>
      <c r="B1" s="530"/>
      <c r="C1" s="530"/>
      <c r="D1" s="530"/>
      <c r="E1" s="530"/>
      <c r="F1" s="530"/>
      <c r="G1" s="78"/>
      <c r="H1" s="78"/>
      <c r="I1" s="745"/>
      <c r="J1" s="78"/>
      <c r="K1" s="409"/>
      <c r="L1" s="77"/>
      <c r="M1" s="77"/>
      <c r="N1" s="747"/>
      <c r="O1" s="77"/>
      <c r="P1" s="746"/>
      <c r="Q1" s="746"/>
      <c r="R1" s="747"/>
      <c r="S1" s="77"/>
      <c r="T1" s="747"/>
      <c r="U1" s="746"/>
      <c r="V1" s="747"/>
      <c r="W1" s="284"/>
      <c r="X1" s="748"/>
      <c r="Y1" s="748"/>
      <c r="Z1" s="748"/>
      <c r="AA1" s="748"/>
      <c r="AB1" s="748"/>
      <c r="AC1" s="748"/>
      <c r="AD1" s="748"/>
      <c r="AE1" s="748"/>
      <c r="AF1" s="748"/>
      <c r="AG1" s="748"/>
      <c r="AH1" s="748"/>
      <c r="AI1" s="749"/>
      <c r="AJ1" s="747"/>
      <c r="AK1" s="749"/>
      <c r="AL1" s="749"/>
      <c r="AM1" s="749"/>
      <c r="AN1" s="749"/>
      <c r="AO1" s="76"/>
      <c r="AP1" s="76"/>
      <c r="AQ1" s="751" t="s">
        <v>42</v>
      </c>
      <c r="AR1" s="751"/>
      <c r="AS1" s="752" t="str">
        <f aca="false">IF(基本情報入力シート!C33="","",基本情報入力シート!C33)</f>
        <v/>
      </c>
      <c r="AT1" s="753"/>
      <c r="AU1" s="753"/>
      <c r="AZ1" s="684"/>
      <c r="BD1" s="1"/>
      <c r="BE1" s="1"/>
      <c r="BF1" s="1"/>
      <c r="BG1" s="1"/>
      <c r="BH1" s="1"/>
    </row>
    <row r="2" customFormat="false" ht="21" hidden="false" customHeight="true" outlineLevel="0" collapsed="false">
      <c r="A2" s="78"/>
      <c r="B2" s="531"/>
      <c r="C2" s="531"/>
      <c r="D2" s="531"/>
      <c r="E2" s="531"/>
      <c r="F2" s="531"/>
      <c r="G2" s="77"/>
      <c r="H2" s="77"/>
      <c r="I2" s="755"/>
      <c r="J2" s="77"/>
      <c r="K2" s="409"/>
      <c r="L2" s="77"/>
      <c r="M2" s="77"/>
      <c r="N2" s="77"/>
      <c r="O2" s="77"/>
      <c r="P2" s="746"/>
      <c r="Q2" s="746"/>
      <c r="R2" s="747"/>
      <c r="S2" s="77"/>
      <c r="U2" s="746"/>
      <c r="V2" s="747"/>
      <c r="W2" s="284"/>
      <c r="X2" s="284"/>
      <c r="Y2" s="284"/>
      <c r="Z2" s="284"/>
      <c r="AA2" s="284"/>
      <c r="AB2" s="284"/>
      <c r="AC2" s="284"/>
      <c r="AD2" s="284"/>
      <c r="AE2" s="284"/>
      <c r="AF2" s="284"/>
      <c r="AG2" s="284"/>
      <c r="AH2" s="284"/>
      <c r="AI2" s="749"/>
      <c r="AJ2" s="747"/>
      <c r="AK2" s="747"/>
      <c r="AL2" s="747"/>
      <c r="AM2" s="747"/>
      <c r="AN2" s="747"/>
      <c r="AO2" s="76"/>
      <c r="AP2" s="76"/>
      <c r="AQ2" s="578"/>
      <c r="AR2" s="885"/>
      <c r="AS2" s="578"/>
      <c r="AT2" s="578"/>
      <c r="AU2" s="578"/>
      <c r="AV2" s="757"/>
      <c r="AW2" s="684"/>
      <c r="AX2" s="757"/>
      <c r="AZ2" s="684"/>
      <c r="BD2" s="1"/>
      <c r="BE2" s="1"/>
      <c r="BF2" s="1"/>
      <c r="BG2" s="1"/>
      <c r="BH2" s="1"/>
    </row>
    <row r="3" customFormat="false" ht="27" hidden="false" customHeight="true" outlineLevel="0" collapsed="false">
      <c r="A3" s="540" t="s">
        <v>11</v>
      </c>
      <c r="B3" s="540"/>
      <c r="C3" s="540"/>
      <c r="D3" s="541" t="str">
        <f aca="false">IF(基本情報入力シート!M38="","",基本情報入力シート!M38)</f>
        <v/>
      </c>
      <c r="E3" s="541"/>
      <c r="F3" s="541"/>
      <c r="G3" s="541"/>
      <c r="H3" s="541"/>
      <c r="I3" s="541"/>
      <c r="J3" s="541"/>
      <c r="K3" s="409"/>
      <c r="L3" s="551"/>
      <c r="M3" s="551"/>
      <c r="O3" s="551"/>
      <c r="P3" s="758"/>
      <c r="Q3" s="758"/>
      <c r="R3" s="759"/>
      <c r="S3" s="551"/>
      <c r="T3" s="747"/>
      <c r="U3" s="746"/>
      <c r="V3" s="747"/>
      <c r="W3" s="284"/>
      <c r="X3" s="748"/>
      <c r="Y3" s="748"/>
      <c r="Z3" s="748"/>
      <c r="AA3" s="748"/>
      <c r="AB3" s="748"/>
      <c r="AC3" s="748"/>
      <c r="AD3" s="748"/>
      <c r="AE3" s="748"/>
      <c r="AF3" s="748"/>
      <c r="AG3" s="748"/>
      <c r="AH3" s="748"/>
      <c r="AI3" s="749"/>
      <c r="AJ3" s="747"/>
      <c r="AK3" s="747"/>
      <c r="AL3" s="747"/>
      <c r="AM3" s="747"/>
      <c r="AN3" s="747"/>
      <c r="AO3" s="76"/>
      <c r="AP3" s="76"/>
      <c r="AQ3" s="578"/>
      <c r="AR3" s="885"/>
      <c r="AS3" s="578"/>
      <c r="AT3" s="578"/>
      <c r="AU3" s="578"/>
      <c r="AZ3" s="684"/>
      <c r="BD3" s="1"/>
      <c r="BE3" s="1"/>
      <c r="BF3" s="1"/>
      <c r="BG3" s="1"/>
      <c r="BH3" s="1"/>
    </row>
    <row r="4" customFormat="false" ht="21" hidden="false" customHeight="true" outlineLevel="0" collapsed="false">
      <c r="A4" s="543"/>
      <c r="B4" s="544"/>
      <c r="C4" s="544"/>
      <c r="D4" s="545"/>
      <c r="E4" s="545"/>
      <c r="F4" s="545"/>
      <c r="G4" s="546"/>
      <c r="H4" s="546"/>
      <c r="I4" s="546"/>
      <c r="J4" s="546"/>
      <c r="K4" s="546"/>
      <c r="L4" s="551"/>
      <c r="M4" s="551"/>
      <c r="N4" s="551"/>
      <c r="O4" s="551"/>
      <c r="P4" s="758"/>
      <c r="Q4" s="746"/>
      <c r="R4" s="768"/>
      <c r="S4" s="551"/>
      <c r="T4" s="747"/>
      <c r="U4" s="746"/>
      <c r="V4" s="747"/>
      <c r="W4" s="284"/>
      <c r="X4" s="748"/>
      <c r="Y4" s="748"/>
      <c r="Z4" s="748"/>
      <c r="AA4" s="748"/>
      <c r="AB4" s="748"/>
      <c r="AC4" s="748"/>
      <c r="AD4" s="748"/>
      <c r="AE4" s="748"/>
      <c r="AF4" s="748"/>
      <c r="AG4" s="748"/>
      <c r="AH4" s="748"/>
      <c r="AI4" s="786"/>
      <c r="AJ4" s="747"/>
      <c r="AK4" s="747"/>
      <c r="AL4" s="747"/>
      <c r="AM4" s="747"/>
      <c r="AN4" s="747"/>
      <c r="AO4" s="76"/>
      <c r="AP4" s="76"/>
      <c r="AQ4" s="578"/>
      <c r="AR4" s="885"/>
      <c r="AS4" s="578"/>
      <c r="AT4" s="578"/>
      <c r="AU4" s="578"/>
      <c r="BD4" s="1"/>
      <c r="BE4" s="1"/>
      <c r="BF4" s="1"/>
      <c r="BG4" s="1"/>
      <c r="BH4" s="1"/>
    </row>
    <row r="5" customFormat="false" ht="35.25" hidden="false" customHeight="true" outlineLevel="0" collapsed="false">
      <c r="A5" s="556" t="s">
        <v>412</v>
      </c>
      <c r="B5" s="556"/>
      <c r="C5" s="556"/>
      <c r="D5" s="556"/>
      <c r="E5" s="556"/>
      <c r="F5" s="556"/>
      <c r="G5" s="556"/>
      <c r="H5" s="556"/>
      <c r="I5" s="556"/>
      <c r="J5" s="556"/>
      <c r="K5" s="556"/>
      <c r="L5" s="761" t="n">
        <f aca="false">IFERROR(SUMIF(T:T, "区分変更後の算定予定", AI:AI),"")</f>
        <v>0</v>
      </c>
      <c r="M5" s="886" t="s">
        <v>52</v>
      </c>
      <c r="N5" s="551"/>
      <c r="O5" s="551"/>
      <c r="P5" s="758"/>
      <c r="Q5" s="746"/>
      <c r="R5" s="768"/>
      <c r="S5" s="551"/>
      <c r="T5" s="747"/>
      <c r="U5" s="746"/>
      <c r="V5" s="747"/>
      <c r="W5" s="284"/>
      <c r="X5" s="748"/>
      <c r="Y5" s="748"/>
      <c r="Z5" s="748"/>
      <c r="AA5" s="748"/>
      <c r="AB5" s="748"/>
      <c r="AC5" s="748"/>
      <c r="AD5" s="748"/>
      <c r="AE5" s="748"/>
      <c r="AF5" s="748"/>
      <c r="AG5" s="748"/>
      <c r="AH5" s="748"/>
      <c r="AI5" s="786"/>
      <c r="AJ5" s="747"/>
      <c r="AK5" s="768" t="s">
        <v>413</v>
      </c>
      <c r="AL5" s="747"/>
      <c r="AM5" s="747"/>
      <c r="AN5" s="747"/>
      <c r="AO5" s="76"/>
      <c r="AP5" s="561"/>
      <c r="AQ5" s="561"/>
      <c r="AR5" s="771"/>
      <c r="AS5" s="561"/>
      <c r="AT5" s="561"/>
      <c r="AU5" s="561"/>
      <c r="AV5" s="785"/>
      <c r="AY5" s="785"/>
      <c r="AZ5" s="785"/>
      <c r="BA5" s="785"/>
      <c r="BB5" s="785"/>
      <c r="BC5" s="785"/>
      <c r="BD5" s="785"/>
      <c r="BE5" s="785"/>
      <c r="BF5" s="785"/>
      <c r="BG5" s="785"/>
      <c r="BH5" s="785"/>
    </row>
    <row r="6" customFormat="false" ht="35.25" hidden="false" customHeight="true" outlineLevel="0" collapsed="false">
      <c r="A6" s="765"/>
      <c r="B6" s="766" t="s">
        <v>378</v>
      </c>
      <c r="C6" s="766"/>
      <c r="D6" s="766"/>
      <c r="E6" s="766"/>
      <c r="F6" s="766"/>
      <c r="G6" s="766"/>
      <c r="H6" s="766"/>
      <c r="I6" s="766"/>
      <c r="J6" s="766"/>
      <c r="K6" s="766"/>
      <c r="L6" s="767" t="n">
        <f aca="false">IFERROR(SUMIF(T:T, "区分変更後の算定予定", AK:AK),"")</f>
        <v>0</v>
      </c>
      <c r="M6" s="886" t="s">
        <v>52</v>
      </c>
      <c r="N6" s="77"/>
      <c r="O6" s="77"/>
      <c r="P6" s="746"/>
      <c r="Q6" s="746"/>
      <c r="R6" s="768"/>
      <c r="S6" s="551"/>
      <c r="T6" s="747"/>
      <c r="U6" s="746"/>
      <c r="V6" s="747"/>
      <c r="W6" s="284"/>
      <c r="X6" s="748"/>
      <c r="Y6" s="748"/>
      <c r="Z6" s="748"/>
      <c r="AA6" s="748"/>
      <c r="AB6" s="748"/>
      <c r="AC6" s="748"/>
      <c r="AD6" s="748"/>
      <c r="AE6" s="748"/>
      <c r="AF6" s="748"/>
      <c r="AG6" s="748"/>
      <c r="AH6" s="748"/>
      <c r="AI6" s="786"/>
      <c r="AJ6" s="747"/>
      <c r="AK6" s="774" t="s">
        <v>325</v>
      </c>
      <c r="AL6" s="774"/>
      <c r="AM6" s="774"/>
      <c r="AN6" s="774"/>
      <c r="AO6" s="774"/>
      <c r="AP6" s="774"/>
      <c r="AQ6" s="774"/>
      <c r="AR6" s="887" t="n">
        <f aca="false">SUMIF(T:T,"区分変更後の算定予定",AR:AR)</f>
        <v>0</v>
      </c>
      <c r="AS6" s="578"/>
      <c r="AT6" s="561"/>
      <c r="AU6" s="561"/>
      <c r="AV6" s="564" t="s">
        <v>414</v>
      </c>
      <c r="AW6" s="564"/>
      <c r="AY6" s="785"/>
      <c r="AZ6" s="785"/>
      <c r="BA6" s="785"/>
      <c r="BB6" s="785"/>
      <c r="BC6" s="785"/>
      <c r="BD6" s="785"/>
      <c r="BE6" s="785"/>
      <c r="BF6" s="785"/>
      <c r="BG6" s="785"/>
      <c r="BH6" s="785"/>
    </row>
    <row r="7" customFormat="false" ht="35.25" hidden="false" customHeight="true" outlineLevel="0" collapsed="false">
      <c r="A7" s="765"/>
      <c r="B7" s="766" t="s">
        <v>381</v>
      </c>
      <c r="C7" s="766"/>
      <c r="D7" s="766"/>
      <c r="E7" s="766"/>
      <c r="F7" s="766"/>
      <c r="G7" s="766"/>
      <c r="H7" s="766"/>
      <c r="I7" s="766"/>
      <c r="J7" s="766"/>
      <c r="K7" s="766"/>
      <c r="L7" s="767" t="n">
        <f aca="false">IFERROR(SUMIF(T:T, "区分変更後の算定予定", AM:AM),"")</f>
        <v>0</v>
      </c>
      <c r="M7" s="886" t="s">
        <v>52</v>
      </c>
      <c r="N7" s="747"/>
      <c r="O7" s="747"/>
      <c r="P7" s="746"/>
      <c r="Q7" s="746"/>
      <c r="R7" s="768"/>
      <c r="S7" s="551"/>
      <c r="T7" s="747"/>
      <c r="U7" s="746"/>
      <c r="V7" s="747"/>
      <c r="W7" s="284"/>
      <c r="X7" s="748"/>
      <c r="Y7" s="748"/>
      <c r="Z7" s="748"/>
      <c r="AA7" s="748"/>
      <c r="AB7" s="748"/>
      <c r="AC7" s="748"/>
      <c r="AD7" s="748"/>
      <c r="AE7" s="748"/>
      <c r="AF7" s="748"/>
      <c r="AG7" s="748"/>
      <c r="AH7" s="284"/>
      <c r="AI7" s="780"/>
      <c r="AJ7" s="747"/>
      <c r="AK7" s="774" t="s">
        <v>415</v>
      </c>
      <c r="AL7" s="774"/>
      <c r="AM7" s="774"/>
      <c r="AN7" s="774"/>
      <c r="AO7" s="774"/>
      <c r="AP7" s="774"/>
      <c r="AQ7" s="774"/>
      <c r="AR7" s="888" t="n">
        <f aca="false">SUM(BD:BD)</f>
        <v>0</v>
      </c>
      <c r="AS7" s="578"/>
      <c r="AT7" s="561"/>
      <c r="AU7" s="578"/>
      <c r="AV7" s="889" t="str">
        <f aca="false">IF((COUNTIFS(T:T,"区分変更後の算定予定",U:U,"新加算Ⅰ")+COUNTIFS(T:T,"区分変更後の算定予定",U:U,"新加算Ⅱ")+COUNTIFS(T:T,"区分変更後の算定予定",U:U,"新加算Ⅲ"))&gt;=1,"旧処遇加算Ⅰ相当あり","旧処遇加算Ⅰ相当なし")</f>
        <v>旧処遇加算Ⅰ相当なし</v>
      </c>
      <c r="AW7" s="889"/>
      <c r="AX7" s="890" t="str">
        <f aca="false">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890"/>
      <c r="AZ7" s="890" t="str">
        <f aca="false">IF((COUNTIFS(T:T,"区分変更後の算定予定",U:U,"新加算Ⅰ")+COUNTIFS(T:T,"区分変更後の算定予定",U:U,"新加算Ⅱ"))&gt;=1,"旧特定加算相当あり","旧特定加算相当なし")</f>
        <v>旧特定加算相当なし</v>
      </c>
      <c r="BA7" s="890"/>
      <c r="BB7" s="890"/>
      <c r="BC7" s="890" t="str">
        <f aca="false">IF((COUNTIFS(T:T,"区分変更後の算定予定",U:U,"新加算Ⅰ"))&gt;=1,"旧特定加算Ⅰ相当あり","旧特定加算Ⅰ相当なし")</f>
        <v>旧特定加算Ⅰ相当なし</v>
      </c>
      <c r="BD7" s="890"/>
      <c r="BE7" s="890"/>
      <c r="BH7" s="1"/>
    </row>
    <row r="8" customFormat="false" ht="35.25" hidden="false" customHeight="true" outlineLevel="0" collapsed="false">
      <c r="A8" s="776"/>
      <c r="B8" s="766" t="s">
        <v>383</v>
      </c>
      <c r="C8" s="766"/>
      <c r="D8" s="766"/>
      <c r="E8" s="766"/>
      <c r="F8" s="766"/>
      <c r="G8" s="766"/>
      <c r="H8" s="766"/>
      <c r="I8" s="766"/>
      <c r="J8" s="766"/>
      <c r="K8" s="766"/>
      <c r="L8" s="891" t="n">
        <f aca="false">IFERROR(SUMIF(T:T, "区分変更後の算定予定", AJ:AJ),"")</f>
        <v>0</v>
      </c>
      <c r="M8" s="886" t="s">
        <v>52</v>
      </c>
      <c r="N8" s="747"/>
      <c r="O8" s="747"/>
      <c r="P8" s="746"/>
      <c r="Q8" s="575"/>
      <c r="R8" s="576"/>
      <c r="S8" s="576"/>
      <c r="T8" s="778"/>
      <c r="U8" s="779"/>
      <c r="V8" s="747"/>
      <c r="W8" s="284"/>
      <c r="X8" s="284"/>
      <c r="Y8" s="284"/>
      <c r="Z8" s="748"/>
      <c r="AA8" s="284"/>
      <c r="AB8" s="284"/>
      <c r="AC8" s="284"/>
      <c r="AD8" s="284"/>
      <c r="AE8" s="284"/>
      <c r="AF8" s="284"/>
      <c r="AG8" s="284"/>
      <c r="AH8" s="284"/>
      <c r="AI8" s="780"/>
      <c r="AJ8" s="747"/>
      <c r="AK8" s="747"/>
      <c r="AL8" s="747"/>
      <c r="AM8" s="747"/>
      <c r="AN8" s="747"/>
      <c r="AO8" s="76"/>
      <c r="AP8" s="76"/>
      <c r="AQ8" s="578"/>
      <c r="AR8" s="885"/>
      <c r="AS8" s="578"/>
      <c r="AT8" s="578"/>
      <c r="AU8" s="578"/>
    </row>
    <row r="9" customFormat="false" ht="35.25" hidden="false" customHeight="true" outlineLevel="0" collapsed="false">
      <c r="A9" s="574" t="s">
        <v>416</v>
      </c>
      <c r="B9" s="574"/>
      <c r="C9" s="574"/>
      <c r="D9" s="574"/>
      <c r="E9" s="574"/>
      <c r="F9" s="574"/>
      <c r="G9" s="574"/>
      <c r="H9" s="574"/>
      <c r="I9" s="574"/>
      <c r="J9" s="574"/>
      <c r="K9" s="574"/>
      <c r="L9" s="574"/>
      <c r="M9" s="77"/>
      <c r="N9" s="747"/>
      <c r="O9" s="747"/>
      <c r="P9" s="746"/>
      <c r="Q9" s="575"/>
      <c r="R9" s="576"/>
      <c r="S9" s="576"/>
      <c r="T9" s="778"/>
      <c r="U9" s="779"/>
      <c r="V9" s="747"/>
      <c r="W9" s="284"/>
      <c r="X9" s="284"/>
      <c r="Y9" s="284"/>
      <c r="Z9" s="748"/>
      <c r="AA9" s="284"/>
      <c r="AB9" s="284"/>
      <c r="AC9" s="284"/>
      <c r="AD9" s="284"/>
      <c r="AE9" s="284"/>
      <c r="AF9" s="284"/>
      <c r="AG9" s="284"/>
      <c r="AH9" s="284"/>
      <c r="AI9" s="780"/>
      <c r="AJ9" s="747"/>
      <c r="AK9" s="747"/>
      <c r="AL9" s="747"/>
      <c r="AM9" s="892"/>
      <c r="AN9" s="747"/>
      <c r="AO9" s="76"/>
      <c r="AP9" s="76"/>
      <c r="AQ9" s="578"/>
      <c r="AR9" s="763"/>
      <c r="AS9" s="578"/>
      <c r="AT9" s="578"/>
      <c r="AU9" s="578"/>
      <c r="BE9" s="12"/>
    </row>
    <row r="10" customFormat="false" ht="15.75" hidden="false" customHeight="true" outlineLevel="0" collapsed="false">
      <c r="A10" s="574"/>
      <c r="B10" s="574"/>
      <c r="C10" s="574"/>
      <c r="D10" s="574"/>
      <c r="E10" s="574"/>
      <c r="F10" s="574"/>
      <c r="G10" s="574"/>
      <c r="H10" s="574"/>
      <c r="I10" s="574"/>
      <c r="J10" s="574"/>
      <c r="K10" s="574"/>
      <c r="L10" s="574"/>
      <c r="M10" s="77"/>
      <c r="N10" s="747"/>
      <c r="O10" s="747"/>
      <c r="P10" s="746"/>
      <c r="Q10" s="575"/>
      <c r="R10" s="576"/>
      <c r="S10" s="576"/>
      <c r="T10" s="778"/>
      <c r="U10" s="779"/>
      <c r="V10" s="747"/>
      <c r="W10" s="284"/>
      <c r="X10" s="284"/>
      <c r="Y10" s="284"/>
      <c r="Z10" s="748"/>
      <c r="AA10" s="284"/>
      <c r="AB10" s="284"/>
      <c r="AC10" s="284"/>
      <c r="AD10" s="284"/>
      <c r="AE10" s="284"/>
      <c r="AF10" s="284"/>
      <c r="AG10" s="284"/>
      <c r="AH10" s="284"/>
      <c r="AI10" s="780"/>
      <c r="AJ10" s="747"/>
      <c r="AK10" s="747"/>
      <c r="AL10" s="747"/>
      <c r="AM10" s="892"/>
      <c r="AN10" s="747"/>
      <c r="AO10" s="76"/>
      <c r="AP10" s="76"/>
      <c r="AQ10" s="578"/>
      <c r="AR10" s="763"/>
      <c r="AS10" s="578"/>
      <c r="AT10" s="578"/>
      <c r="AU10" s="578"/>
      <c r="BE10" s="12"/>
    </row>
    <row r="11" s="1" customFormat="true" ht="32.25" hidden="false" customHeight="true" outlineLevel="0" collapsed="false">
      <c r="A11" s="574"/>
      <c r="B11" s="574"/>
      <c r="C11" s="574"/>
      <c r="D11" s="574"/>
      <c r="E11" s="574"/>
      <c r="F11" s="574"/>
      <c r="G11" s="574"/>
      <c r="H11" s="574"/>
      <c r="I11" s="574"/>
      <c r="J11" s="574"/>
      <c r="K11" s="574"/>
      <c r="L11" s="574"/>
      <c r="M11" s="77"/>
      <c r="N11" s="77"/>
      <c r="O11" s="77"/>
      <c r="P11" s="746"/>
      <c r="Q11" s="746"/>
      <c r="R11" s="747"/>
      <c r="S11" s="77"/>
      <c r="T11" s="747"/>
      <c r="U11" s="746"/>
      <c r="V11" s="747"/>
      <c r="W11" s="284"/>
      <c r="X11" s="748"/>
      <c r="Y11" s="748"/>
      <c r="Z11" s="748"/>
      <c r="AA11" s="748"/>
      <c r="AB11" s="748"/>
      <c r="AC11" s="748"/>
      <c r="AD11" s="748"/>
      <c r="AE11" s="748"/>
      <c r="AF11" s="748"/>
      <c r="AG11" s="748"/>
      <c r="AH11" s="748"/>
      <c r="AI11" s="786"/>
      <c r="AJ11" s="747"/>
      <c r="AK11" s="747"/>
      <c r="AL11" s="747"/>
      <c r="AM11" s="787" t="str">
        <f aca="false">IFERROR(IF(COUNTIF(AZ:AZ,"未入力")=0,"○","未入力あり"),"")</f>
        <v>○</v>
      </c>
      <c r="AN11" s="787"/>
      <c r="AO11" s="787" t="str">
        <f aca="false">IFERROR(IF(COUNTIF(BA:BA,"未入力")=0,"○","未入力あり"),"")</f>
        <v>○</v>
      </c>
      <c r="AP11" s="787" t="str">
        <f aca="false">IFERROR(IF(COUNTIF(BB:BB,"未入力")=0,"○","未入力あり"),"")</f>
        <v>○</v>
      </c>
      <c r="AQ11" s="787" t="str">
        <f aca="false">IFERROR(IF(COUNTIF(BC:BC,"未入力")=0,"○","未入力あり"),"")</f>
        <v>○</v>
      </c>
      <c r="AR11" s="893" t="str">
        <f aca="false">IF(AZ7="旧特定加算相当なし","",IF(AR6&gt;=AR7,"○","×"))</f>
        <v/>
      </c>
      <c r="AS11" s="787" t="str">
        <f aca="false">IF(BC7="旧特定加算Ⅰ相当なし","",IF(COUNTIF(BE:BE,"未入力")=0,"○","未入力あり"))</f>
        <v/>
      </c>
      <c r="AT11" s="790" t="s">
        <v>332</v>
      </c>
      <c r="AU11" s="578"/>
      <c r="AV11" s="12"/>
      <c r="AW11" s="12"/>
      <c r="AX11" s="12"/>
    </row>
    <row r="12" customFormat="false" ht="59.25" hidden="false" customHeight="true" outlineLevel="0" collapsed="false">
      <c r="A12" s="584"/>
      <c r="B12" s="585" t="s">
        <v>333</v>
      </c>
      <c r="C12" s="585"/>
      <c r="D12" s="585"/>
      <c r="E12" s="585"/>
      <c r="F12" s="585"/>
      <c r="G12" s="585" t="s">
        <v>31</v>
      </c>
      <c r="H12" s="586" t="s">
        <v>32</v>
      </c>
      <c r="I12" s="586"/>
      <c r="J12" s="587" t="s">
        <v>33</v>
      </c>
      <c r="K12" s="588" t="s">
        <v>34</v>
      </c>
      <c r="L12" s="589" t="s">
        <v>334</v>
      </c>
      <c r="M12" s="590" t="s">
        <v>335</v>
      </c>
      <c r="N12" s="591" t="s">
        <v>388</v>
      </c>
      <c r="O12" s="793" t="s">
        <v>389</v>
      </c>
      <c r="P12" s="794" t="s">
        <v>390</v>
      </c>
      <c r="Q12" s="794"/>
      <c r="R12" s="794"/>
      <c r="S12" s="795" t="s">
        <v>350</v>
      </c>
      <c r="T12" s="591" t="s">
        <v>391</v>
      </c>
      <c r="U12" s="591"/>
      <c r="V12" s="894" t="s">
        <v>352</v>
      </c>
      <c r="W12" s="894" t="s">
        <v>417</v>
      </c>
      <c r="X12" s="894"/>
      <c r="Y12" s="894"/>
      <c r="Z12" s="894"/>
      <c r="AA12" s="894"/>
      <c r="AB12" s="894"/>
      <c r="AC12" s="894"/>
      <c r="AD12" s="894"/>
      <c r="AE12" s="894"/>
      <c r="AF12" s="894"/>
      <c r="AG12" s="894"/>
      <c r="AH12" s="894"/>
      <c r="AI12" s="895" t="s">
        <v>393</v>
      </c>
      <c r="AJ12" s="896" t="s">
        <v>339</v>
      </c>
      <c r="AK12" s="595" t="s">
        <v>394</v>
      </c>
      <c r="AL12" s="595"/>
      <c r="AM12" s="799" t="s">
        <v>395</v>
      </c>
      <c r="AN12" s="799"/>
      <c r="AO12" s="596" t="s">
        <v>341</v>
      </c>
      <c r="AP12" s="596"/>
      <c r="AQ12" s="597" t="s">
        <v>342</v>
      </c>
      <c r="AR12" s="597" t="s">
        <v>343</v>
      </c>
      <c r="AS12" s="598" t="s">
        <v>344</v>
      </c>
      <c r="AT12" s="800" t="s">
        <v>345</v>
      </c>
      <c r="AU12" s="897"/>
      <c r="AV12" s="555"/>
      <c r="BF12" s="600" t="s">
        <v>346</v>
      </c>
      <c r="BG12" s="600"/>
      <c r="BH12" s="600"/>
    </row>
    <row r="13" customFormat="false" ht="132.75" hidden="false" customHeight="true" outlineLevel="0" collapsed="false">
      <c r="A13" s="584"/>
      <c r="B13" s="585"/>
      <c r="C13" s="585"/>
      <c r="D13" s="585"/>
      <c r="E13" s="585"/>
      <c r="F13" s="585"/>
      <c r="G13" s="585"/>
      <c r="H13" s="601" t="s">
        <v>347</v>
      </c>
      <c r="I13" s="601" t="s">
        <v>348</v>
      </c>
      <c r="J13" s="587"/>
      <c r="K13" s="588"/>
      <c r="L13" s="589"/>
      <c r="M13" s="590"/>
      <c r="N13" s="591"/>
      <c r="O13" s="793"/>
      <c r="P13" s="794"/>
      <c r="Q13" s="794"/>
      <c r="R13" s="794"/>
      <c r="S13" s="795"/>
      <c r="T13" s="591"/>
      <c r="U13" s="591"/>
      <c r="V13" s="894"/>
      <c r="W13" s="894"/>
      <c r="X13" s="894"/>
      <c r="Y13" s="894"/>
      <c r="Z13" s="894"/>
      <c r="AA13" s="894"/>
      <c r="AB13" s="894"/>
      <c r="AC13" s="894"/>
      <c r="AD13" s="894"/>
      <c r="AE13" s="894"/>
      <c r="AF13" s="894"/>
      <c r="AG13" s="894"/>
      <c r="AH13" s="894"/>
      <c r="AI13" s="895"/>
      <c r="AJ13" s="896"/>
      <c r="AK13" s="898" t="s">
        <v>397</v>
      </c>
      <c r="AL13" s="899" t="s">
        <v>398</v>
      </c>
      <c r="AM13" s="899" t="s">
        <v>399</v>
      </c>
      <c r="AN13" s="900" t="s">
        <v>400</v>
      </c>
      <c r="AO13" s="900" t="s">
        <v>357</v>
      </c>
      <c r="AP13" s="899" t="s">
        <v>358</v>
      </c>
      <c r="AQ13" s="901" t="s">
        <v>359</v>
      </c>
      <c r="AR13" s="609" t="s">
        <v>360</v>
      </c>
      <c r="AS13" s="902" t="s">
        <v>361</v>
      </c>
      <c r="AT13" s="800"/>
      <c r="AU13" s="897"/>
      <c r="AV13" s="612" t="s">
        <v>401</v>
      </c>
      <c r="AW13" s="805" t="s">
        <v>402</v>
      </c>
      <c r="AX13" s="805" t="s">
        <v>403</v>
      </c>
      <c r="AY13" s="612" t="s">
        <v>363</v>
      </c>
      <c r="AZ13" s="612" t="s">
        <v>365</v>
      </c>
      <c r="BA13" s="612" t="s">
        <v>366</v>
      </c>
      <c r="BB13" s="612" t="s">
        <v>367</v>
      </c>
      <c r="BC13" s="612" t="s">
        <v>368</v>
      </c>
      <c r="BD13" s="615" t="s">
        <v>369</v>
      </c>
      <c r="BE13" s="615" t="s">
        <v>370</v>
      </c>
      <c r="BF13" s="600"/>
      <c r="BG13" s="600"/>
      <c r="BH13" s="600"/>
    </row>
    <row r="14" customFormat="false" ht="30" hidden="false" customHeight="true" outlineLevel="0" collapsed="false">
      <c r="A14" s="616" t="n">
        <v>1</v>
      </c>
      <c r="B14" s="617" t="str">
        <f aca="false">IF(基本情報入力シート!C54="","",基本情報入力シート!C54)</f>
        <v/>
      </c>
      <c r="C14" s="617"/>
      <c r="D14" s="617"/>
      <c r="E14" s="617"/>
      <c r="F14" s="617"/>
      <c r="G14" s="618" t="str">
        <f aca="false">IF(基本情報入力シート!M54="","",基本情報入力シート!M54)</f>
        <v/>
      </c>
      <c r="H14" s="618" t="str">
        <f aca="false">IF(基本情報入力シート!R54="","",基本情報入力シート!R54)</f>
        <v/>
      </c>
      <c r="I14" s="618" t="str">
        <f aca="false">IF(基本情報入力シート!W54="","",基本情報入力シート!W54)</f>
        <v/>
      </c>
      <c r="J14" s="808" t="str">
        <f aca="false">IF(基本情報入力シート!X54="","",基本情報入力シート!X54)</f>
        <v/>
      </c>
      <c r="K14" s="618" t="str">
        <f aca="false">IF(基本情報入力シート!Y54="","",基本情報入力シート!Y54)</f>
        <v/>
      </c>
      <c r="L14" s="809" t="str">
        <f aca="false">IF(基本情報入力シート!AB54="","",基本情報入力シート!AB54)</f>
        <v/>
      </c>
      <c r="M14" s="810" t="e">
        <f aca="false">IF(基本情報入力シート!AC54="","",基本情報入力シート!AC54)</f>
        <v>#N/A</v>
      </c>
      <c r="N14" s="811" t="str">
        <f aca="false">IF('別紙様式2-2（４・５月分）'!Q14="","",'別紙様式2-2（４・５月分）'!Q14)</f>
        <v/>
      </c>
      <c r="O14" s="863" t="e">
        <f aca="false">IF(SUM('別紙様式2-2（４・５月分）'!R14:R16)=0,"",SUM('別紙様式2-2（４・５月分）'!R14:R16))</f>
        <v>#N/A</v>
      </c>
      <c r="P14" s="813" t="e">
        <f aca="false">IFERROR(VLOOKUP('別紙様式2-2（４・５月分）'!AR14,【参考】数式用!$AT$5:$AU$22,2,FALSE),"")))</f>
        <v>#N/A</v>
      </c>
      <c r="Q14" s="813"/>
      <c r="R14" s="813"/>
      <c r="S14" s="864" t="e">
        <f aca="false">IFERROR(VLOOKUP(K14,【参考】数式用!$A$5:$AB$27,MATCH(P14,【参考】数式用!$B$4:$AB$4,0)+1,0),"")))</f>
        <v>#N/A</v>
      </c>
      <c r="T14" s="815" t="s">
        <v>418</v>
      </c>
      <c r="U14" s="903" t="str">
        <f aca="false">IF('別紙様式2-3（６月以降分）'!U14="","",'別紙様式2-3（６月以降分）'!U14)</f>
        <v/>
      </c>
      <c r="V14" s="865" t="e">
        <f aca="false">IFERROR(VLOOKUP(K14,【参考】数式用!$A$5:$AB$27,MATCH(U14,【参考】数式用!$B$4:$AB$4,0)+1,0),"")))</f>
        <v>#N/A</v>
      </c>
      <c r="W14" s="818" t="s">
        <v>88</v>
      </c>
      <c r="X14" s="904" t="n">
        <f aca="false">'別紙様式2-3（６月以降分）'!X14</f>
        <v>6</v>
      </c>
      <c r="Y14" s="626" t="s">
        <v>89</v>
      </c>
      <c r="Z14" s="904" t="n">
        <f aca="false">'別紙様式2-3（６月以降分）'!Z14</f>
        <v>6</v>
      </c>
      <c r="AA14" s="626" t="s">
        <v>372</v>
      </c>
      <c r="AB14" s="904" t="n">
        <f aca="false">'別紙様式2-3（６月以降分）'!AB14</f>
        <v>7</v>
      </c>
      <c r="AC14" s="626" t="s">
        <v>89</v>
      </c>
      <c r="AD14" s="904" t="n">
        <f aca="false">'別紙様式2-3（６月以降分）'!AD14</f>
        <v>3</v>
      </c>
      <c r="AE14" s="626" t="s">
        <v>90</v>
      </c>
      <c r="AF14" s="626" t="s">
        <v>101</v>
      </c>
      <c r="AG14" s="626" t="n">
        <f aca="false">IF(X14&gt;=1,(AB14*12+AD14)-(X14*12+Z14)+1,"")</f>
        <v>10</v>
      </c>
      <c r="AH14" s="821" t="s">
        <v>373</v>
      </c>
      <c r="AI14" s="866" t="str">
        <f aca="false">'別紙様式2-3（６月以降分）'!AI14</f>
        <v/>
      </c>
      <c r="AJ14" s="905" t="str">
        <f aca="false">'別紙様式2-3（６月以降分）'!AJ14</f>
        <v/>
      </c>
      <c r="AK14" s="906" t="n">
        <f aca="false">'別紙様式2-3（６月以降分）'!AK14</f>
        <v>0</v>
      </c>
      <c r="AL14" s="907" t="str">
        <f aca="false">IF('別紙様式2-3（６月以降分）'!AL14="","",'別紙様式2-3（６月以降分）'!AL14)</f>
        <v/>
      </c>
      <c r="AM14" s="908" t="n">
        <f aca="false">'別紙様式2-3（６月以降分）'!AM14</f>
        <v>0</v>
      </c>
      <c r="AN14" s="909" t="str">
        <f aca="false">IF('別紙様式2-3（６月以降分）'!AN14="","",'別紙様式2-3（６月以降分）'!AN14)</f>
        <v/>
      </c>
      <c r="AO14" s="910" t="str">
        <f aca="false">IF('別紙様式2-3（６月以降分）'!AO14="","",'別紙様式2-3（６月以降分）'!AO14)</f>
        <v/>
      </c>
      <c r="AP14" s="911" t="str">
        <f aca="false">IF('別紙様式2-3（６月以降分）'!AP14="","",'別紙様式2-3（６月以降分）'!AP14)</f>
        <v/>
      </c>
      <c r="AQ14" s="912" t="str">
        <f aca="false">IF('別紙様式2-3（６月以降分）'!AQ14="","",'別紙様式2-3（６月以降分）'!AQ14)</f>
        <v/>
      </c>
      <c r="AR14" s="913" t="str">
        <f aca="false">IF('別紙様式2-3（６月以降分）'!AR14="","",'別紙様式2-3（６月以降分）'!AR14)</f>
        <v/>
      </c>
      <c r="AS14" s="914" t="str">
        <f aca="false">IF('別紙様式2-3（６月以降分）'!AS14="","",'別紙様式2-3（６月以降分）'!AS14)</f>
        <v/>
      </c>
      <c r="AT14" s="915" t="str">
        <f aca="false">IF(AV16="","",IF(V16&lt;V14,"！加算の要件上は問題ありませんが、令和６年度当初の新加算の加算率と比較して、移行後の加算率が下がる計画になっています。",""))</f>
        <v/>
      </c>
      <c r="AU14" s="916"/>
      <c r="AV14" s="917"/>
      <c r="AW14" s="918" t="str">
        <f aca="false">IF('別紙様式2-2（４・５月分）'!O14="","",'別紙様式2-2（４・５月分）'!O14)</f>
        <v/>
      </c>
      <c r="AX14" s="878" t="e">
        <f aca="false">IF(SUM('別紙様式2-2（４・５月分）'!P14:P16)=0,"",SUM('別紙様式2-2（４・５月分）'!P14:P16))</f>
        <v>#N/A</v>
      </c>
      <c r="AY14" s="919" t="e">
        <f aca="false">IFERROR(VLOOKUP(K14,【参考】数式用!$AJ$2:$AK$24,2,FALSE),"")))</f>
        <v>#N/A</v>
      </c>
      <c r="AZ14" s="684"/>
      <c r="BE14" s="12"/>
      <c r="BF14" s="831" t="str">
        <f aca="false">G14</f>
        <v/>
      </c>
      <c r="BG14" s="831"/>
      <c r="BH14" s="831"/>
    </row>
    <row r="15" customFormat="false" ht="15" hidden="false" customHeight="true" outlineLevel="0" collapsed="false">
      <c r="A15" s="616"/>
      <c r="B15" s="617"/>
      <c r="C15" s="617"/>
      <c r="D15" s="617"/>
      <c r="E15" s="617"/>
      <c r="F15" s="617"/>
      <c r="G15" s="618"/>
      <c r="H15" s="618"/>
      <c r="I15" s="618"/>
      <c r="J15" s="808"/>
      <c r="K15" s="618"/>
      <c r="L15" s="809"/>
      <c r="M15" s="810"/>
      <c r="N15" s="837" t="str">
        <f aca="false">IF('別紙様式2-2（４・５月分）'!Q15="","",'別紙様式2-2（４・５月分）'!Q15)</f>
        <v/>
      </c>
      <c r="O15" s="863"/>
      <c r="P15" s="813"/>
      <c r="Q15" s="813"/>
      <c r="R15" s="813"/>
      <c r="S15" s="864"/>
      <c r="T15" s="815"/>
      <c r="U15" s="903"/>
      <c r="V15" s="865"/>
      <c r="W15" s="818"/>
      <c r="X15" s="904"/>
      <c r="Y15" s="626"/>
      <c r="Z15" s="904"/>
      <c r="AA15" s="626"/>
      <c r="AB15" s="904"/>
      <c r="AC15" s="626"/>
      <c r="AD15" s="904"/>
      <c r="AE15" s="626"/>
      <c r="AF15" s="626"/>
      <c r="AG15" s="626"/>
      <c r="AH15" s="821"/>
      <c r="AI15" s="866"/>
      <c r="AJ15" s="905"/>
      <c r="AK15" s="906"/>
      <c r="AL15" s="907"/>
      <c r="AM15" s="908"/>
      <c r="AN15" s="909"/>
      <c r="AO15" s="910"/>
      <c r="AP15" s="911"/>
      <c r="AQ15" s="912"/>
      <c r="AR15" s="913"/>
      <c r="AS15" s="914"/>
      <c r="AT15" s="920" t="str">
        <f aca="false">IF(AV16="","",IF(OR(AB16="",AB16&lt;&gt;7,AD16="",AD16&lt;&gt;3),"！算定期間の終わりが令和７年３月になっていません。年度内の廃止予定等がなければ、算定対象月を令和７年３月にしてください。",""))</f>
        <v/>
      </c>
      <c r="AU15" s="921"/>
      <c r="AV15" s="917"/>
      <c r="AW15" s="877" t="str">
        <f aca="false">IF('別紙様式2-2（４・５月分）'!O15="","",'別紙様式2-2（４・５月分）'!O15)</f>
        <v/>
      </c>
      <c r="AX15" s="878"/>
      <c r="AY15" s="919"/>
      <c r="AZ15" s="573"/>
      <c r="BE15" s="12"/>
      <c r="BF15" s="831" t="str">
        <f aca="false">G14</f>
        <v/>
      </c>
      <c r="BG15" s="831"/>
      <c r="BH15" s="831"/>
    </row>
    <row r="16" customFormat="false" ht="15" hidden="false" customHeight="true" outlineLevel="0" collapsed="false">
      <c r="A16" s="616"/>
      <c r="B16" s="617"/>
      <c r="C16" s="617"/>
      <c r="D16" s="617"/>
      <c r="E16" s="617"/>
      <c r="F16" s="617"/>
      <c r="G16" s="618"/>
      <c r="H16" s="618"/>
      <c r="I16" s="618"/>
      <c r="J16" s="808"/>
      <c r="K16" s="618"/>
      <c r="L16" s="809"/>
      <c r="M16" s="810"/>
      <c r="N16" s="837"/>
      <c r="O16" s="863"/>
      <c r="P16" s="839" t="s">
        <v>92</v>
      </c>
      <c r="Q16" s="876" t="e">
        <f aca="false">IFERROR(VLOOKUP('別紙様式2-2（４・５月分）'!AR14,【参考】数式用!$AT$5:$AV$22,3,FALSE),"")))</f>
        <v>#N/A</v>
      </c>
      <c r="R16" s="841" t="s">
        <v>94</v>
      </c>
      <c r="S16" s="875" t="e">
        <f aca="false">IFERROR(VLOOKUP(K14,【参考】数式用!$A$5:$AB$27,MATCH(Q16,【参考】数式用!$B$4:$AB$4,0)+1,0),"")))</f>
        <v>#N/A</v>
      </c>
      <c r="T16" s="843" t="s">
        <v>419</v>
      </c>
      <c r="U16" s="922"/>
      <c r="V16" s="870" t="e">
        <f aca="false">IFERROR(VLOOKUP(K14,【参考】数式用!$A$5:$AB$27,MATCH(U16,【参考】数式用!$B$4:$AB$4,0)+1,0),"")))</f>
        <v>#N/A</v>
      </c>
      <c r="W16" s="846" t="s">
        <v>88</v>
      </c>
      <c r="X16" s="923"/>
      <c r="Y16" s="667" t="s">
        <v>89</v>
      </c>
      <c r="Z16" s="923"/>
      <c r="AA16" s="667" t="s">
        <v>372</v>
      </c>
      <c r="AB16" s="923"/>
      <c r="AC16" s="667" t="s">
        <v>89</v>
      </c>
      <c r="AD16" s="923"/>
      <c r="AE16" s="667" t="s">
        <v>90</v>
      </c>
      <c r="AF16" s="667" t="s">
        <v>101</v>
      </c>
      <c r="AG16" s="667" t="str">
        <f aca="false">IF(X16&gt;=1,(AB16*12+AD16)-(X16*12+Z16)+1,"")</f>
        <v/>
      </c>
      <c r="AH16" s="849" t="s">
        <v>373</v>
      </c>
      <c r="AI16" s="850" t="str">
        <f aca="false">IFERROR(ROUNDDOWN(ROUND(L14*V16,0)*M14,0)*AG16,"")</f>
        <v/>
      </c>
      <c r="AJ16" s="924" t="str">
        <f aca="false">IFERROR(ROUNDDOWN(ROUND((L14*(V16-AX14)),0)*M14,0)*AG16,"")</f>
        <v/>
      </c>
      <c r="AK16" s="852" t="e">
        <f aca="false">IFERROR(ROUNDDOWN(ROUNDDOWN(ROUND(L14*VLOOKUP(K14,【参考】数式用!$A$5:$AB$27,MATCH("新加算Ⅳ",【参考】数式用!$B$4:$AB$4,0)+1,0),0)*M14,0)*AG16*0.5,0),"")),0),0),0))</f>
        <v>#N/A</v>
      </c>
      <c r="AL16" s="925"/>
      <c r="AM16" s="926" t="e">
        <f aca="false">IFERROR(IF('別紙様式2-2（４・５月分）'!Q16="ベア加算","", IF(OR(U16="新加算Ⅰ",U16="新加算Ⅱ",U16="新加算Ⅲ",U16="新加算Ⅳ"),ROUNDDOWN(ROUND(L14*VLOOKUP(K14,【参考】数式用!$A$5:$I$27,MATCH("ベア加算",【参考】数式用!$B$4:$I$4,0)+1,0),0)*M14,0)*AG16,"")),"")),0),0))))</f>
        <v>#N/A</v>
      </c>
      <c r="AN16" s="927"/>
      <c r="AO16" s="928"/>
      <c r="AP16" s="929"/>
      <c r="AQ16" s="930"/>
      <c r="AR16" s="931"/>
      <c r="AS16" s="932"/>
      <c r="AT16" s="920"/>
      <c r="AU16" s="921"/>
      <c r="AV16" s="831" t="str">
        <f aca="false">IF(OR(AB14&lt;&gt;7,AD14&lt;&gt;3),"V列に色付け","")</f>
        <v/>
      </c>
      <c r="AW16" s="877"/>
      <c r="AX16" s="878"/>
      <c r="AY16" s="933"/>
      <c r="AZ16" s="835" t="e">
        <f aca="false">IF(AM16&lt;&gt;"",IF(AN16="○","入力済","未入力"),"")</f>
        <v>#N/A</v>
      </c>
      <c r="BA16" s="835" t="str">
        <f aca="false">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835" t="str">
        <f aca="false">IF(OR(U16="新加算Ⅴ（７）",U16="新加算Ⅴ（９）",U16="新加算Ⅴ（10）",U16="新加算Ⅴ（12）",U16="新加算Ⅴ（13）",U16="新加算Ⅴ（14）"),IF(OR(AP16="○",AP16="令和６年度中に満たす"),"入力済","未入力"),"")</f>
        <v/>
      </c>
      <c r="BC16" s="835" t="str">
        <f aca="false">IF(OR(U16="新加算Ⅰ",U16="新加算Ⅱ",U16="新加算Ⅲ",U16="新加算Ⅴ（１）",U16="新加算Ⅴ（３）",U16="新加算Ⅴ（８）"),IF(OR(AQ16="○",AQ16="令和６年度中に満たす"),"入力済","未入力"),"")</f>
        <v/>
      </c>
      <c r="BD16" s="934" t="str">
        <f aca="false">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831" t="str">
        <f aca="false">IF(OR(U16="新加算Ⅰ",U16="新加算Ⅴ（１）",U16="新加算Ⅴ（２）",U16="新加算Ⅴ（５）",U16="新加算Ⅴ（７）",U16="新加算Ⅴ（10）"),IF(AS16="","未入力","入力済"),"")</f>
        <v/>
      </c>
      <c r="BF16" s="831" t="str">
        <f aca="false">G14</f>
        <v/>
      </c>
      <c r="BG16" s="831"/>
      <c r="BH16" s="831"/>
    </row>
    <row r="17" customFormat="false" ht="30" hidden="false" customHeight="true" outlineLevel="0" collapsed="false">
      <c r="A17" s="616"/>
      <c r="B17" s="617"/>
      <c r="C17" s="617"/>
      <c r="D17" s="617"/>
      <c r="E17" s="617"/>
      <c r="F17" s="617"/>
      <c r="G17" s="618"/>
      <c r="H17" s="618"/>
      <c r="I17" s="618"/>
      <c r="J17" s="808"/>
      <c r="K17" s="618"/>
      <c r="L17" s="809"/>
      <c r="M17" s="810"/>
      <c r="N17" s="859" t="str">
        <f aca="false">IF('別紙様式2-2（４・５月分）'!Q16="","",'別紙様式2-2（４・５月分）'!Q16)</f>
        <v/>
      </c>
      <c r="O17" s="863"/>
      <c r="P17" s="839"/>
      <c r="Q17" s="876"/>
      <c r="R17" s="841"/>
      <c r="S17" s="875"/>
      <c r="T17" s="843"/>
      <c r="U17" s="922"/>
      <c r="V17" s="870"/>
      <c r="W17" s="846"/>
      <c r="X17" s="923"/>
      <c r="Y17" s="667"/>
      <c r="Z17" s="923"/>
      <c r="AA17" s="667"/>
      <c r="AB17" s="923"/>
      <c r="AC17" s="667"/>
      <c r="AD17" s="923"/>
      <c r="AE17" s="667"/>
      <c r="AF17" s="667"/>
      <c r="AG17" s="667"/>
      <c r="AH17" s="849"/>
      <c r="AI17" s="850"/>
      <c r="AJ17" s="924"/>
      <c r="AK17" s="852"/>
      <c r="AL17" s="925"/>
      <c r="AM17" s="926"/>
      <c r="AN17" s="927"/>
      <c r="AO17" s="928"/>
      <c r="AP17" s="929"/>
      <c r="AQ17" s="930"/>
      <c r="AR17" s="931"/>
      <c r="AS17" s="932"/>
      <c r="AT17" s="935" t="str">
        <f aca="false">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916"/>
      <c r="AV17" s="831"/>
      <c r="AW17" s="877" t="str">
        <f aca="false">IF('別紙様式2-2（４・５月分）'!O16="","",'別紙様式2-2（４・５月分）'!O16)</f>
        <v/>
      </c>
      <c r="AX17" s="878"/>
      <c r="AY17" s="936"/>
      <c r="AZ17" s="835" t="str">
        <f aca="false">IF(OR(U17="新加算Ⅰ",U17="新加算Ⅱ",U17="新加算Ⅲ",U17="新加算Ⅳ",U17="新加算Ⅴ（１）",U17="新加算Ⅴ（２）",U17="新加算Ⅴ（３）",U17="新加算ⅠⅤ（４）",U17="新加算Ⅴ（５）",U17="新加算Ⅴ（６）",U17="新加算Ⅴ（８）",U17="新加算Ⅴ（11）"),IF(AJ17="○","","未入力"),"")</f>
        <v/>
      </c>
      <c r="BA17" s="835" t="str">
        <f aca="false">IF(OR(V17="新加算Ⅰ",V17="新加算Ⅱ",V17="新加算Ⅲ",V17="新加算Ⅳ",V17="新加算Ⅴ（１）",V17="新加算Ⅴ（２）",V17="新加算Ⅴ（３）",V17="新加算ⅠⅤ（４）",V17="新加算Ⅴ（５）",V17="新加算Ⅴ（６）",V17="新加算Ⅴ（８）",V17="新加算Ⅴ（11）"),IF(AK17="○","","未入力"),"")</f>
        <v/>
      </c>
      <c r="BB17" s="835" t="str">
        <f aca="false">IF(OR(V17="新加算Ⅴ（７）",V17="新加算Ⅴ（９）",V17="新加算Ⅴ（10）",V17="新加算Ⅴ（12）",V17="新加算Ⅴ（13）",V17="新加算Ⅴ（14）"),IF(AL17="○","","未入力"),"")</f>
        <v/>
      </c>
      <c r="BC17" s="835" t="str">
        <f aca="false">IF(OR(V17="新加算Ⅰ",V17="新加算Ⅱ",V17="新加算Ⅲ",V17="新加算Ⅴ（１）",V17="新加算Ⅴ（３）",V17="新加算Ⅴ（８）"),IF(AM17="○","","未入力"),"")</f>
        <v/>
      </c>
      <c r="BD17" s="934" t="str">
        <f aca="false">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831" t="str">
        <f aca="false">IF(AND(U17&lt;&gt;"（参考）令和７年度の移行予定",OR(V17="新加算Ⅰ",V17="新加算Ⅴ（１）",V17="新加算Ⅴ（２）",V17="新加算Ⅴ（５）",V17="新加算Ⅴ（７）",V17="新加算Ⅴ（10）")),IF(AO17="","未入力",IF(AO17="いずれも取得していない","要件を満たさない","")),"")</f>
        <v/>
      </c>
      <c r="BF17" s="831" t="str">
        <f aca="false">G14</f>
        <v/>
      </c>
      <c r="BG17" s="831"/>
      <c r="BH17" s="831"/>
    </row>
    <row r="18" customFormat="false" ht="30" hidden="false" customHeight="true" outlineLevel="0" collapsed="false">
      <c r="A18" s="730" t="n">
        <v>2</v>
      </c>
      <c r="B18" s="731" t="str">
        <f aca="false">IF(基本情報入力シート!C55="","",基本情報入力シート!C55)</f>
        <v/>
      </c>
      <c r="C18" s="731"/>
      <c r="D18" s="731"/>
      <c r="E18" s="731"/>
      <c r="F18" s="731"/>
      <c r="G18" s="732" t="str">
        <f aca="false">IF(基本情報入力シート!M55="","",基本情報入力シート!M55)</f>
        <v/>
      </c>
      <c r="H18" s="732" t="str">
        <f aca="false">IF(基本情報入力シート!R55="","",基本情報入力シート!R55)</f>
        <v/>
      </c>
      <c r="I18" s="732" t="str">
        <f aca="false">IF(基本情報入力シート!W55="","",基本情報入力シート!W55)</f>
        <v/>
      </c>
      <c r="J18" s="860" t="str">
        <f aca="false">IF(基本情報入力シート!X55="","",基本情報入力シート!X55)</f>
        <v/>
      </c>
      <c r="K18" s="732" t="str">
        <f aca="false">IF(基本情報入力シート!Y55="","",基本情報入力シート!Y55)</f>
        <v/>
      </c>
      <c r="L18" s="861" t="str">
        <f aca="false">IF(基本情報入力シート!AB55="","",基本情報入力シート!AB55)</f>
        <v/>
      </c>
      <c r="M18" s="862" t="e">
        <f aca="false">IF(基本情報入力シート!AC55="","",基本情報入力シート!AC55)</f>
        <v>#N/A</v>
      </c>
      <c r="N18" s="811" t="str">
        <f aca="false">IF('別紙様式2-2（４・５月分）'!Q17="","",'別紙様式2-2（４・５月分）'!Q17)</f>
        <v/>
      </c>
      <c r="O18" s="863" t="e">
        <f aca="false">IF(SUM('別紙様式2-2（４・５月分）'!R17:R19)=0,"",SUM('別紙様式2-2（４・５月分）'!R17:R19))</f>
        <v>#N/A</v>
      </c>
      <c r="P18" s="813" t="e">
        <f aca="false">IFERROR(VLOOKUP('別紙様式2-2（４・５月分）'!AR17,【参考】数式用!$AT$5:$AU$22,2,FALSE),"")))</f>
        <v>#N/A</v>
      </c>
      <c r="Q18" s="813"/>
      <c r="R18" s="813"/>
      <c r="S18" s="864" t="e">
        <f aca="false">IFERROR(VLOOKUP(K18,【参考】数式用!$A$5:$AB$27,MATCH(P18,【参考】数式用!$B$4:$AB$4,0)+1,0),"")))</f>
        <v>#N/A</v>
      </c>
      <c r="T18" s="815" t="s">
        <v>418</v>
      </c>
      <c r="U18" s="903" t="str">
        <f aca="false">IF('別紙様式2-3（６月以降分）'!U18="","",'別紙様式2-3（６月以降分）'!U18)</f>
        <v/>
      </c>
      <c r="V18" s="865" t="e">
        <f aca="false">IFERROR(VLOOKUP(K18,【参考】数式用!$A$5:$AB$27,MATCH(U18,【参考】数式用!$B$4:$AB$4,0)+1,0),"")))</f>
        <v>#N/A</v>
      </c>
      <c r="W18" s="818" t="s">
        <v>88</v>
      </c>
      <c r="X18" s="904" t="n">
        <f aca="false">'別紙様式2-3（６月以降分）'!X18</f>
        <v>6</v>
      </c>
      <c r="Y18" s="626" t="s">
        <v>89</v>
      </c>
      <c r="Z18" s="904" t="n">
        <f aca="false">'別紙様式2-3（６月以降分）'!Z18</f>
        <v>6</v>
      </c>
      <c r="AA18" s="626" t="s">
        <v>372</v>
      </c>
      <c r="AB18" s="904" t="n">
        <f aca="false">'別紙様式2-3（６月以降分）'!AB18</f>
        <v>7</v>
      </c>
      <c r="AC18" s="626" t="s">
        <v>89</v>
      </c>
      <c r="AD18" s="904" t="n">
        <f aca="false">'別紙様式2-3（６月以降分）'!AD18</f>
        <v>3</v>
      </c>
      <c r="AE18" s="626" t="s">
        <v>90</v>
      </c>
      <c r="AF18" s="626" t="s">
        <v>101</v>
      </c>
      <c r="AG18" s="626" t="n">
        <f aca="false">IF(X18&gt;=1,(AB18*12+AD18)-(X18*12+Z18)+1,"")</f>
        <v>10</v>
      </c>
      <c r="AH18" s="821" t="s">
        <v>373</v>
      </c>
      <c r="AI18" s="866" t="str">
        <f aca="false">'別紙様式2-3（６月以降分）'!AI18</f>
        <v/>
      </c>
      <c r="AJ18" s="905" t="str">
        <f aca="false">'別紙様式2-3（６月以降分）'!AJ18</f>
        <v/>
      </c>
      <c r="AK18" s="937" t="n">
        <f aca="false">'別紙様式2-3（６月以降分）'!AK18</f>
        <v>0</v>
      </c>
      <c r="AL18" s="907" t="str">
        <f aca="false">IF('別紙様式2-3（６月以降分）'!AL18="","",'別紙様式2-3（６月以降分）'!AL18)</f>
        <v/>
      </c>
      <c r="AM18" s="908" t="n">
        <f aca="false">'別紙様式2-3（６月以降分）'!AM18</f>
        <v>0</v>
      </c>
      <c r="AN18" s="909" t="str">
        <f aca="false">IF('別紙様式2-3（６月以降分）'!AN18="","",'別紙様式2-3（６月以降分）'!AN18)</f>
        <v/>
      </c>
      <c r="AO18" s="704" t="str">
        <f aca="false">IF('別紙様式2-3（６月以降分）'!AO18="","",'別紙様式2-3（６月以降分）'!AO18)</f>
        <v/>
      </c>
      <c r="AP18" s="911" t="str">
        <f aca="false">IF('別紙様式2-3（６月以降分）'!AP18="","",'別紙様式2-3（６月以降分）'!AP18)</f>
        <v/>
      </c>
      <c r="AQ18" s="704" t="str">
        <f aca="false">IF('別紙様式2-3（６月以降分）'!AQ18="","",'別紙様式2-3（６月以降分）'!AQ18)</f>
        <v/>
      </c>
      <c r="AR18" s="913" t="str">
        <f aca="false">IF('別紙様式2-3（６月以降分）'!AR18="","",'別紙様式2-3（６月以降分）'!AR18)</f>
        <v/>
      </c>
      <c r="AS18" s="914" t="str">
        <f aca="false">IF('別紙様式2-3（６月以降分）'!AS18="","",'別紙様式2-3（６月以降分）'!AS18)</f>
        <v/>
      </c>
      <c r="AT18" s="915" t="str">
        <f aca="false">IF(AV20="","",IF(V20&lt;V18,"！加算の要件上は問題ありませんが、令和６年度当初の新加算の加算率と比較して、移行後の加算率が下がる計画になっています。",""))</f>
        <v/>
      </c>
      <c r="AU18" s="938"/>
      <c r="AV18" s="917"/>
      <c r="AW18" s="877" t="str">
        <f aca="false">IF('別紙様式2-2（４・５月分）'!O17="","",'別紙様式2-2（４・５月分）'!O17)</f>
        <v/>
      </c>
      <c r="AX18" s="833" t="e">
        <f aca="false">IF(SUM('別紙様式2-2（４・５月分）'!P17:P19)=0,"",SUM('別紙様式2-2（４・５月分）'!P17:P19))</f>
        <v>#N/A</v>
      </c>
      <c r="AY18" s="939" t="e">
        <f aca="false">IFERROR(VLOOKUP(K18,【参考】数式用!$AJ$2:$AK$24,2,FALSE),"")))</f>
        <v>#N/A</v>
      </c>
      <c r="AZ18" s="684"/>
      <c r="BE18" s="12"/>
      <c r="BF18" s="831" t="str">
        <f aca="false">G18</f>
        <v/>
      </c>
      <c r="BG18" s="831"/>
      <c r="BH18" s="831"/>
    </row>
    <row r="19" customFormat="false" ht="15" hidden="false" customHeight="true" outlineLevel="0" collapsed="false">
      <c r="A19" s="730"/>
      <c r="B19" s="731"/>
      <c r="C19" s="731"/>
      <c r="D19" s="731"/>
      <c r="E19" s="731"/>
      <c r="F19" s="731"/>
      <c r="G19" s="732"/>
      <c r="H19" s="732"/>
      <c r="I19" s="732"/>
      <c r="J19" s="860"/>
      <c r="K19" s="732"/>
      <c r="L19" s="861"/>
      <c r="M19" s="862"/>
      <c r="N19" s="837" t="str">
        <f aca="false">IF('別紙様式2-2（４・５月分）'!Q18="","",'別紙様式2-2（４・５月分）'!Q18)</f>
        <v/>
      </c>
      <c r="O19" s="863"/>
      <c r="P19" s="813"/>
      <c r="Q19" s="813"/>
      <c r="R19" s="813"/>
      <c r="S19" s="864"/>
      <c r="T19" s="815"/>
      <c r="U19" s="903"/>
      <c r="V19" s="865"/>
      <c r="W19" s="818"/>
      <c r="X19" s="904"/>
      <c r="Y19" s="626"/>
      <c r="Z19" s="904"/>
      <c r="AA19" s="626"/>
      <c r="AB19" s="904"/>
      <c r="AC19" s="626"/>
      <c r="AD19" s="904"/>
      <c r="AE19" s="626"/>
      <c r="AF19" s="626"/>
      <c r="AG19" s="626"/>
      <c r="AH19" s="821"/>
      <c r="AI19" s="866"/>
      <c r="AJ19" s="905"/>
      <c r="AK19" s="937"/>
      <c r="AL19" s="907"/>
      <c r="AM19" s="908"/>
      <c r="AN19" s="909"/>
      <c r="AO19" s="704"/>
      <c r="AP19" s="911"/>
      <c r="AQ19" s="704"/>
      <c r="AR19" s="913"/>
      <c r="AS19" s="914"/>
      <c r="AT19" s="920" t="str">
        <f aca="false">IF(AV20="","",IF(OR(AB20="",AB20&lt;&gt;7,AD20="",AD20&lt;&gt;3),"！算定期間の終わりが令和７年３月になっていません。年度内の廃止予定等がなければ、算定対象月を令和７年３月にしてください。",""))</f>
        <v/>
      </c>
      <c r="AU19" s="938"/>
      <c r="AV19" s="917"/>
      <c r="AW19" s="877" t="str">
        <f aca="false">IF('別紙様式2-2（４・５月分）'!O18="","",'別紙様式2-2（４・５月分）'!O18)</f>
        <v/>
      </c>
      <c r="AX19" s="833"/>
      <c r="AY19" s="939"/>
      <c r="AZ19" s="573"/>
      <c r="BE19" s="12"/>
      <c r="BF19" s="831" t="str">
        <f aca="false">G18</f>
        <v/>
      </c>
      <c r="BG19" s="831"/>
      <c r="BH19" s="831"/>
    </row>
    <row r="20" customFormat="false" ht="15" hidden="false" customHeight="true" outlineLevel="0" collapsed="false">
      <c r="A20" s="730"/>
      <c r="B20" s="731"/>
      <c r="C20" s="731"/>
      <c r="D20" s="731"/>
      <c r="E20" s="731"/>
      <c r="F20" s="731"/>
      <c r="G20" s="732"/>
      <c r="H20" s="732"/>
      <c r="I20" s="732"/>
      <c r="J20" s="860"/>
      <c r="K20" s="732"/>
      <c r="L20" s="861"/>
      <c r="M20" s="862"/>
      <c r="N20" s="837"/>
      <c r="O20" s="863"/>
      <c r="P20" s="839" t="s">
        <v>92</v>
      </c>
      <c r="Q20" s="876" t="e">
        <f aca="false">IFERROR(VLOOKUP('別紙様式2-2（４・５月分）'!AR17,【参考】数式用!$AT$5:$AV$22,3,FALSE),"")))</f>
        <v>#N/A</v>
      </c>
      <c r="R20" s="841" t="s">
        <v>94</v>
      </c>
      <c r="S20" s="869" t="e">
        <f aca="false">IFERROR(VLOOKUP(K18,【参考】数式用!$A$5:$AB$27,MATCH(Q20,【参考】数式用!$B$4:$AB$4,0)+1,0),"")))</f>
        <v>#N/A</v>
      </c>
      <c r="T20" s="843" t="s">
        <v>419</v>
      </c>
      <c r="U20" s="922"/>
      <c r="V20" s="870" t="e">
        <f aca="false">IFERROR(VLOOKUP(K18,【参考】数式用!$A$5:$AB$27,MATCH(U20,【参考】数式用!$B$4:$AB$4,0)+1,0),"")))</f>
        <v>#N/A</v>
      </c>
      <c r="W20" s="846" t="s">
        <v>88</v>
      </c>
      <c r="X20" s="923"/>
      <c r="Y20" s="667" t="s">
        <v>89</v>
      </c>
      <c r="Z20" s="923"/>
      <c r="AA20" s="667" t="s">
        <v>372</v>
      </c>
      <c r="AB20" s="923"/>
      <c r="AC20" s="667" t="s">
        <v>89</v>
      </c>
      <c r="AD20" s="923"/>
      <c r="AE20" s="667" t="s">
        <v>90</v>
      </c>
      <c r="AF20" s="667" t="s">
        <v>101</v>
      </c>
      <c r="AG20" s="667" t="str">
        <f aca="false">IF(X20&gt;=1,(AB20*12+AD20)-(X20*12+Z20)+1,"")</f>
        <v/>
      </c>
      <c r="AH20" s="849" t="s">
        <v>373</v>
      </c>
      <c r="AI20" s="850" t="str">
        <f aca="false">IFERROR(ROUNDDOWN(ROUND(L18*V20,0)*M18,0)*AG20,"")</f>
        <v/>
      </c>
      <c r="AJ20" s="924" t="str">
        <f aca="false">IFERROR(ROUNDDOWN(ROUND((L18*(V20-AX18)),0)*M18,0)*AG20,"")</f>
        <v/>
      </c>
      <c r="AK20" s="852" t="e">
        <f aca="false">IFERROR(ROUNDDOWN(ROUNDDOWN(ROUND(L18*VLOOKUP(K18,【参考】数式用!$A$5:$AB$27,MATCH("新加算Ⅳ",【参考】数式用!$B$4:$AB$4,0)+1,0),0)*M18,0)*AG20*0.5,0),"")),0),0),0))</f>
        <v>#N/A</v>
      </c>
      <c r="AL20" s="925"/>
      <c r="AM20" s="926" t="e">
        <f aca="false">IFERROR(IF('別紙様式2-2（４・５月分）'!Q19="ベア加算","", IF(OR(U20="新加算Ⅰ",U20="新加算Ⅱ",U20="新加算Ⅲ",U20="新加算Ⅳ"),ROUNDDOWN(ROUND(L18*VLOOKUP(K18,【参考】数式用!$A$5:$I$27,MATCH("ベア加算",【参考】数式用!$B$4:$I$4,0)+1,0),0)*M18,0)*AG20,"")),"")),0),0))))</f>
        <v>#N/A</v>
      </c>
      <c r="AN20" s="927"/>
      <c r="AO20" s="930"/>
      <c r="AP20" s="929"/>
      <c r="AQ20" s="930"/>
      <c r="AR20" s="931"/>
      <c r="AS20" s="932"/>
      <c r="AT20" s="920"/>
      <c r="AU20" s="611"/>
      <c r="AV20" s="831" t="str">
        <f aca="false">IF(OR(AB18&lt;&gt;7,AD18&lt;&gt;3),"V列に色付け","")</f>
        <v/>
      </c>
      <c r="AW20" s="877"/>
      <c r="AX20" s="833"/>
      <c r="AY20" s="933"/>
      <c r="AZ20" s="835" t="e">
        <f aca="false">IF(AM20&lt;&gt;"",IF(AN20="○","入力済","未入力"),"")</f>
        <v>#N/A</v>
      </c>
      <c r="BA20" s="835" t="str">
        <f aca="false">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835" t="str">
        <f aca="false">IF(OR(U20="新加算Ⅴ（７）",U20="新加算Ⅴ（９）",U20="新加算Ⅴ（10）",U20="新加算Ⅴ（12）",U20="新加算Ⅴ（13）",U20="新加算Ⅴ（14）"),IF(OR(AP20="○",AP20="令和６年度中に満たす"),"入力済","未入力"),"")</f>
        <v/>
      </c>
      <c r="BC20" s="835" t="str">
        <f aca="false">IF(OR(U20="新加算Ⅰ",U20="新加算Ⅱ",U20="新加算Ⅲ",U20="新加算Ⅴ（１）",U20="新加算Ⅴ（３）",U20="新加算Ⅴ（８）"),IF(OR(AQ20="○",AQ20="令和６年度中に満たす"),"入力済","未入力"),"")</f>
        <v/>
      </c>
      <c r="BD20" s="934" t="str">
        <f aca="false">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831" t="str">
        <f aca="false">IF(OR(U20="新加算Ⅰ",U20="新加算Ⅴ（１）",U20="新加算Ⅴ（２）",U20="新加算Ⅴ（５）",U20="新加算Ⅴ（７）",U20="新加算Ⅴ（10）"),IF(AS20="","未入力","入力済"),"")</f>
        <v/>
      </c>
      <c r="BF20" s="831" t="str">
        <f aca="false">G18</f>
        <v/>
      </c>
      <c r="BG20" s="831"/>
      <c r="BH20" s="831"/>
    </row>
    <row r="21" customFormat="false" ht="30" hidden="false" customHeight="true" outlineLevel="0" collapsed="false">
      <c r="A21" s="730"/>
      <c r="B21" s="731"/>
      <c r="C21" s="731"/>
      <c r="D21" s="731"/>
      <c r="E21" s="731"/>
      <c r="F21" s="731"/>
      <c r="G21" s="732"/>
      <c r="H21" s="732"/>
      <c r="I21" s="732"/>
      <c r="J21" s="860"/>
      <c r="K21" s="732"/>
      <c r="L21" s="861"/>
      <c r="M21" s="862"/>
      <c r="N21" s="859" t="str">
        <f aca="false">IF('別紙様式2-2（４・５月分）'!Q19="","",'別紙様式2-2（４・５月分）'!Q19)</f>
        <v/>
      </c>
      <c r="O21" s="863"/>
      <c r="P21" s="839"/>
      <c r="Q21" s="876"/>
      <c r="R21" s="841"/>
      <c r="S21" s="869"/>
      <c r="T21" s="843"/>
      <c r="U21" s="922"/>
      <c r="V21" s="870"/>
      <c r="W21" s="846"/>
      <c r="X21" s="923"/>
      <c r="Y21" s="667"/>
      <c r="Z21" s="923"/>
      <c r="AA21" s="667"/>
      <c r="AB21" s="923"/>
      <c r="AC21" s="667"/>
      <c r="AD21" s="923"/>
      <c r="AE21" s="667"/>
      <c r="AF21" s="667"/>
      <c r="AG21" s="667"/>
      <c r="AH21" s="849"/>
      <c r="AI21" s="850"/>
      <c r="AJ21" s="924"/>
      <c r="AK21" s="852"/>
      <c r="AL21" s="925"/>
      <c r="AM21" s="926"/>
      <c r="AN21" s="927"/>
      <c r="AO21" s="930"/>
      <c r="AP21" s="929"/>
      <c r="AQ21" s="930"/>
      <c r="AR21" s="931"/>
      <c r="AS21" s="932"/>
      <c r="AT21" s="935" t="str">
        <f aca="false">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611"/>
      <c r="AV21" s="831"/>
      <c r="AW21" s="877" t="str">
        <f aca="false">IF('別紙様式2-2（４・５月分）'!O19="","",'別紙様式2-2（４・５月分）'!O19)</f>
        <v/>
      </c>
      <c r="AX21" s="833"/>
      <c r="AY21" s="936"/>
      <c r="AZ21" s="835" t="str">
        <f aca="false">IF(OR(U21="新加算Ⅰ",U21="新加算Ⅱ",U21="新加算Ⅲ",U21="新加算Ⅳ",U21="新加算Ⅴ（１）",U21="新加算Ⅴ（２）",U21="新加算Ⅴ（３）",U21="新加算ⅠⅤ（４）",U21="新加算Ⅴ（５）",U21="新加算Ⅴ（６）",U21="新加算Ⅴ（８）",U21="新加算Ⅴ（11）"),IF(AJ21="○","","未入力"),"")</f>
        <v/>
      </c>
      <c r="BA21" s="835" t="str">
        <f aca="false">IF(OR(V21="新加算Ⅰ",V21="新加算Ⅱ",V21="新加算Ⅲ",V21="新加算Ⅳ",V21="新加算Ⅴ（１）",V21="新加算Ⅴ（２）",V21="新加算Ⅴ（３）",V21="新加算ⅠⅤ（４）",V21="新加算Ⅴ（５）",V21="新加算Ⅴ（６）",V21="新加算Ⅴ（８）",V21="新加算Ⅴ（11）"),IF(AK21="○","","未入力"),"")</f>
        <v/>
      </c>
      <c r="BB21" s="835" t="str">
        <f aca="false">IF(OR(V21="新加算Ⅴ（７）",V21="新加算Ⅴ（９）",V21="新加算Ⅴ（10）",V21="新加算Ⅴ（12）",V21="新加算Ⅴ（13）",V21="新加算Ⅴ（14）"),IF(AL21="○","","未入力"),"")</f>
        <v/>
      </c>
      <c r="BC21" s="835" t="str">
        <f aca="false">IF(OR(V21="新加算Ⅰ",V21="新加算Ⅱ",V21="新加算Ⅲ",V21="新加算Ⅴ（１）",V21="新加算Ⅴ（３）",V21="新加算Ⅴ（８）"),IF(AM21="○","","未入力"),"")</f>
        <v/>
      </c>
      <c r="BD21" s="934" t="str">
        <f aca="false">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831" t="str">
        <f aca="false">IF(AND(U21&lt;&gt;"（参考）令和７年度の移行予定",OR(V21="新加算Ⅰ",V21="新加算Ⅴ（１）",V21="新加算Ⅴ（２）",V21="新加算Ⅴ（５）",V21="新加算Ⅴ（７）",V21="新加算Ⅴ（10）")),IF(AO21="","未入力",IF(AO21="いずれも取得していない","要件を満たさない","")),"")</f>
        <v/>
      </c>
      <c r="BF21" s="831" t="str">
        <f aca="false">G18</f>
        <v/>
      </c>
      <c r="BG21" s="831"/>
      <c r="BH21" s="831"/>
    </row>
    <row r="22" customFormat="false" ht="30" hidden="false" customHeight="true" outlineLevel="0" collapsed="false">
      <c r="A22" s="616" t="n">
        <v>3</v>
      </c>
      <c r="B22" s="617" t="str">
        <f aca="false">IF(基本情報入力シート!C56="","",基本情報入力シート!C56)</f>
        <v/>
      </c>
      <c r="C22" s="617"/>
      <c r="D22" s="617"/>
      <c r="E22" s="617"/>
      <c r="F22" s="617"/>
      <c r="G22" s="618" t="str">
        <f aca="false">IF(基本情報入力シート!M56="","",基本情報入力シート!M56)</f>
        <v/>
      </c>
      <c r="H22" s="618" t="str">
        <f aca="false">IF(基本情報入力シート!R56="","",基本情報入力シート!R56)</f>
        <v/>
      </c>
      <c r="I22" s="618" t="str">
        <f aca="false">IF(基本情報入力シート!W56="","",基本情報入力シート!W56)</f>
        <v/>
      </c>
      <c r="J22" s="808" t="str">
        <f aca="false">IF(基本情報入力シート!X56="","",基本情報入力シート!X56)</f>
        <v/>
      </c>
      <c r="K22" s="618" t="str">
        <f aca="false">IF(基本情報入力シート!Y56="","",基本情報入力シート!Y56)</f>
        <v/>
      </c>
      <c r="L22" s="809" t="str">
        <f aca="false">IF(基本情報入力シート!AB56="","",基本情報入力シート!AB56)</f>
        <v/>
      </c>
      <c r="M22" s="810" t="e">
        <f aca="false">IF(基本情報入力シート!AC56="","",基本情報入力シート!AC56)</f>
        <v>#N/A</v>
      </c>
      <c r="N22" s="811" t="str">
        <f aca="false">IF('別紙様式2-2（４・５月分）'!Q20="","",'別紙様式2-2（４・５月分）'!Q20)</f>
        <v/>
      </c>
      <c r="O22" s="863" t="e">
        <f aca="false">IF(SUM('別紙様式2-2（４・５月分）'!R20:R22)=0,"",SUM('別紙様式2-2（４・５月分）'!R20:R22))</f>
        <v>#N/A</v>
      </c>
      <c r="P22" s="813" t="e">
        <f aca="false">IFERROR(VLOOKUP('別紙様式2-2（４・５月分）'!AR20,【参考】数式用!$AT$5:$AU$22,2,FALSE),"")))</f>
        <v>#N/A</v>
      </c>
      <c r="Q22" s="813"/>
      <c r="R22" s="813"/>
      <c r="S22" s="864" t="e">
        <f aca="false">IFERROR(VLOOKUP(K22,【参考】数式用!$A$5:$AB$27,MATCH(P22,【参考】数式用!$B$4:$AB$4,0)+1,0),"")))</f>
        <v>#N/A</v>
      </c>
      <c r="T22" s="815" t="s">
        <v>418</v>
      </c>
      <c r="U22" s="903" t="str">
        <f aca="false">IF('別紙様式2-3（６月以降分）'!U22="","",'別紙様式2-3（６月以降分）'!U22)</f>
        <v/>
      </c>
      <c r="V22" s="865" t="e">
        <f aca="false">IFERROR(VLOOKUP(K22,【参考】数式用!$A$5:$AB$27,MATCH(U22,【参考】数式用!$B$4:$AB$4,0)+1,0),"")))</f>
        <v>#N/A</v>
      </c>
      <c r="W22" s="818" t="s">
        <v>88</v>
      </c>
      <c r="X22" s="904" t="n">
        <f aca="false">'別紙様式2-3（６月以降分）'!X22</f>
        <v>6</v>
      </c>
      <c r="Y22" s="626" t="s">
        <v>89</v>
      </c>
      <c r="Z22" s="904" t="n">
        <f aca="false">'別紙様式2-3（６月以降分）'!Z22</f>
        <v>6</v>
      </c>
      <c r="AA22" s="626" t="s">
        <v>372</v>
      </c>
      <c r="AB22" s="904" t="n">
        <f aca="false">'別紙様式2-3（６月以降分）'!AB22</f>
        <v>7</v>
      </c>
      <c r="AC22" s="626" t="s">
        <v>89</v>
      </c>
      <c r="AD22" s="904" t="n">
        <f aca="false">'別紙様式2-3（６月以降分）'!AD22</f>
        <v>3</v>
      </c>
      <c r="AE22" s="626" t="s">
        <v>90</v>
      </c>
      <c r="AF22" s="626" t="s">
        <v>101</v>
      </c>
      <c r="AG22" s="626" t="n">
        <f aca="false">IF(X22&gt;=1,(AB22*12+AD22)-(X22*12+Z22)+1,"")</f>
        <v>10</v>
      </c>
      <c r="AH22" s="821" t="s">
        <v>373</v>
      </c>
      <c r="AI22" s="866" t="str">
        <f aca="false">'別紙様式2-3（６月以降分）'!AI22</f>
        <v/>
      </c>
      <c r="AJ22" s="905" t="str">
        <f aca="false">'別紙様式2-3（６月以降分）'!AJ22</f>
        <v/>
      </c>
      <c r="AK22" s="937" t="n">
        <f aca="false">'別紙様式2-3（６月以降分）'!AK22</f>
        <v>0</v>
      </c>
      <c r="AL22" s="907" t="str">
        <f aca="false">IF('別紙様式2-3（６月以降分）'!AL22="","",'別紙様式2-3（６月以降分）'!AL22)</f>
        <v/>
      </c>
      <c r="AM22" s="908" t="n">
        <f aca="false">'別紙様式2-3（６月以降分）'!AM22</f>
        <v>0</v>
      </c>
      <c r="AN22" s="909" t="str">
        <f aca="false">IF('別紙様式2-3（６月以降分）'!AN22="","",'別紙様式2-3（６月以降分）'!AN22)</f>
        <v/>
      </c>
      <c r="AO22" s="704" t="str">
        <f aca="false">IF('別紙様式2-3（６月以降分）'!AO22="","",'別紙様式2-3（６月以降分）'!AO22)</f>
        <v/>
      </c>
      <c r="AP22" s="911" t="str">
        <f aca="false">IF('別紙様式2-3（６月以降分）'!AP22="","",'別紙様式2-3（６月以降分）'!AP22)</f>
        <v/>
      </c>
      <c r="AQ22" s="704" t="str">
        <f aca="false">IF('別紙様式2-3（６月以降分）'!AQ22="","",'別紙様式2-3（６月以降分）'!AQ22)</f>
        <v/>
      </c>
      <c r="AR22" s="913" t="str">
        <f aca="false">IF('別紙様式2-3（６月以降分）'!AR22="","",'別紙様式2-3（６月以降分）'!AR22)</f>
        <v/>
      </c>
      <c r="AS22" s="914" t="str">
        <f aca="false">IF('別紙様式2-3（６月以降分）'!AS22="","",'別紙様式2-3（６月以降分）'!AS22)</f>
        <v/>
      </c>
      <c r="AT22" s="915" t="str">
        <f aca="false">IF(AV24="","",IF(V24&lt;V22,"！加算の要件上は問題ありませんが、令和６年度当初の新加算の加算率と比較して、移行後の加算率が下がる計画になっています。",""))</f>
        <v/>
      </c>
      <c r="AU22" s="938"/>
      <c r="AV22" s="917"/>
      <c r="AW22" s="877" t="str">
        <f aca="false">IF('別紙様式2-2（４・５月分）'!O20="","",'別紙様式2-2（４・５月分）'!O20)</f>
        <v/>
      </c>
      <c r="AX22" s="833" t="e">
        <f aca="false">IF(SUM('別紙様式2-2（４・５月分）'!P20:P22)=0,"",SUM('別紙様式2-2（４・５月分）'!P20:P22))</f>
        <v>#N/A</v>
      </c>
      <c r="AY22" s="919" t="e">
        <f aca="false">IFERROR(VLOOKUP(K22,【参考】数式用!$AJ$2:$AK$24,2,FALSE),"")))</f>
        <v>#N/A</v>
      </c>
      <c r="AZ22" s="684"/>
      <c r="BE22" s="12"/>
      <c r="BF22" s="831" t="str">
        <f aca="false">G22</f>
        <v/>
      </c>
      <c r="BG22" s="831"/>
      <c r="BH22" s="831"/>
    </row>
    <row r="23" customFormat="false" ht="15" hidden="false" customHeight="true" outlineLevel="0" collapsed="false">
      <c r="A23" s="616"/>
      <c r="B23" s="617"/>
      <c r="C23" s="617"/>
      <c r="D23" s="617"/>
      <c r="E23" s="617"/>
      <c r="F23" s="617"/>
      <c r="G23" s="618"/>
      <c r="H23" s="618"/>
      <c r="I23" s="618"/>
      <c r="J23" s="808"/>
      <c r="K23" s="618"/>
      <c r="L23" s="809"/>
      <c r="M23" s="810"/>
      <c r="N23" s="837" t="str">
        <f aca="false">IF('別紙様式2-2（４・５月分）'!Q21="","",'別紙様式2-2（４・５月分）'!Q21)</f>
        <v/>
      </c>
      <c r="O23" s="863"/>
      <c r="P23" s="813"/>
      <c r="Q23" s="813"/>
      <c r="R23" s="813"/>
      <c r="S23" s="864"/>
      <c r="T23" s="815"/>
      <c r="U23" s="903"/>
      <c r="V23" s="865"/>
      <c r="W23" s="818"/>
      <c r="X23" s="904"/>
      <c r="Y23" s="626"/>
      <c r="Z23" s="904"/>
      <c r="AA23" s="626"/>
      <c r="AB23" s="904"/>
      <c r="AC23" s="626"/>
      <c r="AD23" s="904"/>
      <c r="AE23" s="626"/>
      <c r="AF23" s="626"/>
      <c r="AG23" s="626"/>
      <c r="AH23" s="821"/>
      <c r="AI23" s="866"/>
      <c r="AJ23" s="905"/>
      <c r="AK23" s="937"/>
      <c r="AL23" s="907"/>
      <c r="AM23" s="908"/>
      <c r="AN23" s="909"/>
      <c r="AO23" s="704"/>
      <c r="AP23" s="911"/>
      <c r="AQ23" s="704"/>
      <c r="AR23" s="913"/>
      <c r="AS23" s="914"/>
      <c r="AT23" s="920" t="str">
        <f aca="false">IF(AV24="","",IF(OR(AB24="",AB24&lt;&gt;7,AD24="",AD24&lt;&gt;3),"！算定期間の終わりが令和７年３月になっていません。年度内の廃止予定等がなければ、算定対象月を令和７年３月にしてください。",""))</f>
        <v/>
      </c>
      <c r="AU23" s="938"/>
      <c r="AV23" s="917"/>
      <c r="AW23" s="877" t="str">
        <f aca="false">IF('別紙様式2-2（４・５月分）'!O21="","",'別紙様式2-2（４・５月分）'!O21)</f>
        <v/>
      </c>
      <c r="AX23" s="833"/>
      <c r="AY23" s="919"/>
      <c r="AZ23" s="573"/>
      <c r="BE23" s="12"/>
      <c r="BF23" s="831" t="str">
        <f aca="false">G22</f>
        <v/>
      </c>
      <c r="BG23" s="831"/>
      <c r="BH23" s="831"/>
    </row>
    <row r="24" customFormat="false" ht="15" hidden="false" customHeight="true" outlineLevel="0" collapsed="false">
      <c r="A24" s="616"/>
      <c r="B24" s="617"/>
      <c r="C24" s="617"/>
      <c r="D24" s="617"/>
      <c r="E24" s="617"/>
      <c r="F24" s="617"/>
      <c r="G24" s="618"/>
      <c r="H24" s="618"/>
      <c r="I24" s="618"/>
      <c r="J24" s="808"/>
      <c r="K24" s="618"/>
      <c r="L24" s="809"/>
      <c r="M24" s="810"/>
      <c r="N24" s="837"/>
      <c r="O24" s="863"/>
      <c r="P24" s="873" t="s">
        <v>92</v>
      </c>
      <c r="Q24" s="876" t="e">
        <f aca="false">IFERROR(VLOOKUP('別紙様式2-2（４・５月分）'!AR20,【参考】数式用!$AT$5:$AV$22,3,FALSE),"")))</f>
        <v>#N/A</v>
      </c>
      <c r="R24" s="874" t="s">
        <v>94</v>
      </c>
      <c r="S24" s="875" t="e">
        <f aca="false">IFERROR(VLOOKUP(K22,【参考】数式用!$A$5:$AB$27,MATCH(Q24,【参考】数式用!$B$4:$AB$4,0)+1,0),"")))</f>
        <v>#N/A</v>
      </c>
      <c r="T24" s="843" t="s">
        <v>419</v>
      </c>
      <c r="U24" s="922"/>
      <c r="V24" s="870" t="e">
        <f aca="false">IFERROR(VLOOKUP(K22,【参考】数式用!$A$5:$AB$27,MATCH(U24,【参考】数式用!$B$4:$AB$4,0)+1,0),"")))</f>
        <v>#N/A</v>
      </c>
      <c r="W24" s="846" t="s">
        <v>88</v>
      </c>
      <c r="X24" s="923"/>
      <c r="Y24" s="667" t="s">
        <v>89</v>
      </c>
      <c r="Z24" s="923"/>
      <c r="AA24" s="667" t="s">
        <v>372</v>
      </c>
      <c r="AB24" s="923"/>
      <c r="AC24" s="667" t="s">
        <v>89</v>
      </c>
      <c r="AD24" s="923"/>
      <c r="AE24" s="667" t="s">
        <v>90</v>
      </c>
      <c r="AF24" s="667" t="s">
        <v>101</v>
      </c>
      <c r="AG24" s="667" t="str">
        <f aca="false">IF(X24&gt;=1,(AB24*12+AD24)-(X24*12+Z24)+1,"")</f>
        <v/>
      </c>
      <c r="AH24" s="849" t="s">
        <v>373</v>
      </c>
      <c r="AI24" s="850" t="str">
        <f aca="false">IFERROR(ROUNDDOWN(ROUND(L22*V24,0)*M22,0)*AG24,"")</f>
        <v/>
      </c>
      <c r="AJ24" s="924" t="str">
        <f aca="false">IFERROR(ROUNDDOWN(ROUND((L22*(V24-AX22)),0)*M22,0)*AG24,"")</f>
        <v/>
      </c>
      <c r="AK24" s="852" t="e">
        <f aca="false">IFERROR(ROUNDDOWN(ROUNDDOWN(ROUND(L22*VLOOKUP(K22,【参考】数式用!$A$5:$AB$27,MATCH("新加算Ⅳ",【参考】数式用!$B$4:$AB$4,0)+1,0),0)*M22,0)*AG24*0.5,0),"")),0),0),0))</f>
        <v>#N/A</v>
      </c>
      <c r="AL24" s="925"/>
      <c r="AM24" s="926" t="e">
        <f aca="false">IFERROR(IF('別紙様式2-2（４・５月分）'!Q22="ベア加算","", IF(OR(U24="新加算Ⅰ",U24="新加算Ⅱ",U24="新加算Ⅲ",U24="新加算Ⅳ"),ROUNDDOWN(ROUND(L22*VLOOKUP(K22,【参考】数式用!$A$5:$I$27,MATCH("ベア加算",【参考】数式用!$B$4:$I$4,0)+1,0),0)*M22,0)*AG24,"")),"")),0),0))))</f>
        <v>#N/A</v>
      </c>
      <c r="AN24" s="927"/>
      <c r="AO24" s="930"/>
      <c r="AP24" s="929"/>
      <c r="AQ24" s="930"/>
      <c r="AR24" s="931"/>
      <c r="AS24" s="932"/>
      <c r="AT24" s="920"/>
      <c r="AU24" s="611"/>
      <c r="AV24" s="831" t="str">
        <f aca="false">IF(OR(AB22&lt;&gt;7,AD22&lt;&gt;3),"V列に色付け","")</f>
        <v/>
      </c>
      <c r="AW24" s="877"/>
      <c r="AX24" s="833"/>
      <c r="AY24" s="933"/>
      <c r="AZ24" s="835" t="e">
        <f aca="false">IF(AM24&lt;&gt;"",IF(AN24="○","入力済","未入力"),"")</f>
        <v>#N/A</v>
      </c>
      <c r="BA24" s="835" t="str">
        <f aca="false">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835" t="str">
        <f aca="false">IF(OR(U24="新加算Ⅴ（７）",U24="新加算Ⅴ（９）",U24="新加算Ⅴ（10）",U24="新加算Ⅴ（12）",U24="新加算Ⅴ（13）",U24="新加算Ⅴ（14）"),IF(OR(AP24="○",AP24="令和６年度中に満たす"),"入力済","未入力"),"")</f>
        <v/>
      </c>
      <c r="BC24" s="835" t="str">
        <f aca="false">IF(OR(U24="新加算Ⅰ",U24="新加算Ⅱ",U24="新加算Ⅲ",U24="新加算Ⅴ（１）",U24="新加算Ⅴ（３）",U24="新加算Ⅴ（８）"),IF(OR(AQ24="○",AQ24="令和６年度中に満たす"),"入力済","未入力"),"")</f>
        <v/>
      </c>
      <c r="BD24" s="934" t="str">
        <f aca="false">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831" t="str">
        <f aca="false">IF(OR(U24="新加算Ⅰ",U24="新加算Ⅴ（１）",U24="新加算Ⅴ（２）",U24="新加算Ⅴ（５）",U24="新加算Ⅴ（７）",U24="新加算Ⅴ（10）"),IF(AS24="","未入力","入力済"),"")</f>
        <v/>
      </c>
      <c r="BF24" s="831" t="str">
        <f aca="false">G22</f>
        <v/>
      </c>
      <c r="BG24" s="831"/>
      <c r="BH24" s="831"/>
    </row>
    <row r="25" customFormat="false" ht="30" hidden="false" customHeight="true" outlineLevel="0" collapsed="false">
      <c r="A25" s="616"/>
      <c r="B25" s="617"/>
      <c r="C25" s="617"/>
      <c r="D25" s="617"/>
      <c r="E25" s="617"/>
      <c r="F25" s="617"/>
      <c r="G25" s="618"/>
      <c r="H25" s="618"/>
      <c r="I25" s="618"/>
      <c r="J25" s="808"/>
      <c r="K25" s="618"/>
      <c r="L25" s="809"/>
      <c r="M25" s="810"/>
      <c r="N25" s="859" t="str">
        <f aca="false">IF('別紙様式2-2（４・５月分）'!Q22="","",'別紙様式2-2（４・５月分）'!Q22)</f>
        <v/>
      </c>
      <c r="O25" s="863"/>
      <c r="P25" s="873"/>
      <c r="Q25" s="876"/>
      <c r="R25" s="874"/>
      <c r="S25" s="875"/>
      <c r="T25" s="843"/>
      <c r="U25" s="922"/>
      <c r="V25" s="870"/>
      <c r="W25" s="846"/>
      <c r="X25" s="923"/>
      <c r="Y25" s="667"/>
      <c r="Z25" s="923"/>
      <c r="AA25" s="667"/>
      <c r="AB25" s="923"/>
      <c r="AC25" s="667"/>
      <c r="AD25" s="923"/>
      <c r="AE25" s="667"/>
      <c r="AF25" s="667"/>
      <c r="AG25" s="667"/>
      <c r="AH25" s="849"/>
      <c r="AI25" s="850"/>
      <c r="AJ25" s="924"/>
      <c r="AK25" s="852"/>
      <c r="AL25" s="925"/>
      <c r="AM25" s="926"/>
      <c r="AN25" s="927"/>
      <c r="AO25" s="930"/>
      <c r="AP25" s="929"/>
      <c r="AQ25" s="930"/>
      <c r="AR25" s="931"/>
      <c r="AS25" s="932"/>
      <c r="AT25" s="935" t="str">
        <f aca="false">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611"/>
      <c r="AV25" s="831"/>
      <c r="AW25" s="877" t="str">
        <f aca="false">IF('別紙様式2-2（４・５月分）'!O22="","",'別紙様式2-2（４・５月分）'!O22)</f>
        <v/>
      </c>
      <c r="AX25" s="833"/>
      <c r="AY25" s="936"/>
      <c r="AZ25" s="835" t="str">
        <f aca="false">IF(OR(U25="新加算Ⅰ",U25="新加算Ⅱ",U25="新加算Ⅲ",U25="新加算Ⅳ",U25="新加算Ⅴ（１）",U25="新加算Ⅴ（２）",U25="新加算Ⅴ（３）",U25="新加算ⅠⅤ（４）",U25="新加算Ⅴ（５）",U25="新加算Ⅴ（６）",U25="新加算Ⅴ（８）",U25="新加算Ⅴ（11）"),IF(AJ25="○","","未入力"),"")</f>
        <v/>
      </c>
      <c r="BA25" s="835" t="str">
        <f aca="false">IF(OR(V25="新加算Ⅰ",V25="新加算Ⅱ",V25="新加算Ⅲ",V25="新加算Ⅳ",V25="新加算Ⅴ（１）",V25="新加算Ⅴ（２）",V25="新加算Ⅴ（３）",V25="新加算ⅠⅤ（４）",V25="新加算Ⅴ（５）",V25="新加算Ⅴ（６）",V25="新加算Ⅴ（８）",V25="新加算Ⅴ（11）"),IF(AK25="○","","未入力"),"")</f>
        <v/>
      </c>
      <c r="BB25" s="835" t="str">
        <f aca="false">IF(OR(V25="新加算Ⅴ（７）",V25="新加算Ⅴ（９）",V25="新加算Ⅴ（10）",V25="新加算Ⅴ（12）",V25="新加算Ⅴ（13）",V25="新加算Ⅴ（14）"),IF(AL25="○","","未入力"),"")</f>
        <v/>
      </c>
      <c r="BC25" s="835" t="str">
        <f aca="false">IF(OR(V25="新加算Ⅰ",V25="新加算Ⅱ",V25="新加算Ⅲ",V25="新加算Ⅴ（１）",V25="新加算Ⅴ（３）",V25="新加算Ⅴ（８）"),IF(AM25="○","","未入力"),"")</f>
        <v/>
      </c>
      <c r="BD25" s="934" t="str">
        <f aca="false">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831" t="str">
        <f aca="false">IF(AND(U25&lt;&gt;"（参考）令和７年度の移行予定",OR(V25="新加算Ⅰ",V25="新加算Ⅴ（１）",V25="新加算Ⅴ（２）",V25="新加算Ⅴ（５）",V25="新加算Ⅴ（７）",V25="新加算Ⅴ（10）")),IF(AO25="","未入力",IF(AO25="いずれも取得していない","要件を満たさない","")),"")</f>
        <v/>
      </c>
      <c r="BF25" s="831" t="str">
        <f aca="false">G22</f>
        <v/>
      </c>
      <c r="BG25" s="831"/>
      <c r="BH25" s="831"/>
    </row>
    <row r="26" customFormat="false" ht="30" hidden="false" customHeight="true" outlineLevel="0" collapsed="false">
      <c r="A26" s="730" t="n">
        <v>4</v>
      </c>
      <c r="B26" s="731" t="str">
        <f aca="false">IF(基本情報入力シート!C57="","",基本情報入力シート!C57)</f>
        <v/>
      </c>
      <c r="C26" s="731"/>
      <c r="D26" s="731"/>
      <c r="E26" s="731"/>
      <c r="F26" s="731"/>
      <c r="G26" s="732" t="str">
        <f aca="false">IF(基本情報入力シート!M57="","",基本情報入力シート!M57)</f>
        <v/>
      </c>
      <c r="H26" s="732" t="str">
        <f aca="false">IF(基本情報入力シート!R57="","",基本情報入力シート!R57)</f>
        <v/>
      </c>
      <c r="I26" s="732" t="str">
        <f aca="false">IF(基本情報入力シート!W57="","",基本情報入力シート!W57)</f>
        <v/>
      </c>
      <c r="J26" s="860" t="str">
        <f aca="false">IF(基本情報入力シート!X57="","",基本情報入力シート!X57)</f>
        <v/>
      </c>
      <c r="K26" s="732" t="str">
        <f aca="false">IF(基本情報入力シート!Y57="","",基本情報入力シート!Y57)</f>
        <v/>
      </c>
      <c r="L26" s="861" t="str">
        <f aca="false">IF(基本情報入力シート!AB57="","",基本情報入力シート!AB57)</f>
        <v/>
      </c>
      <c r="M26" s="862" t="e">
        <f aca="false">IF(基本情報入力シート!AC57="","",基本情報入力シート!AC57)</f>
        <v>#N/A</v>
      </c>
      <c r="N26" s="811" t="str">
        <f aca="false">IF('別紙様式2-2（４・５月分）'!Q23="","",'別紙様式2-2（４・５月分）'!Q23)</f>
        <v/>
      </c>
      <c r="O26" s="863" t="e">
        <f aca="false">IF(SUM('別紙様式2-2（４・５月分）'!R23:R25)=0,"",SUM('別紙様式2-2（４・５月分）'!R23:R25))</f>
        <v>#N/A</v>
      </c>
      <c r="P26" s="813" t="e">
        <f aca="false">IFERROR(VLOOKUP('別紙様式2-2（４・５月分）'!AR23,【参考】数式用!$AT$5:$AU$22,2,FALSE),"")))</f>
        <v>#N/A</v>
      </c>
      <c r="Q26" s="813"/>
      <c r="R26" s="813"/>
      <c r="S26" s="864" t="e">
        <f aca="false">IFERROR(VLOOKUP(K26,【参考】数式用!$A$5:$AB$27,MATCH(P26,【参考】数式用!$B$4:$AB$4,0)+1,0),"")))</f>
        <v>#N/A</v>
      </c>
      <c r="T26" s="815" t="s">
        <v>418</v>
      </c>
      <c r="U26" s="903" t="str">
        <f aca="false">IF('別紙様式2-3（６月以降分）'!U26="","",'別紙様式2-3（６月以降分）'!U26)</f>
        <v/>
      </c>
      <c r="V26" s="865" t="e">
        <f aca="false">IFERROR(VLOOKUP(K26,【参考】数式用!$A$5:$AB$27,MATCH(U26,【参考】数式用!$B$4:$AB$4,0)+1,0),"")))</f>
        <v>#N/A</v>
      </c>
      <c r="W26" s="818" t="s">
        <v>88</v>
      </c>
      <c r="X26" s="904" t="n">
        <f aca="false">'別紙様式2-3（６月以降分）'!X26</f>
        <v>6</v>
      </c>
      <c r="Y26" s="626" t="s">
        <v>89</v>
      </c>
      <c r="Z26" s="904" t="n">
        <f aca="false">'別紙様式2-3（６月以降分）'!Z26</f>
        <v>6</v>
      </c>
      <c r="AA26" s="626" t="s">
        <v>372</v>
      </c>
      <c r="AB26" s="904" t="n">
        <f aca="false">'別紙様式2-3（６月以降分）'!AB26</f>
        <v>7</v>
      </c>
      <c r="AC26" s="626" t="s">
        <v>89</v>
      </c>
      <c r="AD26" s="904" t="n">
        <f aca="false">'別紙様式2-3（６月以降分）'!AD26</f>
        <v>3</v>
      </c>
      <c r="AE26" s="626" t="s">
        <v>90</v>
      </c>
      <c r="AF26" s="626" t="s">
        <v>101</v>
      </c>
      <c r="AG26" s="626" t="n">
        <f aca="false">IF(X26&gt;=1,(AB26*12+AD26)-(X26*12+Z26)+1,"")</f>
        <v>10</v>
      </c>
      <c r="AH26" s="821" t="s">
        <v>373</v>
      </c>
      <c r="AI26" s="866" t="str">
        <f aca="false">'別紙様式2-3（６月以降分）'!AI26</f>
        <v/>
      </c>
      <c r="AJ26" s="905" t="str">
        <f aca="false">'別紙様式2-3（６月以降分）'!AJ26</f>
        <v/>
      </c>
      <c r="AK26" s="937" t="n">
        <f aca="false">'別紙様式2-3（６月以降分）'!AK26</f>
        <v>0</v>
      </c>
      <c r="AL26" s="907" t="str">
        <f aca="false">IF('別紙様式2-3（６月以降分）'!AL26="","",'別紙様式2-3（６月以降分）'!AL26)</f>
        <v/>
      </c>
      <c r="AM26" s="908" t="n">
        <f aca="false">'別紙様式2-3（６月以降分）'!AM26</f>
        <v>0</v>
      </c>
      <c r="AN26" s="909" t="str">
        <f aca="false">IF('別紙様式2-3（６月以降分）'!AN26="","",'別紙様式2-3（６月以降分）'!AN26)</f>
        <v/>
      </c>
      <c r="AO26" s="704" t="str">
        <f aca="false">IF('別紙様式2-3（６月以降分）'!AO26="","",'別紙様式2-3（６月以降分）'!AO26)</f>
        <v/>
      </c>
      <c r="AP26" s="911" t="str">
        <f aca="false">IF('別紙様式2-3（６月以降分）'!AP26="","",'別紙様式2-3（６月以降分）'!AP26)</f>
        <v/>
      </c>
      <c r="AQ26" s="704" t="str">
        <f aca="false">IF('別紙様式2-3（６月以降分）'!AQ26="","",'別紙様式2-3（６月以降分）'!AQ26)</f>
        <v/>
      </c>
      <c r="AR26" s="913" t="str">
        <f aca="false">IF('別紙様式2-3（６月以降分）'!AR26="","",'別紙様式2-3（６月以降分）'!AR26)</f>
        <v/>
      </c>
      <c r="AS26" s="914" t="str">
        <f aca="false">IF('別紙様式2-3（６月以降分）'!AS26="","",'別紙様式2-3（６月以降分）'!AS26)</f>
        <v/>
      </c>
      <c r="AT26" s="915" t="str">
        <f aca="false">IF(AV28="","",IF(V28&lt;V26,"！加算の要件上は問題ありませんが、令和６年度当初の新加算の加算率と比較して、移行後の加算率が下がる計画になっています。",""))</f>
        <v/>
      </c>
      <c r="AU26" s="938"/>
      <c r="AV26" s="917"/>
      <c r="AW26" s="877" t="str">
        <f aca="false">IF('別紙様式2-2（４・５月分）'!O23="","",'別紙様式2-2（４・５月分）'!O23)</f>
        <v/>
      </c>
      <c r="AX26" s="833" t="e">
        <f aca="false">IF(SUM('別紙様式2-2（４・５月分）'!P23:P25)=0,"",SUM('別紙様式2-2（４・５月分）'!P23:P25))</f>
        <v>#N/A</v>
      </c>
      <c r="AY26" s="939" t="e">
        <f aca="false">IFERROR(VLOOKUP(K26,【参考】数式用!$AJ$2:$AK$24,2,FALSE),"")))</f>
        <v>#N/A</v>
      </c>
      <c r="AZ26" s="684"/>
      <c r="BE26" s="12"/>
      <c r="BF26" s="831" t="str">
        <f aca="false">G26</f>
        <v/>
      </c>
      <c r="BG26" s="831"/>
      <c r="BH26" s="831"/>
    </row>
    <row r="27" customFormat="false" ht="15" hidden="false" customHeight="true" outlineLevel="0" collapsed="false">
      <c r="A27" s="730"/>
      <c r="B27" s="731"/>
      <c r="C27" s="731"/>
      <c r="D27" s="731"/>
      <c r="E27" s="731"/>
      <c r="F27" s="731"/>
      <c r="G27" s="732"/>
      <c r="H27" s="732"/>
      <c r="I27" s="732"/>
      <c r="J27" s="860"/>
      <c r="K27" s="732"/>
      <c r="L27" s="861"/>
      <c r="M27" s="862"/>
      <c r="N27" s="837" t="str">
        <f aca="false">IF('別紙様式2-2（４・５月分）'!Q24="","",'別紙様式2-2（４・５月分）'!Q24)</f>
        <v/>
      </c>
      <c r="O27" s="863"/>
      <c r="P27" s="813"/>
      <c r="Q27" s="813"/>
      <c r="R27" s="813"/>
      <c r="S27" s="864"/>
      <c r="T27" s="815"/>
      <c r="U27" s="903"/>
      <c r="V27" s="865"/>
      <c r="W27" s="818"/>
      <c r="X27" s="904"/>
      <c r="Y27" s="626"/>
      <c r="Z27" s="904"/>
      <c r="AA27" s="626"/>
      <c r="AB27" s="904"/>
      <c r="AC27" s="626"/>
      <c r="AD27" s="904"/>
      <c r="AE27" s="626"/>
      <c r="AF27" s="626"/>
      <c r="AG27" s="626"/>
      <c r="AH27" s="821"/>
      <c r="AI27" s="866"/>
      <c r="AJ27" s="905"/>
      <c r="AK27" s="937"/>
      <c r="AL27" s="907"/>
      <c r="AM27" s="908"/>
      <c r="AN27" s="909"/>
      <c r="AO27" s="704"/>
      <c r="AP27" s="911"/>
      <c r="AQ27" s="704"/>
      <c r="AR27" s="913"/>
      <c r="AS27" s="914"/>
      <c r="AT27" s="920" t="str">
        <f aca="false">IF(AV28="","",IF(OR(AB28="",AB28&lt;&gt;7,AD28="",AD28&lt;&gt;3),"！算定期間の終わりが令和７年３月になっていません。年度内の廃止予定等がなければ、算定対象月を令和７年３月にしてください。",""))</f>
        <v/>
      </c>
      <c r="AU27" s="938"/>
      <c r="AV27" s="917"/>
      <c r="AW27" s="877" t="str">
        <f aca="false">IF('別紙様式2-2（４・５月分）'!O24="","",'別紙様式2-2（４・５月分）'!O24)</f>
        <v/>
      </c>
      <c r="AX27" s="833"/>
      <c r="AY27" s="939"/>
      <c r="AZ27" s="573"/>
      <c r="BE27" s="12"/>
      <c r="BF27" s="831" t="str">
        <f aca="false">G26</f>
        <v/>
      </c>
      <c r="BG27" s="831"/>
      <c r="BH27" s="831"/>
    </row>
    <row r="28" customFormat="false" ht="15" hidden="false" customHeight="true" outlineLevel="0" collapsed="false">
      <c r="A28" s="730"/>
      <c r="B28" s="731"/>
      <c r="C28" s="731"/>
      <c r="D28" s="731"/>
      <c r="E28" s="731"/>
      <c r="F28" s="731"/>
      <c r="G28" s="732"/>
      <c r="H28" s="732"/>
      <c r="I28" s="732"/>
      <c r="J28" s="860"/>
      <c r="K28" s="732"/>
      <c r="L28" s="861"/>
      <c r="M28" s="862"/>
      <c r="N28" s="837"/>
      <c r="O28" s="863"/>
      <c r="P28" s="873" t="s">
        <v>92</v>
      </c>
      <c r="Q28" s="876" t="e">
        <f aca="false">IFERROR(VLOOKUP('別紙様式2-2（４・５月分）'!AR23,【参考】数式用!$AT$5:$AV$22,3,FALSE),"")))</f>
        <v>#N/A</v>
      </c>
      <c r="R28" s="874" t="s">
        <v>94</v>
      </c>
      <c r="S28" s="869" t="e">
        <f aca="false">IFERROR(VLOOKUP(K26,【参考】数式用!$A$5:$AB$27,MATCH(Q28,【参考】数式用!$B$4:$AB$4,0)+1,0),"")))</f>
        <v>#N/A</v>
      </c>
      <c r="T28" s="843" t="s">
        <v>419</v>
      </c>
      <c r="U28" s="922"/>
      <c r="V28" s="870" t="e">
        <f aca="false">IFERROR(VLOOKUP(K26,【参考】数式用!$A$5:$AB$27,MATCH(U28,【参考】数式用!$B$4:$AB$4,0)+1,0),"")))</f>
        <v>#N/A</v>
      </c>
      <c r="W28" s="846" t="s">
        <v>88</v>
      </c>
      <c r="X28" s="923"/>
      <c r="Y28" s="667" t="s">
        <v>89</v>
      </c>
      <c r="Z28" s="923"/>
      <c r="AA28" s="667" t="s">
        <v>372</v>
      </c>
      <c r="AB28" s="923"/>
      <c r="AC28" s="667" t="s">
        <v>89</v>
      </c>
      <c r="AD28" s="923"/>
      <c r="AE28" s="667" t="s">
        <v>90</v>
      </c>
      <c r="AF28" s="667" t="s">
        <v>101</v>
      </c>
      <c r="AG28" s="667" t="str">
        <f aca="false">IF(X28&gt;=1,(AB28*12+AD28)-(X28*12+Z28)+1,"")</f>
        <v/>
      </c>
      <c r="AH28" s="849" t="s">
        <v>373</v>
      </c>
      <c r="AI28" s="850" t="str">
        <f aca="false">IFERROR(ROUNDDOWN(ROUND(L26*V28,0)*M26,0)*AG28,"")</f>
        <v/>
      </c>
      <c r="AJ28" s="924" t="str">
        <f aca="false">IFERROR(ROUNDDOWN(ROUND((L26*(V28-AX26)),0)*M26,0)*AG28,"")</f>
        <v/>
      </c>
      <c r="AK28" s="852" t="e">
        <f aca="false">IFERROR(ROUNDDOWN(ROUNDDOWN(ROUND(L26*VLOOKUP(K26,【参考】数式用!$A$5:$AB$27,MATCH("新加算Ⅳ",【参考】数式用!$B$4:$AB$4,0)+1,0),0)*M26,0)*AG28*0.5,0),"")),0),0),0))</f>
        <v>#N/A</v>
      </c>
      <c r="AL28" s="925"/>
      <c r="AM28" s="926" t="e">
        <f aca="false">IFERROR(IF('別紙様式2-2（４・５月分）'!Q25="ベア加算","", IF(OR(U28="新加算Ⅰ",U28="新加算Ⅱ",U28="新加算Ⅲ",U28="新加算Ⅳ"),ROUNDDOWN(ROUND(L26*VLOOKUP(K26,【参考】数式用!$A$5:$I$27,MATCH("ベア加算",【参考】数式用!$B$4:$I$4,0)+1,0),0)*M26,0)*AG28,"")),"")),0),0))))</f>
        <v>#N/A</v>
      </c>
      <c r="AN28" s="927"/>
      <c r="AO28" s="930"/>
      <c r="AP28" s="929"/>
      <c r="AQ28" s="930"/>
      <c r="AR28" s="931"/>
      <c r="AS28" s="932"/>
      <c r="AT28" s="920"/>
      <c r="AU28" s="611"/>
      <c r="AV28" s="831" t="str">
        <f aca="false">IF(OR(AB26&lt;&gt;7,AD26&lt;&gt;3),"V列に色付け","")</f>
        <v/>
      </c>
      <c r="AW28" s="877"/>
      <c r="AX28" s="833"/>
      <c r="AY28" s="933"/>
      <c r="AZ28" s="835" t="e">
        <f aca="false">IF(AM28&lt;&gt;"",IF(AN28="○","入力済","未入力"),"")</f>
        <v>#N/A</v>
      </c>
      <c r="BA28" s="835" t="str">
        <f aca="false">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835" t="str">
        <f aca="false">IF(OR(U28="新加算Ⅴ（７）",U28="新加算Ⅴ（９）",U28="新加算Ⅴ（10）",U28="新加算Ⅴ（12）",U28="新加算Ⅴ（13）",U28="新加算Ⅴ（14）"),IF(OR(AP28="○",AP28="令和６年度中に満たす"),"入力済","未入力"),"")</f>
        <v/>
      </c>
      <c r="BC28" s="835" t="str">
        <f aca="false">IF(OR(U28="新加算Ⅰ",U28="新加算Ⅱ",U28="新加算Ⅲ",U28="新加算Ⅴ（１）",U28="新加算Ⅴ（３）",U28="新加算Ⅴ（８）"),IF(OR(AQ28="○",AQ28="令和６年度中に満たす"),"入力済","未入力"),"")</f>
        <v/>
      </c>
      <c r="BD28" s="934" t="str">
        <f aca="false">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831" t="str">
        <f aca="false">IF(OR(U28="新加算Ⅰ",U28="新加算Ⅴ（１）",U28="新加算Ⅴ（２）",U28="新加算Ⅴ（５）",U28="新加算Ⅴ（７）",U28="新加算Ⅴ（10）"),IF(AS28="","未入力","入力済"),"")</f>
        <v/>
      </c>
      <c r="BF28" s="831" t="str">
        <f aca="false">G26</f>
        <v/>
      </c>
      <c r="BG28" s="831"/>
      <c r="BH28" s="831"/>
    </row>
    <row r="29" customFormat="false" ht="30" hidden="false" customHeight="true" outlineLevel="0" collapsed="false">
      <c r="A29" s="730"/>
      <c r="B29" s="731"/>
      <c r="C29" s="731"/>
      <c r="D29" s="731"/>
      <c r="E29" s="731"/>
      <c r="F29" s="731"/>
      <c r="G29" s="732"/>
      <c r="H29" s="732"/>
      <c r="I29" s="732"/>
      <c r="J29" s="860"/>
      <c r="K29" s="732"/>
      <c r="L29" s="861"/>
      <c r="M29" s="862"/>
      <c r="N29" s="859" t="str">
        <f aca="false">IF('別紙様式2-2（４・５月分）'!Q25="","",'別紙様式2-2（４・５月分）'!Q25)</f>
        <v/>
      </c>
      <c r="O29" s="863"/>
      <c r="P29" s="873"/>
      <c r="Q29" s="876"/>
      <c r="R29" s="874"/>
      <c r="S29" s="869"/>
      <c r="T29" s="843"/>
      <c r="U29" s="922"/>
      <c r="V29" s="870"/>
      <c r="W29" s="846"/>
      <c r="X29" s="923"/>
      <c r="Y29" s="667"/>
      <c r="Z29" s="923"/>
      <c r="AA29" s="667"/>
      <c r="AB29" s="923"/>
      <c r="AC29" s="667"/>
      <c r="AD29" s="923"/>
      <c r="AE29" s="667"/>
      <c r="AF29" s="667"/>
      <c r="AG29" s="667"/>
      <c r="AH29" s="849"/>
      <c r="AI29" s="850"/>
      <c r="AJ29" s="924"/>
      <c r="AK29" s="852"/>
      <c r="AL29" s="925"/>
      <c r="AM29" s="926"/>
      <c r="AN29" s="927"/>
      <c r="AO29" s="930"/>
      <c r="AP29" s="929"/>
      <c r="AQ29" s="930"/>
      <c r="AR29" s="931"/>
      <c r="AS29" s="932"/>
      <c r="AT29" s="935" t="str">
        <f aca="false">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611"/>
      <c r="AV29" s="831"/>
      <c r="AW29" s="877" t="str">
        <f aca="false">IF('別紙様式2-2（４・５月分）'!O25="","",'別紙様式2-2（４・５月分）'!O25)</f>
        <v/>
      </c>
      <c r="AX29" s="833"/>
      <c r="AY29" s="936"/>
      <c r="AZ29" s="835" t="str">
        <f aca="false">IF(OR(U29="新加算Ⅰ",U29="新加算Ⅱ",U29="新加算Ⅲ",U29="新加算Ⅳ",U29="新加算Ⅴ（１）",U29="新加算Ⅴ（２）",U29="新加算Ⅴ（３）",U29="新加算ⅠⅤ（４）",U29="新加算Ⅴ（５）",U29="新加算Ⅴ（６）",U29="新加算Ⅴ（８）",U29="新加算Ⅴ（11）"),IF(AJ29="○","","未入力"),"")</f>
        <v/>
      </c>
      <c r="BA29" s="835" t="str">
        <f aca="false">IF(OR(V29="新加算Ⅰ",V29="新加算Ⅱ",V29="新加算Ⅲ",V29="新加算Ⅳ",V29="新加算Ⅴ（１）",V29="新加算Ⅴ（２）",V29="新加算Ⅴ（３）",V29="新加算ⅠⅤ（４）",V29="新加算Ⅴ（５）",V29="新加算Ⅴ（６）",V29="新加算Ⅴ（８）",V29="新加算Ⅴ（11）"),IF(AK29="○","","未入力"),"")</f>
        <v/>
      </c>
      <c r="BB29" s="835" t="str">
        <f aca="false">IF(OR(V29="新加算Ⅴ（７）",V29="新加算Ⅴ（９）",V29="新加算Ⅴ（10）",V29="新加算Ⅴ（12）",V29="新加算Ⅴ（13）",V29="新加算Ⅴ（14）"),IF(AL29="○","","未入力"),"")</f>
        <v/>
      </c>
      <c r="BC29" s="835" t="str">
        <f aca="false">IF(OR(V29="新加算Ⅰ",V29="新加算Ⅱ",V29="新加算Ⅲ",V29="新加算Ⅴ（１）",V29="新加算Ⅴ（３）",V29="新加算Ⅴ（８）"),IF(AM29="○","","未入力"),"")</f>
        <v/>
      </c>
      <c r="BD29" s="934" t="str">
        <f aca="false">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831" t="str">
        <f aca="false">IF(AND(U29&lt;&gt;"（参考）令和７年度の移行予定",OR(V29="新加算Ⅰ",V29="新加算Ⅴ（１）",V29="新加算Ⅴ（２）",V29="新加算Ⅴ（５）",V29="新加算Ⅴ（７）",V29="新加算Ⅴ（10）")),IF(AO29="","未入力",IF(AO29="いずれも取得していない","要件を満たさない","")),"")</f>
        <v/>
      </c>
      <c r="BF29" s="831" t="str">
        <f aca="false">G26</f>
        <v/>
      </c>
      <c r="BG29" s="831"/>
      <c r="BH29" s="831"/>
    </row>
    <row r="30" customFormat="false" ht="30" hidden="false" customHeight="true" outlineLevel="0" collapsed="false">
      <c r="A30" s="616" t="n">
        <v>5</v>
      </c>
      <c r="B30" s="617" t="str">
        <f aca="false">IF(基本情報入力シート!C58="","",基本情報入力シート!C58)</f>
        <v/>
      </c>
      <c r="C30" s="617"/>
      <c r="D30" s="617"/>
      <c r="E30" s="617"/>
      <c r="F30" s="617"/>
      <c r="G30" s="618" t="str">
        <f aca="false">IF(基本情報入力シート!M58="","",基本情報入力シート!M58)</f>
        <v/>
      </c>
      <c r="H30" s="618" t="str">
        <f aca="false">IF(基本情報入力シート!R58="","",基本情報入力シート!R58)</f>
        <v/>
      </c>
      <c r="I30" s="618" t="str">
        <f aca="false">IF(基本情報入力シート!W58="","",基本情報入力シート!W58)</f>
        <v/>
      </c>
      <c r="J30" s="808" t="str">
        <f aca="false">IF(基本情報入力シート!X58="","",基本情報入力シート!X58)</f>
        <v/>
      </c>
      <c r="K30" s="618" t="str">
        <f aca="false">IF(基本情報入力シート!Y58="","",基本情報入力シート!Y58)</f>
        <v/>
      </c>
      <c r="L30" s="809" t="str">
        <f aca="false">IF(基本情報入力シート!AB58="","",基本情報入力シート!AB58)</f>
        <v/>
      </c>
      <c r="M30" s="810" t="e">
        <f aca="false">IF(基本情報入力シート!AC58="","",基本情報入力シート!AC58)</f>
        <v>#N/A</v>
      </c>
      <c r="N30" s="811" t="str">
        <f aca="false">IF('別紙様式2-2（４・５月分）'!Q26="","",'別紙様式2-2（４・５月分）'!Q26)</f>
        <v/>
      </c>
      <c r="O30" s="863" t="e">
        <f aca="false">IF(SUM('別紙様式2-2（４・５月分）'!R26:R28)=0,"",SUM('別紙様式2-2（４・５月分）'!R26:R28))</f>
        <v>#N/A</v>
      </c>
      <c r="P30" s="813" t="e">
        <f aca="false">IFERROR(VLOOKUP('別紙様式2-2（４・５月分）'!AR26,【参考】数式用!$AT$5:$AU$22,2,FALSE),"")))</f>
        <v>#N/A</v>
      </c>
      <c r="Q30" s="813"/>
      <c r="R30" s="813"/>
      <c r="S30" s="864" t="e">
        <f aca="false">IFERROR(VLOOKUP(K30,【参考】数式用!$A$5:$AB$27,MATCH(P30,【参考】数式用!$B$4:$AB$4,0)+1,0),"")))</f>
        <v>#N/A</v>
      </c>
      <c r="T30" s="815" t="s">
        <v>418</v>
      </c>
      <c r="U30" s="903" t="str">
        <f aca="false">IF('別紙様式2-3（６月以降分）'!U30="","",'別紙様式2-3（６月以降分）'!U30)</f>
        <v/>
      </c>
      <c r="V30" s="865" t="e">
        <f aca="false">IFERROR(VLOOKUP(K30,【参考】数式用!$A$5:$AB$27,MATCH(U30,【参考】数式用!$B$4:$AB$4,0)+1,0),"")))</f>
        <v>#N/A</v>
      </c>
      <c r="W30" s="818" t="s">
        <v>88</v>
      </c>
      <c r="X30" s="904" t="n">
        <f aca="false">'別紙様式2-3（６月以降分）'!X30</f>
        <v>6</v>
      </c>
      <c r="Y30" s="626" t="s">
        <v>89</v>
      </c>
      <c r="Z30" s="904" t="n">
        <f aca="false">'別紙様式2-3（６月以降分）'!Z30</f>
        <v>6</v>
      </c>
      <c r="AA30" s="626" t="s">
        <v>372</v>
      </c>
      <c r="AB30" s="904" t="n">
        <f aca="false">'別紙様式2-3（６月以降分）'!AB30</f>
        <v>7</v>
      </c>
      <c r="AC30" s="626" t="s">
        <v>89</v>
      </c>
      <c r="AD30" s="904" t="n">
        <f aca="false">'別紙様式2-3（６月以降分）'!AD30</f>
        <v>3</v>
      </c>
      <c r="AE30" s="626" t="s">
        <v>90</v>
      </c>
      <c r="AF30" s="626" t="s">
        <v>101</v>
      </c>
      <c r="AG30" s="626" t="n">
        <f aca="false">IF(X30&gt;=1,(AB30*12+AD30)-(X30*12+Z30)+1,"")</f>
        <v>10</v>
      </c>
      <c r="AH30" s="821" t="s">
        <v>373</v>
      </c>
      <c r="AI30" s="866" t="str">
        <f aca="false">'別紙様式2-3（６月以降分）'!AI30</f>
        <v/>
      </c>
      <c r="AJ30" s="905" t="str">
        <f aca="false">'別紙様式2-3（６月以降分）'!AJ30</f>
        <v/>
      </c>
      <c r="AK30" s="937" t="n">
        <f aca="false">'別紙様式2-3（６月以降分）'!AK30</f>
        <v>0</v>
      </c>
      <c r="AL30" s="907" t="str">
        <f aca="false">IF('別紙様式2-3（６月以降分）'!AL30="","",'別紙様式2-3（６月以降分）'!AL30)</f>
        <v/>
      </c>
      <c r="AM30" s="908" t="n">
        <f aca="false">'別紙様式2-3（６月以降分）'!AM30</f>
        <v>0</v>
      </c>
      <c r="AN30" s="909" t="str">
        <f aca="false">IF('別紙様式2-3（６月以降分）'!AN30="","",'別紙様式2-3（６月以降分）'!AN30)</f>
        <v/>
      </c>
      <c r="AO30" s="704" t="str">
        <f aca="false">IF('別紙様式2-3（６月以降分）'!AO30="","",'別紙様式2-3（６月以降分）'!AO30)</f>
        <v/>
      </c>
      <c r="AP30" s="911" t="str">
        <f aca="false">IF('別紙様式2-3（６月以降分）'!AP30="","",'別紙様式2-3（６月以降分）'!AP30)</f>
        <v/>
      </c>
      <c r="AQ30" s="704" t="str">
        <f aca="false">IF('別紙様式2-3（６月以降分）'!AQ30="","",'別紙様式2-3（６月以降分）'!AQ30)</f>
        <v/>
      </c>
      <c r="AR30" s="913" t="str">
        <f aca="false">IF('別紙様式2-3（６月以降分）'!AR30="","",'別紙様式2-3（６月以降分）'!AR30)</f>
        <v/>
      </c>
      <c r="AS30" s="914" t="str">
        <f aca="false">IF('別紙様式2-3（６月以降分）'!AS30="","",'別紙様式2-3（６月以降分）'!AS30)</f>
        <v/>
      </c>
      <c r="AT30" s="915" t="str">
        <f aca="false">IF(AV32="","",IF(V32&lt;V30,"！加算の要件上は問題ありませんが、令和６年度当初の新加算の加算率と比較して、移行後の加算率が下がる計画になっています。",""))</f>
        <v/>
      </c>
      <c r="AU30" s="938"/>
      <c r="AV30" s="917"/>
      <c r="AW30" s="877" t="str">
        <f aca="false">IF('別紙様式2-2（４・５月分）'!O26="","",'別紙様式2-2（４・５月分）'!O26)</f>
        <v/>
      </c>
      <c r="AX30" s="833" t="e">
        <f aca="false">IF(SUM('別紙様式2-2（４・５月分）'!P26:P28)=0,"",SUM('別紙様式2-2（４・５月分）'!P26:P28))</f>
        <v>#N/A</v>
      </c>
      <c r="AY30" s="919" t="e">
        <f aca="false">IFERROR(VLOOKUP(K30,【参考】数式用!$AJ$2:$AK$24,2,FALSE),"")))</f>
        <v>#N/A</v>
      </c>
      <c r="AZ30" s="684"/>
      <c r="BE30" s="12"/>
      <c r="BF30" s="831" t="str">
        <f aca="false">G30</f>
        <v/>
      </c>
      <c r="BG30" s="831"/>
      <c r="BH30" s="831"/>
    </row>
    <row r="31" customFormat="false" ht="15" hidden="false" customHeight="true" outlineLevel="0" collapsed="false">
      <c r="A31" s="616"/>
      <c r="B31" s="617"/>
      <c r="C31" s="617"/>
      <c r="D31" s="617"/>
      <c r="E31" s="617"/>
      <c r="F31" s="617"/>
      <c r="G31" s="618"/>
      <c r="H31" s="618"/>
      <c r="I31" s="618"/>
      <c r="J31" s="808"/>
      <c r="K31" s="618"/>
      <c r="L31" s="809"/>
      <c r="M31" s="810"/>
      <c r="N31" s="837" t="str">
        <f aca="false">IF('別紙様式2-2（４・５月分）'!Q27="","",'別紙様式2-2（４・５月分）'!Q27)</f>
        <v/>
      </c>
      <c r="O31" s="863"/>
      <c r="P31" s="813"/>
      <c r="Q31" s="813"/>
      <c r="R31" s="813"/>
      <c r="S31" s="864"/>
      <c r="T31" s="815"/>
      <c r="U31" s="903"/>
      <c r="V31" s="865"/>
      <c r="W31" s="818"/>
      <c r="X31" s="904"/>
      <c r="Y31" s="626"/>
      <c r="Z31" s="904"/>
      <c r="AA31" s="626"/>
      <c r="AB31" s="904"/>
      <c r="AC31" s="626"/>
      <c r="AD31" s="904"/>
      <c r="AE31" s="626"/>
      <c r="AF31" s="626"/>
      <c r="AG31" s="626"/>
      <c r="AH31" s="821"/>
      <c r="AI31" s="866"/>
      <c r="AJ31" s="905"/>
      <c r="AK31" s="937"/>
      <c r="AL31" s="907"/>
      <c r="AM31" s="908"/>
      <c r="AN31" s="909"/>
      <c r="AO31" s="704"/>
      <c r="AP31" s="911"/>
      <c r="AQ31" s="704"/>
      <c r="AR31" s="913"/>
      <c r="AS31" s="914"/>
      <c r="AT31" s="920" t="str">
        <f aca="false">IF(AV32="","",IF(OR(AB32="",AB32&lt;&gt;7,AD32="",AD32&lt;&gt;3),"！算定期間の終わりが令和７年３月になっていません。年度内の廃止予定等がなければ、算定対象月を令和７年３月にしてください。",""))</f>
        <v/>
      </c>
      <c r="AU31" s="938"/>
      <c r="AV31" s="917"/>
      <c r="AW31" s="877" t="str">
        <f aca="false">IF('別紙様式2-2（４・５月分）'!O27="","",'別紙様式2-2（４・５月分）'!O27)</f>
        <v/>
      </c>
      <c r="AX31" s="833"/>
      <c r="AY31" s="919"/>
      <c r="AZ31" s="573"/>
      <c r="BE31" s="12"/>
      <c r="BF31" s="831" t="str">
        <f aca="false">G30</f>
        <v/>
      </c>
      <c r="BG31" s="831"/>
      <c r="BH31" s="831"/>
    </row>
    <row r="32" customFormat="false" ht="15" hidden="false" customHeight="true" outlineLevel="0" collapsed="false">
      <c r="A32" s="616"/>
      <c r="B32" s="617"/>
      <c r="C32" s="617"/>
      <c r="D32" s="617"/>
      <c r="E32" s="617"/>
      <c r="F32" s="617"/>
      <c r="G32" s="618"/>
      <c r="H32" s="618"/>
      <c r="I32" s="618"/>
      <c r="J32" s="808"/>
      <c r="K32" s="618"/>
      <c r="L32" s="809"/>
      <c r="M32" s="810"/>
      <c r="N32" s="837"/>
      <c r="O32" s="863"/>
      <c r="P32" s="873" t="s">
        <v>101</v>
      </c>
      <c r="Q32" s="876" t="e">
        <f aca="false">IFERROR(VLOOKUP('別紙様式2-2（４・５月分）'!AR26,【参考】数式用!$AT$5:$AV$22,3,FALSE),"")))</f>
        <v>#N/A</v>
      </c>
      <c r="R32" s="874" t="s">
        <v>94</v>
      </c>
      <c r="S32" s="875" t="e">
        <f aca="false">IFERROR(VLOOKUP(K30,【参考】数式用!$A$5:$AB$27,MATCH(Q32,【参考】数式用!$B$4:$AB$4,0)+1,0),"")))</f>
        <v>#N/A</v>
      </c>
      <c r="T32" s="843" t="s">
        <v>419</v>
      </c>
      <c r="U32" s="922"/>
      <c r="V32" s="870" t="e">
        <f aca="false">IFERROR(VLOOKUP(K30,【参考】数式用!$A$5:$AB$27,MATCH(U32,【参考】数式用!$B$4:$AB$4,0)+1,0),"")))</f>
        <v>#N/A</v>
      </c>
      <c r="W32" s="846" t="s">
        <v>88</v>
      </c>
      <c r="X32" s="923"/>
      <c r="Y32" s="667" t="s">
        <v>89</v>
      </c>
      <c r="Z32" s="923"/>
      <c r="AA32" s="667" t="s">
        <v>372</v>
      </c>
      <c r="AB32" s="923"/>
      <c r="AC32" s="667" t="s">
        <v>89</v>
      </c>
      <c r="AD32" s="923"/>
      <c r="AE32" s="667" t="s">
        <v>90</v>
      </c>
      <c r="AF32" s="667" t="s">
        <v>101</v>
      </c>
      <c r="AG32" s="667" t="str">
        <f aca="false">IF(X32&gt;=1,(AB32*12+AD32)-(X32*12+Z32)+1,"")</f>
        <v/>
      </c>
      <c r="AH32" s="849" t="s">
        <v>373</v>
      </c>
      <c r="AI32" s="850" t="str">
        <f aca="false">IFERROR(ROUNDDOWN(ROUND(L30*V32,0)*M30,0)*AG32,"")</f>
        <v/>
      </c>
      <c r="AJ32" s="924" t="str">
        <f aca="false">IFERROR(ROUNDDOWN(ROUND((L30*(V32-AX30)),0)*M30,0)*AG32,"")</f>
        <v/>
      </c>
      <c r="AK32" s="852" t="e">
        <f aca="false">IFERROR(ROUNDDOWN(ROUNDDOWN(ROUND(L30*VLOOKUP(K30,【参考】数式用!$A$5:$AB$27,MATCH("新加算Ⅳ",【参考】数式用!$B$4:$AB$4,0)+1,0),0)*M30,0)*AG32*0.5,0),"")),0),0),0))</f>
        <v>#N/A</v>
      </c>
      <c r="AL32" s="925"/>
      <c r="AM32" s="940" t="e">
        <f aca="false">IFERROR(IF('別紙様式2-2（４・５月分）'!Q28="ベア加算","", IF(OR(U32="新加算Ⅰ",U32="新加算Ⅱ",U32="新加算Ⅲ",U32="新加算Ⅳ"),ROUNDDOWN(ROUND(L30*VLOOKUP(K30,【参考】数式用!$A$5:$I$27,MATCH("ベア加算",【参考】数式用!$B$4:$I$4,0)+1,0),0)*M30,0)*AG32,"")),"")),0),0))))</f>
        <v>#N/A</v>
      </c>
      <c r="AN32" s="927"/>
      <c r="AO32" s="930"/>
      <c r="AP32" s="929"/>
      <c r="AQ32" s="930"/>
      <c r="AR32" s="931"/>
      <c r="AS32" s="932"/>
      <c r="AT32" s="920"/>
      <c r="AU32" s="611"/>
      <c r="AV32" s="831" t="str">
        <f aca="false">IF(OR(AB30&lt;&gt;7,AD30&lt;&gt;3),"V列に色付け","")</f>
        <v/>
      </c>
      <c r="AW32" s="877"/>
      <c r="AX32" s="833"/>
      <c r="AY32" s="933"/>
      <c r="AZ32" s="835" t="e">
        <f aca="false">IF(AM32&lt;&gt;"",IF(AN32="○","入力済","未入力"),"")</f>
        <v>#N/A</v>
      </c>
      <c r="BA32" s="835" t="str">
        <f aca="false">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835" t="str">
        <f aca="false">IF(OR(U32="新加算Ⅴ（７）",U32="新加算Ⅴ（９）",U32="新加算Ⅴ（10）",U32="新加算Ⅴ（12）",U32="新加算Ⅴ（13）",U32="新加算Ⅴ（14）"),IF(OR(AP32="○",AP32="令和６年度中に満たす"),"入力済","未入力"),"")</f>
        <v/>
      </c>
      <c r="BC32" s="835" t="str">
        <f aca="false">IF(OR(U32="新加算Ⅰ",U32="新加算Ⅱ",U32="新加算Ⅲ",U32="新加算Ⅴ（１）",U32="新加算Ⅴ（３）",U32="新加算Ⅴ（８）"),IF(OR(AQ32="○",AQ32="令和６年度中に満たす"),"入力済","未入力"),"")</f>
        <v/>
      </c>
      <c r="BD32" s="934" t="str">
        <f aca="false">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831" t="str">
        <f aca="false">IF(OR(U32="新加算Ⅰ",U32="新加算Ⅴ（１）",U32="新加算Ⅴ（２）",U32="新加算Ⅴ（５）",U32="新加算Ⅴ（７）",U32="新加算Ⅴ（10）"),IF(AS32="","未入力","入力済"),"")</f>
        <v/>
      </c>
      <c r="BF32" s="831" t="str">
        <f aca="false">G30</f>
        <v/>
      </c>
      <c r="BG32" s="831"/>
      <c r="BH32" s="831"/>
    </row>
    <row r="33" customFormat="false" ht="30" hidden="false" customHeight="true" outlineLevel="0" collapsed="false">
      <c r="A33" s="616"/>
      <c r="B33" s="617"/>
      <c r="C33" s="617"/>
      <c r="D33" s="617"/>
      <c r="E33" s="617"/>
      <c r="F33" s="617"/>
      <c r="G33" s="618"/>
      <c r="H33" s="618"/>
      <c r="I33" s="618"/>
      <c r="J33" s="808"/>
      <c r="K33" s="618"/>
      <c r="L33" s="809"/>
      <c r="M33" s="810"/>
      <c r="N33" s="859" t="str">
        <f aca="false">IF('別紙様式2-2（４・５月分）'!Q28="","",'別紙様式2-2（４・５月分）'!Q28)</f>
        <v/>
      </c>
      <c r="O33" s="863"/>
      <c r="P33" s="873"/>
      <c r="Q33" s="876"/>
      <c r="R33" s="874"/>
      <c r="S33" s="875"/>
      <c r="T33" s="843"/>
      <c r="U33" s="922"/>
      <c r="V33" s="870"/>
      <c r="W33" s="846"/>
      <c r="X33" s="923"/>
      <c r="Y33" s="667"/>
      <c r="Z33" s="923"/>
      <c r="AA33" s="667"/>
      <c r="AB33" s="923"/>
      <c r="AC33" s="667"/>
      <c r="AD33" s="923"/>
      <c r="AE33" s="667"/>
      <c r="AF33" s="667"/>
      <c r="AG33" s="667"/>
      <c r="AH33" s="849"/>
      <c r="AI33" s="850"/>
      <c r="AJ33" s="924"/>
      <c r="AK33" s="852"/>
      <c r="AL33" s="925"/>
      <c r="AM33" s="940"/>
      <c r="AN33" s="927"/>
      <c r="AO33" s="930"/>
      <c r="AP33" s="929"/>
      <c r="AQ33" s="930"/>
      <c r="AR33" s="931"/>
      <c r="AS33" s="932"/>
      <c r="AT33" s="935" t="str">
        <f aca="false">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611"/>
      <c r="AV33" s="831"/>
      <c r="AW33" s="877" t="str">
        <f aca="false">IF('別紙様式2-2（４・５月分）'!O28="","",'別紙様式2-2（４・５月分）'!O28)</f>
        <v/>
      </c>
      <c r="AX33" s="833"/>
      <c r="AY33" s="936"/>
      <c r="AZ33" s="835" t="str">
        <f aca="false">IF(OR(U33="新加算Ⅰ",U33="新加算Ⅱ",U33="新加算Ⅲ",U33="新加算Ⅳ",U33="新加算Ⅴ（１）",U33="新加算Ⅴ（２）",U33="新加算Ⅴ（３）",U33="新加算ⅠⅤ（４）",U33="新加算Ⅴ（５）",U33="新加算Ⅴ（６）",U33="新加算Ⅴ（８）",U33="新加算Ⅴ（11）"),IF(AJ33="○","","未入力"),"")</f>
        <v/>
      </c>
      <c r="BA33" s="835" t="str">
        <f aca="false">IF(OR(V33="新加算Ⅰ",V33="新加算Ⅱ",V33="新加算Ⅲ",V33="新加算Ⅳ",V33="新加算Ⅴ（１）",V33="新加算Ⅴ（２）",V33="新加算Ⅴ（３）",V33="新加算ⅠⅤ（４）",V33="新加算Ⅴ（５）",V33="新加算Ⅴ（６）",V33="新加算Ⅴ（８）",V33="新加算Ⅴ（11）"),IF(AK33="○","","未入力"),"")</f>
        <v/>
      </c>
      <c r="BB33" s="835" t="str">
        <f aca="false">IF(OR(V33="新加算Ⅴ（７）",V33="新加算Ⅴ（９）",V33="新加算Ⅴ（10）",V33="新加算Ⅴ（12）",V33="新加算Ⅴ（13）",V33="新加算Ⅴ（14）"),IF(AL33="○","","未入力"),"")</f>
        <v/>
      </c>
      <c r="BC33" s="835" t="str">
        <f aca="false">IF(OR(V33="新加算Ⅰ",V33="新加算Ⅱ",V33="新加算Ⅲ",V33="新加算Ⅴ（１）",V33="新加算Ⅴ（３）",V33="新加算Ⅴ（８）"),IF(AM33="○","","未入力"),"")</f>
        <v/>
      </c>
      <c r="BD33" s="934" t="str">
        <f aca="false">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831" t="str">
        <f aca="false">IF(AND(U33&lt;&gt;"（参考）令和７年度の移行予定",OR(V33="新加算Ⅰ",V33="新加算Ⅴ（１）",V33="新加算Ⅴ（２）",V33="新加算Ⅴ（５）",V33="新加算Ⅴ（７）",V33="新加算Ⅴ（10）")),IF(AO33="","未入力",IF(AO33="いずれも取得していない","要件を満たさない","")),"")</f>
        <v/>
      </c>
      <c r="BF33" s="831" t="str">
        <f aca="false">G30</f>
        <v/>
      </c>
      <c r="BG33" s="831"/>
      <c r="BH33" s="831"/>
    </row>
    <row r="34" customFormat="false" ht="30" hidden="false" customHeight="true" outlineLevel="0" collapsed="false">
      <c r="A34" s="730" t="n">
        <v>6</v>
      </c>
      <c r="B34" s="731" t="str">
        <f aca="false">IF(基本情報入力シート!C59="","",基本情報入力シート!C59)</f>
        <v/>
      </c>
      <c r="C34" s="731"/>
      <c r="D34" s="731"/>
      <c r="E34" s="731"/>
      <c r="F34" s="731"/>
      <c r="G34" s="732" t="str">
        <f aca="false">IF(基本情報入力シート!M59="","",基本情報入力シート!M59)</f>
        <v/>
      </c>
      <c r="H34" s="732" t="str">
        <f aca="false">IF(基本情報入力シート!R59="","",基本情報入力シート!R59)</f>
        <v/>
      </c>
      <c r="I34" s="732" t="str">
        <f aca="false">IF(基本情報入力シート!W59="","",基本情報入力シート!W59)</f>
        <v/>
      </c>
      <c r="J34" s="860" t="str">
        <f aca="false">IF(基本情報入力シート!X59="","",基本情報入力シート!X59)</f>
        <v/>
      </c>
      <c r="K34" s="732" t="str">
        <f aca="false">IF(基本情報入力シート!Y59="","",基本情報入力シート!Y59)</f>
        <v/>
      </c>
      <c r="L34" s="861" t="str">
        <f aca="false">IF(基本情報入力シート!AB59="","",基本情報入力シート!AB59)</f>
        <v/>
      </c>
      <c r="M34" s="862" t="e">
        <f aca="false">IF(基本情報入力シート!AC59="","",基本情報入力シート!AC59)</f>
        <v>#N/A</v>
      </c>
      <c r="N34" s="811" t="str">
        <f aca="false">IF('別紙様式2-2（４・５月分）'!Q29="","",'別紙様式2-2（４・５月分）'!Q29)</f>
        <v/>
      </c>
      <c r="O34" s="863" t="e">
        <f aca="false">IF(SUM('別紙様式2-2（４・５月分）'!R29:R31)=0,"",SUM('別紙様式2-2（４・５月分）'!R29:R31))</f>
        <v>#N/A</v>
      </c>
      <c r="P34" s="813" t="e">
        <f aca="false">IFERROR(VLOOKUP('別紙様式2-2（４・５月分）'!AR29,【参考】数式用!$AT$5:$AU$22,2,FALSE),"")))</f>
        <v>#N/A</v>
      </c>
      <c r="Q34" s="813"/>
      <c r="R34" s="813"/>
      <c r="S34" s="864" t="e">
        <f aca="false">IFERROR(VLOOKUP(K34,【参考】数式用!$A$5:$AB$27,MATCH(P34,【参考】数式用!$B$4:$AB$4,0)+1,0),"")))</f>
        <v>#N/A</v>
      </c>
      <c r="T34" s="815" t="s">
        <v>418</v>
      </c>
      <c r="U34" s="903" t="str">
        <f aca="false">IF('別紙様式2-3（６月以降分）'!U34="","",'別紙様式2-3（６月以降分）'!U34)</f>
        <v/>
      </c>
      <c r="V34" s="865" t="e">
        <f aca="false">IFERROR(VLOOKUP(K34,【参考】数式用!$A$5:$AB$27,MATCH(U34,【参考】数式用!$B$4:$AB$4,0)+1,0),"")))</f>
        <v>#N/A</v>
      </c>
      <c r="W34" s="818" t="s">
        <v>88</v>
      </c>
      <c r="X34" s="904" t="n">
        <f aca="false">'別紙様式2-3（６月以降分）'!X34</f>
        <v>6</v>
      </c>
      <c r="Y34" s="626" t="s">
        <v>89</v>
      </c>
      <c r="Z34" s="904" t="n">
        <f aca="false">'別紙様式2-3（６月以降分）'!Z34</f>
        <v>6</v>
      </c>
      <c r="AA34" s="626" t="s">
        <v>372</v>
      </c>
      <c r="AB34" s="904" t="n">
        <f aca="false">'別紙様式2-3（６月以降分）'!AB34</f>
        <v>7</v>
      </c>
      <c r="AC34" s="626" t="s">
        <v>89</v>
      </c>
      <c r="AD34" s="904" t="n">
        <f aca="false">'別紙様式2-3（６月以降分）'!AD34</f>
        <v>3</v>
      </c>
      <c r="AE34" s="626" t="s">
        <v>90</v>
      </c>
      <c r="AF34" s="626" t="s">
        <v>101</v>
      </c>
      <c r="AG34" s="626" t="n">
        <f aca="false">IF(X34&gt;=1,(AB34*12+AD34)-(X34*12+Z34)+1,"")</f>
        <v>10</v>
      </c>
      <c r="AH34" s="821" t="s">
        <v>373</v>
      </c>
      <c r="AI34" s="866" t="str">
        <f aca="false">'別紙様式2-3（６月以降分）'!AI34</f>
        <v/>
      </c>
      <c r="AJ34" s="905" t="str">
        <f aca="false">'別紙様式2-3（６月以降分）'!AJ34</f>
        <v/>
      </c>
      <c r="AK34" s="937" t="n">
        <f aca="false">'別紙様式2-3（６月以降分）'!AK34</f>
        <v>0</v>
      </c>
      <c r="AL34" s="907" t="str">
        <f aca="false">IF('別紙様式2-3（６月以降分）'!AL34="","",'別紙様式2-3（６月以降分）'!AL34)</f>
        <v/>
      </c>
      <c r="AM34" s="908" t="n">
        <f aca="false">'別紙様式2-3（６月以降分）'!AM34</f>
        <v>0</v>
      </c>
      <c r="AN34" s="909" t="str">
        <f aca="false">IF('別紙様式2-3（６月以降分）'!AN34="","",'別紙様式2-3（６月以降分）'!AN34)</f>
        <v/>
      </c>
      <c r="AO34" s="704" t="str">
        <f aca="false">IF('別紙様式2-3（６月以降分）'!AO34="","",'別紙様式2-3（６月以降分）'!AO34)</f>
        <v/>
      </c>
      <c r="AP34" s="911" t="str">
        <f aca="false">IF('別紙様式2-3（６月以降分）'!AP34="","",'別紙様式2-3（６月以降分）'!AP34)</f>
        <v/>
      </c>
      <c r="AQ34" s="704" t="str">
        <f aca="false">IF('別紙様式2-3（６月以降分）'!AQ34="","",'別紙様式2-3（６月以降分）'!AQ34)</f>
        <v/>
      </c>
      <c r="AR34" s="913" t="str">
        <f aca="false">IF('別紙様式2-3（６月以降分）'!AR34="","",'別紙様式2-3（６月以降分）'!AR34)</f>
        <v/>
      </c>
      <c r="AS34" s="914" t="str">
        <f aca="false">IF('別紙様式2-3（６月以降分）'!AS34="","",'別紙様式2-3（６月以降分）'!AS34)</f>
        <v/>
      </c>
      <c r="AT34" s="915" t="str">
        <f aca="false">IF(AV36="","",IF(V36&lt;V34,"！加算の要件上は問題ありませんが、令和６年度当初の新加算の加算率と比較して、移行後の加算率が下がる計画になっています。",""))</f>
        <v/>
      </c>
      <c r="AU34" s="938"/>
      <c r="AV34" s="917"/>
      <c r="AW34" s="877" t="str">
        <f aca="false">IF('別紙様式2-2（４・５月分）'!O29="","",'別紙様式2-2（４・５月分）'!O29)</f>
        <v/>
      </c>
      <c r="AX34" s="833" t="e">
        <f aca="false">IF(SUM('別紙様式2-2（４・５月分）'!P29:P31)=0,"",SUM('別紙様式2-2（４・５月分）'!P29:P31))</f>
        <v>#N/A</v>
      </c>
      <c r="AY34" s="939" t="e">
        <f aca="false">IFERROR(VLOOKUP(K34,【参考】数式用!$AJ$2:$AK$24,2,FALSE),"")))</f>
        <v>#N/A</v>
      </c>
      <c r="AZ34" s="684"/>
      <c r="BE34" s="12"/>
      <c r="BF34" s="831" t="str">
        <f aca="false">G34</f>
        <v/>
      </c>
      <c r="BG34" s="831"/>
      <c r="BH34" s="831"/>
    </row>
    <row r="35" customFormat="false" ht="15" hidden="false" customHeight="true" outlineLevel="0" collapsed="false">
      <c r="A35" s="730"/>
      <c r="B35" s="731"/>
      <c r="C35" s="731"/>
      <c r="D35" s="731"/>
      <c r="E35" s="731"/>
      <c r="F35" s="731"/>
      <c r="G35" s="732"/>
      <c r="H35" s="732"/>
      <c r="I35" s="732"/>
      <c r="J35" s="860"/>
      <c r="K35" s="732"/>
      <c r="L35" s="861"/>
      <c r="M35" s="862"/>
      <c r="N35" s="837" t="str">
        <f aca="false">IF('別紙様式2-2（４・５月分）'!Q30="","",'別紙様式2-2（４・５月分）'!Q30)</f>
        <v/>
      </c>
      <c r="O35" s="863"/>
      <c r="P35" s="813"/>
      <c r="Q35" s="813"/>
      <c r="R35" s="813"/>
      <c r="S35" s="864"/>
      <c r="T35" s="815"/>
      <c r="U35" s="903"/>
      <c r="V35" s="865"/>
      <c r="W35" s="818"/>
      <c r="X35" s="904"/>
      <c r="Y35" s="626"/>
      <c r="Z35" s="904"/>
      <c r="AA35" s="626"/>
      <c r="AB35" s="904"/>
      <c r="AC35" s="626"/>
      <c r="AD35" s="904"/>
      <c r="AE35" s="626"/>
      <c r="AF35" s="626"/>
      <c r="AG35" s="626"/>
      <c r="AH35" s="821"/>
      <c r="AI35" s="866"/>
      <c r="AJ35" s="905"/>
      <c r="AK35" s="937"/>
      <c r="AL35" s="907"/>
      <c r="AM35" s="908"/>
      <c r="AN35" s="909"/>
      <c r="AO35" s="704"/>
      <c r="AP35" s="911"/>
      <c r="AQ35" s="704"/>
      <c r="AR35" s="913"/>
      <c r="AS35" s="914"/>
      <c r="AT35" s="920" t="str">
        <f aca="false">IF(AV36="","",IF(OR(AB36="",AB36&lt;&gt;7,AD36="",AD36&lt;&gt;3),"！算定期間の終わりが令和７年３月になっていません。年度内の廃止予定等がなければ、算定対象月を令和７年３月にしてください。",""))</f>
        <v/>
      </c>
      <c r="AU35" s="938"/>
      <c r="AV35" s="917"/>
      <c r="AW35" s="877" t="str">
        <f aca="false">IF('別紙様式2-2（４・５月分）'!O30="","",'別紙様式2-2（４・５月分）'!O30)</f>
        <v/>
      </c>
      <c r="AX35" s="833"/>
      <c r="AY35" s="939"/>
      <c r="AZ35" s="573"/>
      <c r="BE35" s="12"/>
      <c r="BF35" s="831" t="str">
        <f aca="false">G34</f>
        <v/>
      </c>
      <c r="BG35" s="831"/>
      <c r="BH35" s="831"/>
    </row>
    <row r="36" customFormat="false" ht="15" hidden="false" customHeight="true" outlineLevel="0" collapsed="false">
      <c r="A36" s="730"/>
      <c r="B36" s="731"/>
      <c r="C36" s="731"/>
      <c r="D36" s="731"/>
      <c r="E36" s="731"/>
      <c r="F36" s="731"/>
      <c r="G36" s="732"/>
      <c r="H36" s="732"/>
      <c r="I36" s="732"/>
      <c r="J36" s="860"/>
      <c r="K36" s="732"/>
      <c r="L36" s="861"/>
      <c r="M36" s="862"/>
      <c r="N36" s="837"/>
      <c r="O36" s="863"/>
      <c r="P36" s="873" t="s">
        <v>92</v>
      </c>
      <c r="Q36" s="876" t="e">
        <f aca="false">IFERROR(VLOOKUP('別紙様式2-2（４・５月分）'!AR29,【参考】数式用!$AT$5:$AV$22,3,FALSE),"")))</f>
        <v>#N/A</v>
      </c>
      <c r="R36" s="874" t="s">
        <v>94</v>
      </c>
      <c r="S36" s="869" t="e">
        <f aca="false">IFERROR(VLOOKUP(K34,【参考】数式用!$A$5:$AB$27,MATCH(Q36,【参考】数式用!$B$4:$AB$4,0)+1,0),"")))</f>
        <v>#N/A</v>
      </c>
      <c r="T36" s="843" t="s">
        <v>419</v>
      </c>
      <c r="U36" s="922"/>
      <c r="V36" s="870" t="e">
        <f aca="false">IFERROR(VLOOKUP(K34,【参考】数式用!$A$5:$AB$27,MATCH(U36,【参考】数式用!$B$4:$AB$4,0)+1,0),"")))</f>
        <v>#N/A</v>
      </c>
      <c r="W36" s="846" t="s">
        <v>88</v>
      </c>
      <c r="X36" s="923"/>
      <c r="Y36" s="667" t="s">
        <v>89</v>
      </c>
      <c r="Z36" s="923"/>
      <c r="AA36" s="667" t="s">
        <v>372</v>
      </c>
      <c r="AB36" s="923"/>
      <c r="AC36" s="667" t="s">
        <v>89</v>
      </c>
      <c r="AD36" s="923"/>
      <c r="AE36" s="667" t="s">
        <v>90</v>
      </c>
      <c r="AF36" s="667" t="s">
        <v>101</v>
      </c>
      <c r="AG36" s="667" t="str">
        <f aca="false">IF(X36&gt;=1,(AB36*12+AD36)-(X36*12+Z36)+1,"")</f>
        <v/>
      </c>
      <c r="AH36" s="849" t="s">
        <v>373</v>
      </c>
      <c r="AI36" s="850" t="str">
        <f aca="false">IFERROR(ROUNDDOWN(ROUND(L34*V36,0)*M34,0)*AG36,"")</f>
        <v/>
      </c>
      <c r="AJ36" s="924" t="str">
        <f aca="false">IFERROR(ROUNDDOWN(ROUND((L34*(V36-AX34)),0)*M34,0)*AG36,"")</f>
        <v/>
      </c>
      <c r="AK36" s="852" t="e">
        <f aca="false">IFERROR(ROUNDDOWN(ROUNDDOWN(ROUND(L34*VLOOKUP(K34,【参考】数式用!$A$5:$AB$27,MATCH("新加算Ⅳ",【参考】数式用!$B$4:$AB$4,0)+1,0),0)*M34,0)*AG36*0.5,0),"")),0),0),0))</f>
        <v>#N/A</v>
      </c>
      <c r="AL36" s="925"/>
      <c r="AM36" s="940" t="e">
        <f aca="false">IFERROR(IF('別紙様式2-2（４・５月分）'!Q31="ベア加算","", IF(OR(U36="新加算Ⅰ",U36="新加算Ⅱ",U36="新加算Ⅲ",U36="新加算Ⅳ"),ROUNDDOWN(ROUND(L34*VLOOKUP(K34,【参考】数式用!$A$5:$I$27,MATCH("ベア加算",【参考】数式用!$B$4:$I$4,0)+1,0),0)*M34,0)*AG36,"")),"")),0),0))))</f>
        <v>#N/A</v>
      </c>
      <c r="AN36" s="927"/>
      <c r="AO36" s="930"/>
      <c r="AP36" s="929"/>
      <c r="AQ36" s="930"/>
      <c r="AR36" s="931"/>
      <c r="AS36" s="932"/>
      <c r="AT36" s="920"/>
      <c r="AU36" s="611"/>
      <c r="AV36" s="831" t="str">
        <f aca="false">IF(OR(AB34&lt;&gt;7,AD34&lt;&gt;3),"V列に色付け","")</f>
        <v/>
      </c>
      <c r="AW36" s="877"/>
      <c r="AX36" s="833"/>
      <c r="AY36" s="933"/>
      <c r="AZ36" s="835" t="e">
        <f aca="false">IF(AM36&lt;&gt;"",IF(AN36="○","入力済","未入力"),"")</f>
        <v>#N/A</v>
      </c>
      <c r="BA36" s="835" t="str">
        <f aca="false">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835" t="str">
        <f aca="false">IF(OR(U36="新加算Ⅴ（７）",U36="新加算Ⅴ（９）",U36="新加算Ⅴ（10）",U36="新加算Ⅴ（12）",U36="新加算Ⅴ（13）",U36="新加算Ⅴ（14）"),IF(OR(AP36="○",AP36="令和６年度中に満たす"),"入力済","未入力"),"")</f>
        <v/>
      </c>
      <c r="BC36" s="835" t="str">
        <f aca="false">IF(OR(U36="新加算Ⅰ",U36="新加算Ⅱ",U36="新加算Ⅲ",U36="新加算Ⅴ（１）",U36="新加算Ⅴ（３）",U36="新加算Ⅴ（８）"),IF(OR(AQ36="○",AQ36="令和６年度中に満たす"),"入力済","未入力"),"")</f>
        <v/>
      </c>
      <c r="BD36" s="934" t="str">
        <f aca="false">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831" t="str">
        <f aca="false">IF(OR(U36="新加算Ⅰ",U36="新加算Ⅴ（１）",U36="新加算Ⅴ（２）",U36="新加算Ⅴ（５）",U36="新加算Ⅴ（７）",U36="新加算Ⅴ（10）"),IF(AS36="","未入力","入力済"),"")</f>
        <v/>
      </c>
      <c r="BF36" s="831" t="str">
        <f aca="false">G34</f>
        <v/>
      </c>
      <c r="BG36" s="831"/>
      <c r="BH36" s="831"/>
    </row>
    <row r="37" customFormat="false" ht="30" hidden="false" customHeight="true" outlineLevel="0" collapsed="false">
      <c r="A37" s="730"/>
      <c r="B37" s="731"/>
      <c r="C37" s="731"/>
      <c r="D37" s="731"/>
      <c r="E37" s="731"/>
      <c r="F37" s="731"/>
      <c r="G37" s="732"/>
      <c r="H37" s="732"/>
      <c r="I37" s="732"/>
      <c r="J37" s="860"/>
      <c r="K37" s="732"/>
      <c r="L37" s="861"/>
      <c r="M37" s="862"/>
      <c r="N37" s="859" t="str">
        <f aca="false">IF('別紙様式2-2（４・５月分）'!Q31="","",'別紙様式2-2（４・５月分）'!Q31)</f>
        <v/>
      </c>
      <c r="O37" s="863"/>
      <c r="P37" s="873"/>
      <c r="Q37" s="876"/>
      <c r="R37" s="874"/>
      <c r="S37" s="869"/>
      <c r="T37" s="843"/>
      <c r="U37" s="922"/>
      <c r="V37" s="870"/>
      <c r="W37" s="846"/>
      <c r="X37" s="923"/>
      <c r="Y37" s="667"/>
      <c r="Z37" s="923"/>
      <c r="AA37" s="667"/>
      <c r="AB37" s="923"/>
      <c r="AC37" s="667"/>
      <c r="AD37" s="923"/>
      <c r="AE37" s="667"/>
      <c r="AF37" s="667"/>
      <c r="AG37" s="667"/>
      <c r="AH37" s="849"/>
      <c r="AI37" s="850"/>
      <c r="AJ37" s="924"/>
      <c r="AK37" s="852"/>
      <c r="AL37" s="925"/>
      <c r="AM37" s="940"/>
      <c r="AN37" s="927"/>
      <c r="AO37" s="930"/>
      <c r="AP37" s="929"/>
      <c r="AQ37" s="930"/>
      <c r="AR37" s="931"/>
      <c r="AS37" s="932"/>
      <c r="AT37" s="935" t="str">
        <f aca="false">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611"/>
      <c r="AV37" s="831"/>
      <c r="AW37" s="877" t="str">
        <f aca="false">IF('別紙様式2-2（４・５月分）'!O31="","",'別紙様式2-2（４・５月分）'!O31)</f>
        <v/>
      </c>
      <c r="AX37" s="833"/>
      <c r="AY37" s="936"/>
      <c r="AZ37" s="835" t="str">
        <f aca="false">IF(OR(U37="新加算Ⅰ",U37="新加算Ⅱ",U37="新加算Ⅲ",U37="新加算Ⅳ",U37="新加算Ⅴ（１）",U37="新加算Ⅴ（２）",U37="新加算Ⅴ（３）",U37="新加算ⅠⅤ（４）",U37="新加算Ⅴ（５）",U37="新加算Ⅴ（６）",U37="新加算Ⅴ（８）",U37="新加算Ⅴ（11）"),IF(AJ37="○","","未入力"),"")</f>
        <v/>
      </c>
      <c r="BA37" s="835" t="str">
        <f aca="false">IF(OR(V37="新加算Ⅰ",V37="新加算Ⅱ",V37="新加算Ⅲ",V37="新加算Ⅳ",V37="新加算Ⅴ（１）",V37="新加算Ⅴ（２）",V37="新加算Ⅴ（３）",V37="新加算ⅠⅤ（４）",V37="新加算Ⅴ（５）",V37="新加算Ⅴ（６）",V37="新加算Ⅴ（８）",V37="新加算Ⅴ（11）"),IF(AK37="○","","未入力"),"")</f>
        <v/>
      </c>
      <c r="BB37" s="835" t="str">
        <f aca="false">IF(OR(V37="新加算Ⅴ（７）",V37="新加算Ⅴ（９）",V37="新加算Ⅴ（10）",V37="新加算Ⅴ（12）",V37="新加算Ⅴ（13）",V37="新加算Ⅴ（14）"),IF(AL37="○","","未入力"),"")</f>
        <v/>
      </c>
      <c r="BC37" s="835" t="str">
        <f aca="false">IF(OR(V37="新加算Ⅰ",V37="新加算Ⅱ",V37="新加算Ⅲ",V37="新加算Ⅴ（１）",V37="新加算Ⅴ（３）",V37="新加算Ⅴ（８）"),IF(AM37="○","","未入力"),"")</f>
        <v/>
      </c>
      <c r="BD37" s="934" t="str">
        <f aca="false">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831" t="str">
        <f aca="false">IF(AND(U37&lt;&gt;"（参考）令和７年度の移行予定",OR(V37="新加算Ⅰ",V37="新加算Ⅴ（１）",V37="新加算Ⅴ（２）",V37="新加算Ⅴ（５）",V37="新加算Ⅴ（７）",V37="新加算Ⅴ（10）")),IF(AO37="","未入力",IF(AO37="いずれも取得していない","要件を満たさない","")),"")</f>
        <v/>
      </c>
      <c r="BF37" s="831" t="str">
        <f aca="false">G34</f>
        <v/>
      </c>
      <c r="BG37" s="831"/>
      <c r="BH37" s="831"/>
    </row>
    <row r="38" customFormat="false" ht="30" hidden="false" customHeight="true" outlineLevel="0" collapsed="false">
      <c r="A38" s="616" t="n">
        <v>7</v>
      </c>
      <c r="B38" s="617" t="str">
        <f aca="false">IF(基本情報入力シート!C60="","",基本情報入力シート!C60)</f>
        <v/>
      </c>
      <c r="C38" s="617"/>
      <c r="D38" s="617"/>
      <c r="E38" s="617"/>
      <c r="F38" s="617"/>
      <c r="G38" s="618" t="str">
        <f aca="false">IF(基本情報入力シート!M60="","",基本情報入力シート!M60)</f>
        <v/>
      </c>
      <c r="H38" s="618" t="str">
        <f aca="false">IF(基本情報入力シート!R60="","",基本情報入力シート!R60)</f>
        <v/>
      </c>
      <c r="I38" s="618" t="str">
        <f aca="false">IF(基本情報入力シート!W60="","",基本情報入力シート!W60)</f>
        <v/>
      </c>
      <c r="J38" s="808" t="str">
        <f aca="false">IF(基本情報入力シート!X60="","",基本情報入力シート!X60)</f>
        <v/>
      </c>
      <c r="K38" s="618" t="str">
        <f aca="false">IF(基本情報入力シート!Y60="","",基本情報入力シート!Y60)</f>
        <v/>
      </c>
      <c r="L38" s="809" t="str">
        <f aca="false">IF(基本情報入力シート!AB60="","",基本情報入力シート!AB60)</f>
        <v/>
      </c>
      <c r="M38" s="810" t="e">
        <f aca="false">IF(基本情報入力シート!AC60="","",基本情報入力シート!AC60)</f>
        <v>#N/A</v>
      </c>
      <c r="N38" s="811" t="str">
        <f aca="false">IF('別紙様式2-2（４・５月分）'!Q32="","",'別紙様式2-2（４・５月分）'!Q32)</f>
        <v/>
      </c>
      <c r="O38" s="863" t="e">
        <f aca="false">IF(SUM('別紙様式2-2（４・５月分）'!R32:R34)=0,"",SUM('別紙様式2-2（４・５月分）'!R32:R34))</f>
        <v>#N/A</v>
      </c>
      <c r="P38" s="813" t="e">
        <f aca="false">IFERROR(VLOOKUP('別紙様式2-2（４・５月分）'!AR32,【参考】数式用!$AT$5:$AU$22,2,FALSE),"")))</f>
        <v>#N/A</v>
      </c>
      <c r="Q38" s="813"/>
      <c r="R38" s="813"/>
      <c r="S38" s="864" t="e">
        <f aca="false">IFERROR(VLOOKUP(K38,【参考】数式用!$A$5:$AB$27,MATCH(P38,【参考】数式用!$B$4:$AB$4,0)+1,0),"")))</f>
        <v>#N/A</v>
      </c>
      <c r="T38" s="815" t="s">
        <v>418</v>
      </c>
      <c r="U38" s="903" t="str">
        <f aca="false">IF('別紙様式2-3（６月以降分）'!U38="","",'別紙様式2-3（６月以降分）'!U38)</f>
        <v/>
      </c>
      <c r="V38" s="865" t="e">
        <f aca="false">IFERROR(VLOOKUP(K38,【参考】数式用!$A$5:$AB$27,MATCH(U38,【参考】数式用!$B$4:$AB$4,0)+1,0),"")))</f>
        <v>#N/A</v>
      </c>
      <c r="W38" s="818" t="s">
        <v>88</v>
      </c>
      <c r="X38" s="904" t="n">
        <f aca="false">'別紙様式2-3（６月以降分）'!X38</f>
        <v>6</v>
      </c>
      <c r="Y38" s="626" t="s">
        <v>89</v>
      </c>
      <c r="Z38" s="904" t="n">
        <f aca="false">'別紙様式2-3（６月以降分）'!Z38</f>
        <v>6</v>
      </c>
      <c r="AA38" s="626" t="s">
        <v>372</v>
      </c>
      <c r="AB38" s="904" t="n">
        <f aca="false">'別紙様式2-3（６月以降分）'!AB38</f>
        <v>7</v>
      </c>
      <c r="AC38" s="626" t="s">
        <v>89</v>
      </c>
      <c r="AD38" s="904" t="n">
        <f aca="false">'別紙様式2-3（６月以降分）'!AD38</f>
        <v>3</v>
      </c>
      <c r="AE38" s="626" t="s">
        <v>90</v>
      </c>
      <c r="AF38" s="626" t="s">
        <v>101</v>
      </c>
      <c r="AG38" s="626" t="n">
        <f aca="false">IF(X38&gt;=1,(AB38*12+AD38)-(X38*12+Z38)+1,"")</f>
        <v>10</v>
      </c>
      <c r="AH38" s="821" t="s">
        <v>373</v>
      </c>
      <c r="AI38" s="866" t="str">
        <f aca="false">'別紙様式2-3（６月以降分）'!AI38</f>
        <v/>
      </c>
      <c r="AJ38" s="905" t="str">
        <f aca="false">'別紙様式2-3（６月以降分）'!AJ38</f>
        <v/>
      </c>
      <c r="AK38" s="937" t="n">
        <f aca="false">'別紙様式2-3（６月以降分）'!AK38</f>
        <v>0</v>
      </c>
      <c r="AL38" s="907" t="str">
        <f aca="false">IF('別紙様式2-3（６月以降分）'!AL38="","",'別紙様式2-3（６月以降分）'!AL38)</f>
        <v/>
      </c>
      <c r="AM38" s="908" t="n">
        <f aca="false">'別紙様式2-3（６月以降分）'!AM38</f>
        <v>0</v>
      </c>
      <c r="AN38" s="909" t="str">
        <f aca="false">IF('別紙様式2-3（６月以降分）'!AN38="","",'別紙様式2-3（６月以降分）'!AN38)</f>
        <v/>
      </c>
      <c r="AO38" s="704" t="str">
        <f aca="false">IF('別紙様式2-3（６月以降分）'!AO38="","",'別紙様式2-3（６月以降分）'!AO38)</f>
        <v/>
      </c>
      <c r="AP38" s="911" t="str">
        <f aca="false">IF('別紙様式2-3（６月以降分）'!AP38="","",'別紙様式2-3（６月以降分）'!AP38)</f>
        <v/>
      </c>
      <c r="AQ38" s="704" t="str">
        <f aca="false">IF('別紙様式2-3（６月以降分）'!AQ38="","",'別紙様式2-3（６月以降分）'!AQ38)</f>
        <v/>
      </c>
      <c r="AR38" s="913" t="str">
        <f aca="false">IF('別紙様式2-3（６月以降分）'!AR38="","",'別紙様式2-3（６月以降分）'!AR38)</f>
        <v/>
      </c>
      <c r="AS38" s="914" t="str">
        <f aca="false">IF('別紙様式2-3（６月以降分）'!AS38="","",'別紙様式2-3（６月以降分）'!AS38)</f>
        <v/>
      </c>
      <c r="AT38" s="915" t="str">
        <f aca="false">IF(AV40="","",IF(V40&lt;V38,"！加算の要件上は問題ありませんが、令和６年度当初の新加算の加算率と比較して、移行後の加算率が下がる計画になっています。",""))</f>
        <v/>
      </c>
      <c r="AU38" s="938"/>
      <c r="AV38" s="917"/>
      <c r="AW38" s="877" t="str">
        <f aca="false">IF('別紙様式2-2（４・５月分）'!O32="","",'別紙様式2-2（４・５月分）'!O32)</f>
        <v/>
      </c>
      <c r="AX38" s="833" t="e">
        <f aca="false">IF(SUM('別紙様式2-2（４・５月分）'!P32:P34)=0,"",SUM('別紙様式2-2（４・５月分）'!P32:P34))</f>
        <v>#N/A</v>
      </c>
      <c r="AY38" s="919" t="e">
        <f aca="false">IFERROR(VLOOKUP(K38,【参考】数式用!$AJ$2:$AK$24,2,FALSE),"")))</f>
        <v>#N/A</v>
      </c>
      <c r="AZ38" s="684"/>
      <c r="BE38" s="12"/>
      <c r="BF38" s="831" t="str">
        <f aca="false">G38</f>
        <v/>
      </c>
      <c r="BG38" s="831"/>
      <c r="BH38" s="831"/>
    </row>
    <row r="39" customFormat="false" ht="15" hidden="false" customHeight="true" outlineLevel="0" collapsed="false">
      <c r="A39" s="616"/>
      <c r="B39" s="617"/>
      <c r="C39" s="617"/>
      <c r="D39" s="617"/>
      <c r="E39" s="617"/>
      <c r="F39" s="617"/>
      <c r="G39" s="618"/>
      <c r="H39" s="618"/>
      <c r="I39" s="618"/>
      <c r="J39" s="808"/>
      <c r="K39" s="618"/>
      <c r="L39" s="809"/>
      <c r="M39" s="810"/>
      <c r="N39" s="837" t="str">
        <f aca="false">IF('別紙様式2-2（４・５月分）'!Q33="","",'別紙様式2-2（４・５月分）'!Q33)</f>
        <v/>
      </c>
      <c r="O39" s="863"/>
      <c r="P39" s="813"/>
      <c r="Q39" s="813"/>
      <c r="R39" s="813"/>
      <c r="S39" s="864"/>
      <c r="T39" s="815"/>
      <c r="U39" s="903"/>
      <c r="V39" s="865"/>
      <c r="W39" s="818"/>
      <c r="X39" s="904"/>
      <c r="Y39" s="626"/>
      <c r="Z39" s="904"/>
      <c r="AA39" s="626"/>
      <c r="AB39" s="904"/>
      <c r="AC39" s="626"/>
      <c r="AD39" s="904"/>
      <c r="AE39" s="626"/>
      <c r="AF39" s="626"/>
      <c r="AG39" s="626"/>
      <c r="AH39" s="821"/>
      <c r="AI39" s="866"/>
      <c r="AJ39" s="905"/>
      <c r="AK39" s="937"/>
      <c r="AL39" s="907"/>
      <c r="AM39" s="908"/>
      <c r="AN39" s="909"/>
      <c r="AO39" s="704"/>
      <c r="AP39" s="911"/>
      <c r="AQ39" s="704"/>
      <c r="AR39" s="913"/>
      <c r="AS39" s="914"/>
      <c r="AT39" s="920" t="str">
        <f aca="false">IF(AV40="","",IF(OR(AB40="",AB40&lt;&gt;7,AD40="",AD40&lt;&gt;3),"！算定期間の終わりが令和７年３月になっていません。年度内の廃止予定等がなければ、算定対象月を令和７年３月にしてください。",""))</f>
        <v/>
      </c>
      <c r="AU39" s="938"/>
      <c r="AV39" s="917"/>
      <c r="AW39" s="877" t="str">
        <f aca="false">IF('別紙様式2-2（４・５月分）'!O33="","",'別紙様式2-2（４・５月分）'!O33)</f>
        <v/>
      </c>
      <c r="AX39" s="833"/>
      <c r="AY39" s="919"/>
      <c r="AZ39" s="573"/>
      <c r="BE39" s="12"/>
      <c r="BF39" s="831" t="str">
        <f aca="false">G38</f>
        <v/>
      </c>
      <c r="BG39" s="831"/>
      <c r="BH39" s="831"/>
    </row>
    <row r="40" customFormat="false" ht="15" hidden="false" customHeight="true" outlineLevel="0" collapsed="false">
      <c r="A40" s="616"/>
      <c r="B40" s="617"/>
      <c r="C40" s="617"/>
      <c r="D40" s="617"/>
      <c r="E40" s="617"/>
      <c r="F40" s="617"/>
      <c r="G40" s="618"/>
      <c r="H40" s="618"/>
      <c r="I40" s="618"/>
      <c r="J40" s="808"/>
      <c r="K40" s="618"/>
      <c r="L40" s="809"/>
      <c r="M40" s="810"/>
      <c r="N40" s="837"/>
      <c r="O40" s="863"/>
      <c r="P40" s="873" t="s">
        <v>92</v>
      </c>
      <c r="Q40" s="876" t="e">
        <f aca="false">IFERROR(VLOOKUP('別紙様式2-2（４・５月分）'!AR32,【参考】数式用!$AT$5:$AV$22,3,FALSE),"")))</f>
        <v>#N/A</v>
      </c>
      <c r="R40" s="874" t="s">
        <v>94</v>
      </c>
      <c r="S40" s="875" t="e">
        <f aca="false">IFERROR(VLOOKUP(K38,【参考】数式用!$A$5:$AB$27,MATCH(Q40,【参考】数式用!$B$4:$AB$4,0)+1,0),"")))</f>
        <v>#N/A</v>
      </c>
      <c r="T40" s="843" t="s">
        <v>419</v>
      </c>
      <c r="U40" s="922"/>
      <c r="V40" s="870" t="e">
        <f aca="false">IFERROR(VLOOKUP(K38,【参考】数式用!$A$5:$AB$27,MATCH(U40,【参考】数式用!$B$4:$AB$4,0)+1,0),"")))</f>
        <v>#N/A</v>
      </c>
      <c r="W40" s="846" t="s">
        <v>88</v>
      </c>
      <c r="X40" s="923"/>
      <c r="Y40" s="667" t="s">
        <v>89</v>
      </c>
      <c r="Z40" s="923"/>
      <c r="AA40" s="667" t="s">
        <v>372</v>
      </c>
      <c r="AB40" s="923"/>
      <c r="AC40" s="667" t="s">
        <v>89</v>
      </c>
      <c r="AD40" s="923"/>
      <c r="AE40" s="667" t="s">
        <v>90</v>
      </c>
      <c r="AF40" s="667" t="s">
        <v>101</v>
      </c>
      <c r="AG40" s="667" t="str">
        <f aca="false">IF(X40&gt;=1,(AB40*12+AD40)-(X40*12+Z40)+1,"")</f>
        <v/>
      </c>
      <c r="AH40" s="849" t="s">
        <v>373</v>
      </c>
      <c r="AI40" s="850" t="str">
        <f aca="false">IFERROR(ROUNDDOWN(ROUND(L38*V40,0)*M38,0)*AG40,"")</f>
        <v/>
      </c>
      <c r="AJ40" s="924" t="str">
        <f aca="false">IFERROR(ROUNDDOWN(ROUND((L38*(V40-AX38)),0)*M38,0)*AG40,"")</f>
        <v/>
      </c>
      <c r="AK40" s="852" t="e">
        <f aca="false">IFERROR(ROUNDDOWN(ROUNDDOWN(ROUND(L38*VLOOKUP(K38,【参考】数式用!$A$5:$AB$27,MATCH("新加算Ⅳ",【参考】数式用!$B$4:$AB$4,0)+1,0),0)*M38,0)*AG40*0.5,0),"")),0),0),0))</f>
        <v>#N/A</v>
      </c>
      <c r="AL40" s="925"/>
      <c r="AM40" s="940" t="e">
        <f aca="false">IFERROR(IF('別紙様式2-2（４・５月分）'!Q34="ベア加算","", IF(OR(U40="新加算Ⅰ",U40="新加算Ⅱ",U40="新加算Ⅲ",U40="新加算Ⅳ"),ROUNDDOWN(ROUND(L38*VLOOKUP(K38,【参考】数式用!$A$5:$I$27,MATCH("ベア加算",【参考】数式用!$B$4:$I$4,0)+1,0),0)*M38,0)*AG40,"")),"")),0),0))))</f>
        <v>#N/A</v>
      </c>
      <c r="AN40" s="927"/>
      <c r="AO40" s="930"/>
      <c r="AP40" s="929"/>
      <c r="AQ40" s="930"/>
      <c r="AR40" s="931"/>
      <c r="AS40" s="932"/>
      <c r="AT40" s="920"/>
      <c r="AU40" s="611"/>
      <c r="AV40" s="831" t="str">
        <f aca="false">IF(OR(AB38&lt;&gt;7,AD38&lt;&gt;3),"V列に色付け","")</f>
        <v/>
      </c>
      <c r="AW40" s="877"/>
      <c r="AX40" s="833"/>
      <c r="AY40" s="933"/>
      <c r="AZ40" s="835" t="e">
        <f aca="false">IF(AM40&lt;&gt;"",IF(AN40="○","入力済","未入力"),"")</f>
        <v>#N/A</v>
      </c>
      <c r="BA40" s="835" t="str">
        <f aca="false">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835" t="str">
        <f aca="false">IF(OR(U40="新加算Ⅴ（７）",U40="新加算Ⅴ（９）",U40="新加算Ⅴ（10）",U40="新加算Ⅴ（12）",U40="新加算Ⅴ（13）",U40="新加算Ⅴ（14）"),IF(OR(AP40="○",AP40="令和６年度中に満たす"),"入力済","未入力"),"")</f>
        <v/>
      </c>
      <c r="BC40" s="835" t="str">
        <f aca="false">IF(OR(U40="新加算Ⅰ",U40="新加算Ⅱ",U40="新加算Ⅲ",U40="新加算Ⅴ（１）",U40="新加算Ⅴ（３）",U40="新加算Ⅴ（８）"),IF(OR(AQ40="○",AQ40="令和６年度中に満たす"),"入力済","未入力"),"")</f>
        <v/>
      </c>
      <c r="BD40" s="934" t="str">
        <f aca="false">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831" t="str">
        <f aca="false">IF(OR(U40="新加算Ⅰ",U40="新加算Ⅴ（１）",U40="新加算Ⅴ（２）",U40="新加算Ⅴ（５）",U40="新加算Ⅴ（７）",U40="新加算Ⅴ（10）"),IF(AS40="","未入力","入力済"),"")</f>
        <v/>
      </c>
      <c r="BF40" s="831" t="str">
        <f aca="false">G38</f>
        <v/>
      </c>
      <c r="BG40" s="831"/>
      <c r="BH40" s="831"/>
    </row>
    <row r="41" customFormat="false" ht="30" hidden="false" customHeight="true" outlineLevel="0" collapsed="false">
      <c r="A41" s="616"/>
      <c r="B41" s="617"/>
      <c r="C41" s="617"/>
      <c r="D41" s="617"/>
      <c r="E41" s="617"/>
      <c r="F41" s="617"/>
      <c r="G41" s="618"/>
      <c r="H41" s="618"/>
      <c r="I41" s="618"/>
      <c r="J41" s="808"/>
      <c r="K41" s="618"/>
      <c r="L41" s="809"/>
      <c r="M41" s="810"/>
      <c r="N41" s="859" t="str">
        <f aca="false">IF('別紙様式2-2（４・５月分）'!Q34="","",'別紙様式2-2（４・５月分）'!Q34)</f>
        <v/>
      </c>
      <c r="O41" s="863"/>
      <c r="P41" s="873"/>
      <c r="Q41" s="876"/>
      <c r="R41" s="874"/>
      <c r="S41" s="875"/>
      <c r="T41" s="843"/>
      <c r="U41" s="922"/>
      <c r="V41" s="870"/>
      <c r="W41" s="846"/>
      <c r="X41" s="923"/>
      <c r="Y41" s="667"/>
      <c r="Z41" s="923"/>
      <c r="AA41" s="667"/>
      <c r="AB41" s="923"/>
      <c r="AC41" s="667"/>
      <c r="AD41" s="923"/>
      <c r="AE41" s="667"/>
      <c r="AF41" s="667"/>
      <c r="AG41" s="667"/>
      <c r="AH41" s="849"/>
      <c r="AI41" s="850"/>
      <c r="AJ41" s="924"/>
      <c r="AK41" s="852"/>
      <c r="AL41" s="925"/>
      <c r="AM41" s="940"/>
      <c r="AN41" s="927"/>
      <c r="AO41" s="930"/>
      <c r="AP41" s="929"/>
      <c r="AQ41" s="930"/>
      <c r="AR41" s="931"/>
      <c r="AS41" s="932"/>
      <c r="AT41" s="935" t="str">
        <f aca="false">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611"/>
      <c r="AV41" s="831"/>
      <c r="AW41" s="877" t="str">
        <f aca="false">IF('別紙様式2-2（４・５月分）'!O34="","",'別紙様式2-2（４・５月分）'!O34)</f>
        <v/>
      </c>
      <c r="AX41" s="833"/>
      <c r="AY41" s="936"/>
      <c r="AZ41" s="835" t="str">
        <f aca="false">IF(OR(U41="新加算Ⅰ",U41="新加算Ⅱ",U41="新加算Ⅲ",U41="新加算Ⅳ",U41="新加算Ⅴ（１）",U41="新加算Ⅴ（２）",U41="新加算Ⅴ（３）",U41="新加算ⅠⅤ（４）",U41="新加算Ⅴ（５）",U41="新加算Ⅴ（６）",U41="新加算Ⅴ（８）",U41="新加算Ⅴ（11）"),IF(AJ41="○","","未入力"),"")</f>
        <v/>
      </c>
      <c r="BA41" s="835" t="str">
        <f aca="false">IF(OR(V41="新加算Ⅰ",V41="新加算Ⅱ",V41="新加算Ⅲ",V41="新加算Ⅳ",V41="新加算Ⅴ（１）",V41="新加算Ⅴ（２）",V41="新加算Ⅴ（３）",V41="新加算ⅠⅤ（４）",V41="新加算Ⅴ（５）",V41="新加算Ⅴ（６）",V41="新加算Ⅴ（８）",V41="新加算Ⅴ（11）"),IF(AK41="○","","未入力"),"")</f>
        <v/>
      </c>
      <c r="BB41" s="835" t="str">
        <f aca="false">IF(OR(V41="新加算Ⅴ（７）",V41="新加算Ⅴ（９）",V41="新加算Ⅴ（10）",V41="新加算Ⅴ（12）",V41="新加算Ⅴ（13）",V41="新加算Ⅴ（14）"),IF(AL41="○","","未入力"),"")</f>
        <v/>
      </c>
      <c r="BC41" s="835" t="str">
        <f aca="false">IF(OR(V41="新加算Ⅰ",V41="新加算Ⅱ",V41="新加算Ⅲ",V41="新加算Ⅴ（１）",V41="新加算Ⅴ（３）",V41="新加算Ⅴ（８）"),IF(AM41="○","","未入力"),"")</f>
        <v/>
      </c>
      <c r="BD41" s="934" t="str">
        <f aca="false">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831" t="str">
        <f aca="false">IF(AND(U41&lt;&gt;"（参考）令和７年度の移行予定",OR(V41="新加算Ⅰ",V41="新加算Ⅴ（１）",V41="新加算Ⅴ（２）",V41="新加算Ⅴ（５）",V41="新加算Ⅴ（７）",V41="新加算Ⅴ（10）")),IF(AO41="","未入力",IF(AO41="いずれも取得していない","要件を満たさない","")),"")</f>
        <v/>
      </c>
      <c r="BF41" s="831" t="str">
        <f aca="false">G38</f>
        <v/>
      </c>
      <c r="BG41" s="831"/>
      <c r="BH41" s="831"/>
    </row>
    <row r="42" customFormat="false" ht="30" hidden="false" customHeight="true" outlineLevel="0" collapsed="false">
      <c r="A42" s="730" t="n">
        <v>8</v>
      </c>
      <c r="B42" s="731" t="str">
        <f aca="false">IF(基本情報入力シート!C61="","",基本情報入力シート!C61)</f>
        <v/>
      </c>
      <c r="C42" s="731"/>
      <c r="D42" s="731"/>
      <c r="E42" s="731"/>
      <c r="F42" s="731"/>
      <c r="G42" s="732" t="str">
        <f aca="false">IF(基本情報入力シート!M61="","",基本情報入力シート!M61)</f>
        <v/>
      </c>
      <c r="H42" s="732" t="str">
        <f aca="false">IF(基本情報入力シート!R61="","",基本情報入力シート!R61)</f>
        <v/>
      </c>
      <c r="I42" s="732" t="str">
        <f aca="false">IF(基本情報入力シート!W61="","",基本情報入力シート!W61)</f>
        <v/>
      </c>
      <c r="J42" s="860" t="str">
        <f aca="false">IF(基本情報入力シート!X61="","",基本情報入力シート!X61)</f>
        <v/>
      </c>
      <c r="K42" s="732" t="str">
        <f aca="false">IF(基本情報入力シート!Y61="","",基本情報入力シート!Y61)</f>
        <v/>
      </c>
      <c r="L42" s="861" t="str">
        <f aca="false">IF(基本情報入力シート!AB61="","",基本情報入力シート!AB61)</f>
        <v/>
      </c>
      <c r="M42" s="862" t="e">
        <f aca="false">IF(基本情報入力シート!AC61="","",基本情報入力シート!AC61)</f>
        <v>#N/A</v>
      </c>
      <c r="N42" s="811" t="str">
        <f aca="false">IF('別紙様式2-2（４・５月分）'!Q35="","",'別紙様式2-2（４・５月分）'!Q35)</f>
        <v/>
      </c>
      <c r="O42" s="863" t="e">
        <f aca="false">IF(SUM('別紙様式2-2（４・５月分）'!R35:R37)=0,"",SUM('別紙様式2-2（４・５月分）'!R35:R37))</f>
        <v>#N/A</v>
      </c>
      <c r="P42" s="813" t="e">
        <f aca="false">IFERROR(VLOOKUP('別紙様式2-2（４・５月分）'!AR35,【参考】数式用!$AT$5:$AU$22,2,FALSE),"")))</f>
        <v>#N/A</v>
      </c>
      <c r="Q42" s="813"/>
      <c r="R42" s="813"/>
      <c r="S42" s="864" t="e">
        <f aca="false">IFERROR(VLOOKUP(K42,【参考】数式用!$A$5:$AB$27,MATCH(P42,【参考】数式用!$B$4:$AB$4,0)+1,0),"")))</f>
        <v>#N/A</v>
      </c>
      <c r="T42" s="815" t="s">
        <v>418</v>
      </c>
      <c r="U42" s="903" t="str">
        <f aca="false">IF('別紙様式2-3（６月以降分）'!U42="","",'別紙様式2-3（６月以降分）'!U42)</f>
        <v/>
      </c>
      <c r="V42" s="865" t="e">
        <f aca="false">IFERROR(VLOOKUP(K42,【参考】数式用!$A$5:$AB$27,MATCH(U42,【参考】数式用!$B$4:$AB$4,0)+1,0),"")))</f>
        <v>#N/A</v>
      </c>
      <c r="W42" s="818" t="s">
        <v>88</v>
      </c>
      <c r="X42" s="904" t="n">
        <f aca="false">'別紙様式2-3（６月以降分）'!X42</f>
        <v>6</v>
      </c>
      <c r="Y42" s="626" t="s">
        <v>89</v>
      </c>
      <c r="Z42" s="904" t="n">
        <f aca="false">'別紙様式2-3（６月以降分）'!Z42</f>
        <v>6</v>
      </c>
      <c r="AA42" s="626" t="s">
        <v>372</v>
      </c>
      <c r="AB42" s="904" t="n">
        <f aca="false">'別紙様式2-3（６月以降分）'!AB42</f>
        <v>7</v>
      </c>
      <c r="AC42" s="626" t="s">
        <v>89</v>
      </c>
      <c r="AD42" s="904" t="n">
        <f aca="false">'別紙様式2-3（６月以降分）'!AD42</f>
        <v>3</v>
      </c>
      <c r="AE42" s="626" t="s">
        <v>90</v>
      </c>
      <c r="AF42" s="626" t="s">
        <v>101</v>
      </c>
      <c r="AG42" s="626" t="n">
        <f aca="false">IF(X42&gt;=1,(AB42*12+AD42)-(X42*12+Z42)+1,"")</f>
        <v>10</v>
      </c>
      <c r="AH42" s="821" t="s">
        <v>373</v>
      </c>
      <c r="AI42" s="866" t="str">
        <f aca="false">'別紙様式2-3（６月以降分）'!AI42</f>
        <v/>
      </c>
      <c r="AJ42" s="905" t="str">
        <f aca="false">'別紙様式2-3（６月以降分）'!AJ42</f>
        <v/>
      </c>
      <c r="AK42" s="937" t="n">
        <f aca="false">'別紙様式2-3（６月以降分）'!AK42</f>
        <v>0</v>
      </c>
      <c r="AL42" s="907" t="str">
        <f aca="false">IF('別紙様式2-3（６月以降分）'!AL42="","",'別紙様式2-3（６月以降分）'!AL42)</f>
        <v/>
      </c>
      <c r="AM42" s="908" t="n">
        <f aca="false">'別紙様式2-3（６月以降分）'!AM42</f>
        <v>0</v>
      </c>
      <c r="AN42" s="909" t="str">
        <f aca="false">IF('別紙様式2-3（６月以降分）'!AN42="","",'別紙様式2-3（６月以降分）'!AN42)</f>
        <v/>
      </c>
      <c r="AO42" s="704" t="str">
        <f aca="false">IF('別紙様式2-3（６月以降分）'!AO42="","",'別紙様式2-3（６月以降分）'!AO42)</f>
        <v/>
      </c>
      <c r="AP42" s="911" t="str">
        <f aca="false">IF('別紙様式2-3（６月以降分）'!AP42="","",'別紙様式2-3（６月以降分）'!AP42)</f>
        <v/>
      </c>
      <c r="AQ42" s="704" t="str">
        <f aca="false">IF('別紙様式2-3（６月以降分）'!AQ42="","",'別紙様式2-3（６月以降分）'!AQ42)</f>
        <v/>
      </c>
      <c r="AR42" s="913" t="str">
        <f aca="false">IF('別紙様式2-3（６月以降分）'!AR42="","",'別紙様式2-3（６月以降分）'!AR42)</f>
        <v/>
      </c>
      <c r="AS42" s="914" t="str">
        <f aca="false">IF('別紙様式2-3（６月以降分）'!AS42="","",'別紙様式2-3（６月以降分）'!AS42)</f>
        <v/>
      </c>
      <c r="AT42" s="915" t="str">
        <f aca="false">IF(AV44="","",IF(V44&lt;V42,"！加算の要件上は問題ありませんが、令和６年度当初の新加算の加算率と比較して、移行後の加算率が下がる計画になっています。",""))</f>
        <v/>
      </c>
      <c r="AU42" s="938"/>
      <c r="AV42" s="917"/>
      <c r="AW42" s="877" t="str">
        <f aca="false">IF('別紙様式2-2（４・５月分）'!O35="","",'別紙様式2-2（４・５月分）'!O35)</f>
        <v/>
      </c>
      <c r="AX42" s="833" t="e">
        <f aca="false">IF(SUM('別紙様式2-2（４・５月分）'!P35:P37)=0,"",SUM('別紙様式2-2（４・５月分）'!P35:P37))</f>
        <v>#N/A</v>
      </c>
      <c r="AY42" s="939" t="e">
        <f aca="false">IFERROR(VLOOKUP(K42,【参考】数式用!$AJ$2:$AK$24,2,FALSE),"")))</f>
        <v>#N/A</v>
      </c>
      <c r="AZ42" s="684"/>
      <c r="BE42" s="12"/>
      <c r="BF42" s="831" t="str">
        <f aca="false">G42</f>
        <v/>
      </c>
      <c r="BG42" s="831"/>
      <c r="BH42" s="831"/>
    </row>
    <row r="43" customFormat="false" ht="15" hidden="false" customHeight="true" outlineLevel="0" collapsed="false">
      <c r="A43" s="730"/>
      <c r="B43" s="731"/>
      <c r="C43" s="731"/>
      <c r="D43" s="731"/>
      <c r="E43" s="731"/>
      <c r="F43" s="731"/>
      <c r="G43" s="732"/>
      <c r="H43" s="732"/>
      <c r="I43" s="732"/>
      <c r="J43" s="860"/>
      <c r="K43" s="732"/>
      <c r="L43" s="861"/>
      <c r="M43" s="862"/>
      <c r="N43" s="837" t="str">
        <f aca="false">IF('別紙様式2-2（４・５月分）'!Q36="","",'別紙様式2-2（４・５月分）'!Q36)</f>
        <v/>
      </c>
      <c r="O43" s="863"/>
      <c r="P43" s="813"/>
      <c r="Q43" s="813"/>
      <c r="R43" s="813"/>
      <c r="S43" s="864"/>
      <c r="T43" s="815"/>
      <c r="U43" s="903"/>
      <c r="V43" s="865"/>
      <c r="W43" s="818"/>
      <c r="X43" s="904"/>
      <c r="Y43" s="626"/>
      <c r="Z43" s="904"/>
      <c r="AA43" s="626"/>
      <c r="AB43" s="904"/>
      <c r="AC43" s="626"/>
      <c r="AD43" s="904"/>
      <c r="AE43" s="626"/>
      <c r="AF43" s="626"/>
      <c r="AG43" s="626"/>
      <c r="AH43" s="821"/>
      <c r="AI43" s="866"/>
      <c r="AJ43" s="905"/>
      <c r="AK43" s="937"/>
      <c r="AL43" s="907"/>
      <c r="AM43" s="908"/>
      <c r="AN43" s="909"/>
      <c r="AO43" s="704"/>
      <c r="AP43" s="911"/>
      <c r="AQ43" s="704"/>
      <c r="AR43" s="913"/>
      <c r="AS43" s="914"/>
      <c r="AT43" s="920" t="str">
        <f aca="false">IF(AV44="","",IF(OR(AB44="",AB44&lt;&gt;7,AD44="",AD44&lt;&gt;3),"！算定期間の終わりが令和７年３月になっていません。年度内の廃止予定等がなければ、算定対象月を令和７年３月にしてください。",""))</f>
        <v/>
      </c>
      <c r="AU43" s="938"/>
      <c r="AV43" s="917"/>
      <c r="AW43" s="877" t="str">
        <f aca="false">IF('別紙様式2-2（４・５月分）'!O36="","",'別紙様式2-2（４・５月分）'!O36)</f>
        <v/>
      </c>
      <c r="AX43" s="833"/>
      <c r="AY43" s="939"/>
      <c r="AZ43" s="573"/>
      <c r="BE43" s="12"/>
      <c r="BF43" s="831" t="str">
        <f aca="false">G42</f>
        <v/>
      </c>
      <c r="BG43" s="831"/>
      <c r="BH43" s="831"/>
    </row>
    <row r="44" customFormat="false" ht="15" hidden="false" customHeight="true" outlineLevel="0" collapsed="false">
      <c r="A44" s="730"/>
      <c r="B44" s="731"/>
      <c r="C44" s="731"/>
      <c r="D44" s="731"/>
      <c r="E44" s="731"/>
      <c r="F44" s="731"/>
      <c r="G44" s="732"/>
      <c r="H44" s="732"/>
      <c r="I44" s="732"/>
      <c r="J44" s="860"/>
      <c r="K44" s="732"/>
      <c r="L44" s="861"/>
      <c r="M44" s="862"/>
      <c r="N44" s="837"/>
      <c r="O44" s="863"/>
      <c r="P44" s="873" t="s">
        <v>92</v>
      </c>
      <c r="Q44" s="876" t="e">
        <f aca="false">IFERROR(VLOOKUP('別紙様式2-2（４・５月分）'!AR35,【参考】数式用!$AT$5:$AV$22,3,FALSE),"")))</f>
        <v>#N/A</v>
      </c>
      <c r="R44" s="874" t="s">
        <v>94</v>
      </c>
      <c r="S44" s="869" t="e">
        <f aca="false">IFERROR(VLOOKUP(K42,【参考】数式用!$A$5:$AB$27,MATCH(Q44,【参考】数式用!$B$4:$AB$4,0)+1,0),"")))</f>
        <v>#N/A</v>
      </c>
      <c r="T44" s="843" t="s">
        <v>419</v>
      </c>
      <c r="U44" s="922"/>
      <c r="V44" s="870" t="e">
        <f aca="false">IFERROR(VLOOKUP(K42,【参考】数式用!$A$5:$AB$27,MATCH(U44,【参考】数式用!$B$4:$AB$4,0)+1,0),"")))</f>
        <v>#N/A</v>
      </c>
      <c r="W44" s="846" t="s">
        <v>88</v>
      </c>
      <c r="X44" s="923"/>
      <c r="Y44" s="667" t="s">
        <v>89</v>
      </c>
      <c r="Z44" s="923"/>
      <c r="AA44" s="667" t="s">
        <v>372</v>
      </c>
      <c r="AB44" s="923"/>
      <c r="AC44" s="667" t="s">
        <v>89</v>
      </c>
      <c r="AD44" s="923"/>
      <c r="AE44" s="667" t="s">
        <v>90</v>
      </c>
      <c r="AF44" s="667" t="s">
        <v>101</v>
      </c>
      <c r="AG44" s="667" t="str">
        <f aca="false">IF(X44&gt;=1,(AB44*12+AD44)-(X44*12+Z44)+1,"")</f>
        <v/>
      </c>
      <c r="AH44" s="849" t="s">
        <v>373</v>
      </c>
      <c r="AI44" s="850" t="str">
        <f aca="false">IFERROR(ROUNDDOWN(ROUND(L42*V44,0)*M42,0)*AG44,"")</f>
        <v/>
      </c>
      <c r="AJ44" s="924" t="str">
        <f aca="false">IFERROR(ROUNDDOWN(ROUND((L42*(V44-AX42)),0)*M42,0)*AG44,"")</f>
        <v/>
      </c>
      <c r="AK44" s="852" t="e">
        <f aca="false">IFERROR(ROUNDDOWN(ROUNDDOWN(ROUND(L42*VLOOKUP(K42,【参考】数式用!$A$5:$AB$27,MATCH("新加算Ⅳ",【参考】数式用!$B$4:$AB$4,0)+1,0),0)*M42,0)*AG44*0.5,0),"")),0),0),0))</f>
        <v>#N/A</v>
      </c>
      <c r="AL44" s="925"/>
      <c r="AM44" s="940" t="e">
        <f aca="false">IFERROR(IF('別紙様式2-2（４・５月分）'!Q37="ベア加算","", IF(OR(U44="新加算Ⅰ",U44="新加算Ⅱ",U44="新加算Ⅲ",U44="新加算Ⅳ"),ROUNDDOWN(ROUND(L42*VLOOKUP(K42,【参考】数式用!$A$5:$I$27,MATCH("ベア加算",【参考】数式用!$B$4:$I$4,0)+1,0),0)*M42,0)*AG44,"")),"")),0),0))))</f>
        <v>#N/A</v>
      </c>
      <c r="AN44" s="927"/>
      <c r="AO44" s="930"/>
      <c r="AP44" s="929"/>
      <c r="AQ44" s="930"/>
      <c r="AR44" s="931"/>
      <c r="AS44" s="932"/>
      <c r="AT44" s="920"/>
      <c r="AU44" s="611"/>
      <c r="AV44" s="831" t="str">
        <f aca="false">IF(OR(AB42&lt;&gt;7,AD42&lt;&gt;3),"V列に色付け","")</f>
        <v/>
      </c>
      <c r="AW44" s="877"/>
      <c r="AX44" s="833"/>
      <c r="AY44" s="933"/>
      <c r="AZ44" s="835" t="e">
        <f aca="false">IF(AM44&lt;&gt;"",IF(AN44="○","入力済","未入力"),"")</f>
        <v>#N/A</v>
      </c>
      <c r="BA44" s="835" t="str">
        <f aca="false">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835" t="str">
        <f aca="false">IF(OR(U44="新加算Ⅴ（７）",U44="新加算Ⅴ（９）",U44="新加算Ⅴ（10）",U44="新加算Ⅴ（12）",U44="新加算Ⅴ（13）",U44="新加算Ⅴ（14）"),IF(OR(AP44="○",AP44="令和６年度中に満たす"),"入力済","未入力"),"")</f>
        <v/>
      </c>
      <c r="BC44" s="835" t="str">
        <f aca="false">IF(OR(U44="新加算Ⅰ",U44="新加算Ⅱ",U44="新加算Ⅲ",U44="新加算Ⅴ（１）",U44="新加算Ⅴ（３）",U44="新加算Ⅴ（８）"),IF(OR(AQ44="○",AQ44="令和６年度中に満たす"),"入力済","未入力"),"")</f>
        <v/>
      </c>
      <c r="BD44" s="934" t="str">
        <f aca="false">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831" t="str">
        <f aca="false">IF(OR(U44="新加算Ⅰ",U44="新加算Ⅴ（１）",U44="新加算Ⅴ（２）",U44="新加算Ⅴ（５）",U44="新加算Ⅴ（７）",U44="新加算Ⅴ（10）"),IF(AS44="","未入力","入力済"),"")</f>
        <v/>
      </c>
      <c r="BF44" s="831" t="str">
        <f aca="false">G42</f>
        <v/>
      </c>
      <c r="BG44" s="831"/>
      <c r="BH44" s="831"/>
    </row>
    <row r="45" customFormat="false" ht="30" hidden="false" customHeight="true" outlineLevel="0" collapsed="false">
      <c r="A45" s="730"/>
      <c r="B45" s="731"/>
      <c r="C45" s="731"/>
      <c r="D45" s="731"/>
      <c r="E45" s="731"/>
      <c r="F45" s="731"/>
      <c r="G45" s="732"/>
      <c r="H45" s="732"/>
      <c r="I45" s="732"/>
      <c r="J45" s="860"/>
      <c r="K45" s="732"/>
      <c r="L45" s="861"/>
      <c r="M45" s="862"/>
      <c r="N45" s="859" t="str">
        <f aca="false">IF('別紙様式2-2（４・５月分）'!Q37="","",'別紙様式2-2（４・５月分）'!Q37)</f>
        <v/>
      </c>
      <c r="O45" s="863"/>
      <c r="P45" s="873"/>
      <c r="Q45" s="876"/>
      <c r="R45" s="874"/>
      <c r="S45" s="869"/>
      <c r="T45" s="843"/>
      <c r="U45" s="922"/>
      <c r="V45" s="870"/>
      <c r="W45" s="846"/>
      <c r="X45" s="923"/>
      <c r="Y45" s="667"/>
      <c r="Z45" s="923"/>
      <c r="AA45" s="667"/>
      <c r="AB45" s="923"/>
      <c r="AC45" s="667"/>
      <c r="AD45" s="923"/>
      <c r="AE45" s="667"/>
      <c r="AF45" s="667"/>
      <c r="AG45" s="667"/>
      <c r="AH45" s="849"/>
      <c r="AI45" s="850"/>
      <c r="AJ45" s="924"/>
      <c r="AK45" s="852"/>
      <c r="AL45" s="925"/>
      <c r="AM45" s="940"/>
      <c r="AN45" s="927"/>
      <c r="AO45" s="930"/>
      <c r="AP45" s="929"/>
      <c r="AQ45" s="930"/>
      <c r="AR45" s="931"/>
      <c r="AS45" s="932"/>
      <c r="AT45" s="935" t="str">
        <f aca="false">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611"/>
      <c r="AV45" s="831"/>
      <c r="AW45" s="877" t="str">
        <f aca="false">IF('別紙様式2-2（４・５月分）'!O37="","",'別紙様式2-2（４・５月分）'!O37)</f>
        <v/>
      </c>
      <c r="AX45" s="833"/>
      <c r="AY45" s="936"/>
      <c r="AZ45" s="835" t="str">
        <f aca="false">IF(OR(U45="新加算Ⅰ",U45="新加算Ⅱ",U45="新加算Ⅲ",U45="新加算Ⅳ",U45="新加算Ⅴ（１）",U45="新加算Ⅴ（２）",U45="新加算Ⅴ（３）",U45="新加算ⅠⅤ（４）",U45="新加算Ⅴ（５）",U45="新加算Ⅴ（６）",U45="新加算Ⅴ（８）",U45="新加算Ⅴ（11）"),IF(AJ45="○","","未入力"),"")</f>
        <v/>
      </c>
      <c r="BA45" s="835" t="str">
        <f aca="false">IF(OR(V45="新加算Ⅰ",V45="新加算Ⅱ",V45="新加算Ⅲ",V45="新加算Ⅳ",V45="新加算Ⅴ（１）",V45="新加算Ⅴ（２）",V45="新加算Ⅴ（３）",V45="新加算ⅠⅤ（４）",V45="新加算Ⅴ（５）",V45="新加算Ⅴ（６）",V45="新加算Ⅴ（８）",V45="新加算Ⅴ（11）"),IF(AK45="○","","未入力"),"")</f>
        <v/>
      </c>
      <c r="BB45" s="835" t="str">
        <f aca="false">IF(OR(V45="新加算Ⅴ（７）",V45="新加算Ⅴ（９）",V45="新加算Ⅴ（10）",V45="新加算Ⅴ（12）",V45="新加算Ⅴ（13）",V45="新加算Ⅴ（14）"),IF(AL45="○","","未入力"),"")</f>
        <v/>
      </c>
      <c r="BC45" s="835" t="str">
        <f aca="false">IF(OR(V45="新加算Ⅰ",V45="新加算Ⅱ",V45="新加算Ⅲ",V45="新加算Ⅴ（１）",V45="新加算Ⅴ（３）",V45="新加算Ⅴ（８）"),IF(AM45="○","","未入力"),"")</f>
        <v/>
      </c>
      <c r="BD45" s="934" t="str">
        <f aca="false">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831" t="str">
        <f aca="false">IF(AND(U45&lt;&gt;"（参考）令和７年度の移行予定",OR(V45="新加算Ⅰ",V45="新加算Ⅴ（１）",V45="新加算Ⅴ（２）",V45="新加算Ⅴ（５）",V45="新加算Ⅴ（７）",V45="新加算Ⅴ（10）")),IF(AO45="","未入力",IF(AO45="いずれも取得していない","要件を満たさない","")),"")</f>
        <v/>
      </c>
      <c r="BF45" s="831" t="str">
        <f aca="false">G42</f>
        <v/>
      </c>
      <c r="BG45" s="831"/>
      <c r="BH45" s="831"/>
    </row>
    <row r="46" customFormat="false" ht="30" hidden="false" customHeight="true" outlineLevel="0" collapsed="false">
      <c r="A46" s="616" t="n">
        <v>9</v>
      </c>
      <c r="B46" s="617" t="str">
        <f aca="false">IF(基本情報入力シート!C62="","",基本情報入力シート!C62)</f>
        <v/>
      </c>
      <c r="C46" s="617"/>
      <c r="D46" s="617"/>
      <c r="E46" s="617"/>
      <c r="F46" s="617"/>
      <c r="G46" s="618" t="str">
        <f aca="false">IF(基本情報入力シート!M62="","",基本情報入力シート!M62)</f>
        <v/>
      </c>
      <c r="H46" s="618" t="str">
        <f aca="false">IF(基本情報入力シート!R62="","",基本情報入力シート!R62)</f>
        <v/>
      </c>
      <c r="I46" s="618" t="str">
        <f aca="false">IF(基本情報入力シート!W62="","",基本情報入力シート!W62)</f>
        <v/>
      </c>
      <c r="J46" s="808" t="str">
        <f aca="false">IF(基本情報入力シート!X62="","",基本情報入力シート!X62)</f>
        <v/>
      </c>
      <c r="K46" s="618" t="str">
        <f aca="false">IF(基本情報入力シート!Y62="","",基本情報入力シート!Y62)</f>
        <v/>
      </c>
      <c r="L46" s="809" t="str">
        <f aca="false">IF(基本情報入力シート!AB62="","",基本情報入力シート!AB62)</f>
        <v/>
      </c>
      <c r="M46" s="810" t="e">
        <f aca="false">IF(基本情報入力シート!AC62="","",基本情報入力シート!AC62)</f>
        <v>#N/A</v>
      </c>
      <c r="N46" s="811" t="str">
        <f aca="false">IF('別紙様式2-2（４・５月分）'!Q38="","",'別紙様式2-2（４・５月分）'!Q38)</f>
        <v/>
      </c>
      <c r="O46" s="863" t="e">
        <f aca="false">IF(SUM('別紙様式2-2（４・５月分）'!R38:R40)=0,"",SUM('別紙様式2-2（４・５月分）'!R38:R40))</f>
        <v>#N/A</v>
      </c>
      <c r="P46" s="813" t="e">
        <f aca="false">IFERROR(VLOOKUP('別紙様式2-2（４・５月分）'!AR38,【参考】数式用!$AT$5:$AU$22,2,FALSE),"")))</f>
        <v>#N/A</v>
      </c>
      <c r="Q46" s="813"/>
      <c r="R46" s="813"/>
      <c r="S46" s="864" t="e">
        <f aca="false">IFERROR(VLOOKUP(K46,【参考】数式用!$A$5:$AB$27,MATCH(P46,【参考】数式用!$B$4:$AB$4,0)+1,0),"")))</f>
        <v>#N/A</v>
      </c>
      <c r="T46" s="815" t="s">
        <v>418</v>
      </c>
      <c r="U46" s="903" t="str">
        <f aca="false">IF('別紙様式2-3（６月以降分）'!U46="","",'別紙様式2-3（６月以降分）'!U46)</f>
        <v/>
      </c>
      <c r="V46" s="865" t="e">
        <f aca="false">IFERROR(VLOOKUP(K46,【参考】数式用!$A$5:$AB$27,MATCH(U46,【参考】数式用!$B$4:$AB$4,0)+1,0),"")))</f>
        <v>#N/A</v>
      </c>
      <c r="W46" s="818" t="s">
        <v>88</v>
      </c>
      <c r="X46" s="904" t="n">
        <f aca="false">'別紙様式2-3（６月以降分）'!X46</f>
        <v>6</v>
      </c>
      <c r="Y46" s="626" t="s">
        <v>89</v>
      </c>
      <c r="Z46" s="904" t="n">
        <f aca="false">'別紙様式2-3（６月以降分）'!Z46</f>
        <v>6</v>
      </c>
      <c r="AA46" s="626" t="s">
        <v>372</v>
      </c>
      <c r="AB46" s="904" t="n">
        <f aca="false">'別紙様式2-3（６月以降分）'!AB46</f>
        <v>7</v>
      </c>
      <c r="AC46" s="626" t="s">
        <v>89</v>
      </c>
      <c r="AD46" s="904" t="n">
        <f aca="false">'別紙様式2-3（６月以降分）'!AD46</f>
        <v>3</v>
      </c>
      <c r="AE46" s="626" t="s">
        <v>90</v>
      </c>
      <c r="AF46" s="626" t="s">
        <v>101</v>
      </c>
      <c r="AG46" s="626" t="n">
        <f aca="false">IF(X46&gt;=1,(AB46*12+AD46)-(X46*12+Z46)+1,"")</f>
        <v>10</v>
      </c>
      <c r="AH46" s="821" t="s">
        <v>373</v>
      </c>
      <c r="AI46" s="866" t="str">
        <f aca="false">'別紙様式2-3（６月以降分）'!AI46</f>
        <v/>
      </c>
      <c r="AJ46" s="905" t="str">
        <f aca="false">'別紙様式2-3（６月以降分）'!AJ46</f>
        <v/>
      </c>
      <c r="AK46" s="937" t="n">
        <f aca="false">'別紙様式2-3（６月以降分）'!AK46</f>
        <v>0</v>
      </c>
      <c r="AL46" s="907" t="str">
        <f aca="false">IF('別紙様式2-3（６月以降分）'!AL46="","",'別紙様式2-3（６月以降分）'!AL46)</f>
        <v/>
      </c>
      <c r="AM46" s="908" t="n">
        <f aca="false">'別紙様式2-3（６月以降分）'!AM46</f>
        <v>0</v>
      </c>
      <c r="AN46" s="909" t="str">
        <f aca="false">IF('別紙様式2-3（６月以降分）'!AN46="","",'別紙様式2-3（６月以降分）'!AN46)</f>
        <v/>
      </c>
      <c r="AO46" s="704" t="str">
        <f aca="false">IF('別紙様式2-3（６月以降分）'!AO46="","",'別紙様式2-3（６月以降分）'!AO46)</f>
        <v/>
      </c>
      <c r="AP46" s="911" t="str">
        <f aca="false">IF('別紙様式2-3（６月以降分）'!AP46="","",'別紙様式2-3（６月以降分）'!AP46)</f>
        <v/>
      </c>
      <c r="AQ46" s="704" t="str">
        <f aca="false">IF('別紙様式2-3（６月以降分）'!AQ46="","",'別紙様式2-3（６月以降分）'!AQ46)</f>
        <v/>
      </c>
      <c r="AR46" s="913" t="str">
        <f aca="false">IF('別紙様式2-3（６月以降分）'!AR46="","",'別紙様式2-3（６月以降分）'!AR46)</f>
        <v/>
      </c>
      <c r="AS46" s="914" t="str">
        <f aca="false">IF('別紙様式2-3（６月以降分）'!AS46="","",'別紙様式2-3（６月以降分）'!AS46)</f>
        <v/>
      </c>
      <c r="AT46" s="915" t="str">
        <f aca="false">IF(AV48="","",IF(V48&lt;V46,"！加算の要件上は問題ありませんが、令和６年度当初の新加算の加算率と比較して、移行後の加算率が下がる計画になっています。",""))</f>
        <v/>
      </c>
      <c r="AU46" s="938"/>
      <c r="AV46" s="917"/>
      <c r="AW46" s="877" t="str">
        <f aca="false">IF('別紙様式2-2（４・５月分）'!O38="","",'別紙様式2-2（４・５月分）'!O38)</f>
        <v/>
      </c>
      <c r="AX46" s="833" t="e">
        <f aca="false">IF(SUM('別紙様式2-2（４・５月分）'!P38:P40)=0,"",SUM('別紙様式2-2（４・５月分）'!P38:P40))</f>
        <v>#N/A</v>
      </c>
      <c r="AY46" s="919" t="e">
        <f aca="false">IFERROR(VLOOKUP(K46,【参考】数式用!$AJ$2:$AK$24,2,FALSE),"")))</f>
        <v>#N/A</v>
      </c>
      <c r="AZ46" s="684"/>
      <c r="BE46" s="12"/>
      <c r="BF46" s="831" t="str">
        <f aca="false">G46</f>
        <v/>
      </c>
      <c r="BG46" s="831"/>
      <c r="BH46" s="831"/>
    </row>
    <row r="47" customFormat="false" ht="15" hidden="false" customHeight="true" outlineLevel="0" collapsed="false">
      <c r="A47" s="616"/>
      <c r="B47" s="617"/>
      <c r="C47" s="617"/>
      <c r="D47" s="617"/>
      <c r="E47" s="617"/>
      <c r="F47" s="617"/>
      <c r="G47" s="618"/>
      <c r="H47" s="618"/>
      <c r="I47" s="618"/>
      <c r="J47" s="808"/>
      <c r="K47" s="618"/>
      <c r="L47" s="809"/>
      <c r="M47" s="810"/>
      <c r="N47" s="837" t="str">
        <f aca="false">IF('別紙様式2-2（４・５月分）'!Q39="","",'別紙様式2-2（４・５月分）'!Q39)</f>
        <v/>
      </c>
      <c r="O47" s="863"/>
      <c r="P47" s="813"/>
      <c r="Q47" s="813"/>
      <c r="R47" s="813"/>
      <c r="S47" s="864"/>
      <c r="T47" s="815"/>
      <c r="U47" s="903"/>
      <c r="V47" s="865"/>
      <c r="W47" s="818"/>
      <c r="X47" s="904"/>
      <c r="Y47" s="626"/>
      <c r="Z47" s="904"/>
      <c r="AA47" s="626"/>
      <c r="AB47" s="904"/>
      <c r="AC47" s="626"/>
      <c r="AD47" s="904"/>
      <c r="AE47" s="626"/>
      <c r="AF47" s="626"/>
      <c r="AG47" s="626"/>
      <c r="AH47" s="821"/>
      <c r="AI47" s="866"/>
      <c r="AJ47" s="905"/>
      <c r="AK47" s="937"/>
      <c r="AL47" s="907"/>
      <c r="AM47" s="908"/>
      <c r="AN47" s="909"/>
      <c r="AO47" s="704"/>
      <c r="AP47" s="911"/>
      <c r="AQ47" s="704"/>
      <c r="AR47" s="913"/>
      <c r="AS47" s="914"/>
      <c r="AT47" s="920" t="str">
        <f aca="false">IF(AV48="","",IF(OR(AB48="",AB48&lt;&gt;7,AD48="",AD48&lt;&gt;3),"！算定期間の終わりが令和７年３月になっていません。年度内の廃止予定等がなければ、算定対象月を令和７年３月にしてください。",""))</f>
        <v/>
      </c>
      <c r="AU47" s="938"/>
      <c r="AV47" s="917"/>
      <c r="AW47" s="877" t="str">
        <f aca="false">IF('別紙様式2-2（４・５月分）'!O39="","",'別紙様式2-2（４・５月分）'!O39)</f>
        <v/>
      </c>
      <c r="AX47" s="833"/>
      <c r="AY47" s="919"/>
      <c r="AZ47" s="573"/>
      <c r="BE47" s="12"/>
      <c r="BF47" s="831" t="str">
        <f aca="false">G46</f>
        <v/>
      </c>
      <c r="BG47" s="831"/>
      <c r="BH47" s="831"/>
    </row>
    <row r="48" customFormat="false" ht="15" hidden="false" customHeight="true" outlineLevel="0" collapsed="false">
      <c r="A48" s="616"/>
      <c r="B48" s="617"/>
      <c r="C48" s="617"/>
      <c r="D48" s="617"/>
      <c r="E48" s="617"/>
      <c r="F48" s="617"/>
      <c r="G48" s="618"/>
      <c r="H48" s="618"/>
      <c r="I48" s="618"/>
      <c r="J48" s="808"/>
      <c r="K48" s="618"/>
      <c r="L48" s="809"/>
      <c r="M48" s="810"/>
      <c r="N48" s="837"/>
      <c r="O48" s="863"/>
      <c r="P48" s="873" t="s">
        <v>92</v>
      </c>
      <c r="Q48" s="876" t="e">
        <f aca="false">IFERROR(VLOOKUP('別紙様式2-2（４・５月分）'!AR38,【参考】数式用!$AT$5:$AV$22,3,FALSE),"")))</f>
        <v>#N/A</v>
      </c>
      <c r="R48" s="874" t="s">
        <v>94</v>
      </c>
      <c r="S48" s="875" t="e">
        <f aca="false">IFERROR(VLOOKUP(K46,【参考】数式用!$A$5:$AB$27,MATCH(Q48,【参考】数式用!$B$4:$AB$4,0)+1,0),"")))</f>
        <v>#N/A</v>
      </c>
      <c r="T48" s="843" t="s">
        <v>419</v>
      </c>
      <c r="U48" s="922"/>
      <c r="V48" s="870" t="e">
        <f aca="false">IFERROR(VLOOKUP(K46,【参考】数式用!$A$5:$AB$27,MATCH(U48,【参考】数式用!$B$4:$AB$4,0)+1,0),"")))</f>
        <v>#N/A</v>
      </c>
      <c r="W48" s="846" t="s">
        <v>88</v>
      </c>
      <c r="X48" s="923"/>
      <c r="Y48" s="667" t="s">
        <v>89</v>
      </c>
      <c r="Z48" s="923"/>
      <c r="AA48" s="667" t="s">
        <v>372</v>
      </c>
      <c r="AB48" s="923"/>
      <c r="AC48" s="667" t="s">
        <v>89</v>
      </c>
      <c r="AD48" s="923"/>
      <c r="AE48" s="667" t="s">
        <v>90</v>
      </c>
      <c r="AF48" s="667" t="s">
        <v>101</v>
      </c>
      <c r="AG48" s="667" t="str">
        <f aca="false">IF(X48&gt;=1,(AB48*12+AD48)-(X48*12+Z48)+1,"")</f>
        <v/>
      </c>
      <c r="AH48" s="849" t="s">
        <v>373</v>
      </c>
      <c r="AI48" s="850" t="str">
        <f aca="false">IFERROR(ROUNDDOWN(ROUND(L46*V48,0)*M46,0)*AG48,"")</f>
        <v/>
      </c>
      <c r="AJ48" s="924" t="str">
        <f aca="false">IFERROR(ROUNDDOWN(ROUND((L46*(V48-AX46)),0)*M46,0)*AG48,"")</f>
        <v/>
      </c>
      <c r="AK48" s="852" t="e">
        <f aca="false">IFERROR(ROUNDDOWN(ROUNDDOWN(ROUND(L46*VLOOKUP(K46,【参考】数式用!$A$5:$AB$27,MATCH("新加算Ⅳ",【参考】数式用!$B$4:$AB$4,0)+1,0),0)*M46,0)*AG48*0.5,0),"")),0),0),0))</f>
        <v>#N/A</v>
      </c>
      <c r="AL48" s="925"/>
      <c r="AM48" s="940" t="e">
        <f aca="false">IFERROR(IF('別紙様式2-2（４・５月分）'!Q40="ベア加算","", IF(OR(U48="新加算Ⅰ",U48="新加算Ⅱ",U48="新加算Ⅲ",U48="新加算Ⅳ"),ROUNDDOWN(ROUND(L46*VLOOKUP(K46,【参考】数式用!$A$5:$I$27,MATCH("ベア加算",【参考】数式用!$B$4:$I$4,0)+1,0),0)*M46,0)*AG48,"")),"")),0),0))))</f>
        <v>#N/A</v>
      </c>
      <c r="AN48" s="927"/>
      <c r="AO48" s="930"/>
      <c r="AP48" s="929"/>
      <c r="AQ48" s="930"/>
      <c r="AR48" s="931"/>
      <c r="AS48" s="932"/>
      <c r="AT48" s="920"/>
      <c r="AU48" s="611"/>
      <c r="AV48" s="831" t="str">
        <f aca="false">IF(OR(AB46&lt;&gt;7,AD46&lt;&gt;3),"V列に色付け","")</f>
        <v/>
      </c>
      <c r="AW48" s="877"/>
      <c r="AX48" s="833"/>
      <c r="AY48" s="933"/>
      <c r="AZ48" s="835" t="e">
        <f aca="false">IF(AM48&lt;&gt;"",IF(AN48="○","入力済","未入力"),"")</f>
        <v>#N/A</v>
      </c>
      <c r="BA48" s="835" t="str">
        <f aca="false">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835" t="str">
        <f aca="false">IF(OR(U48="新加算Ⅴ（７）",U48="新加算Ⅴ（９）",U48="新加算Ⅴ（10）",U48="新加算Ⅴ（12）",U48="新加算Ⅴ（13）",U48="新加算Ⅴ（14）"),IF(OR(AP48="○",AP48="令和６年度中に満たす"),"入力済","未入力"),"")</f>
        <v/>
      </c>
      <c r="BC48" s="835" t="str">
        <f aca="false">IF(OR(U48="新加算Ⅰ",U48="新加算Ⅱ",U48="新加算Ⅲ",U48="新加算Ⅴ（１）",U48="新加算Ⅴ（３）",U48="新加算Ⅴ（８）"),IF(OR(AQ48="○",AQ48="令和６年度中に満たす"),"入力済","未入力"),"")</f>
        <v/>
      </c>
      <c r="BD48" s="934" t="str">
        <f aca="false">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831" t="str">
        <f aca="false">IF(OR(U48="新加算Ⅰ",U48="新加算Ⅴ（１）",U48="新加算Ⅴ（２）",U48="新加算Ⅴ（５）",U48="新加算Ⅴ（７）",U48="新加算Ⅴ（10）"),IF(AS48="","未入力","入力済"),"")</f>
        <v/>
      </c>
      <c r="BF48" s="831" t="str">
        <f aca="false">G46</f>
        <v/>
      </c>
      <c r="BG48" s="831"/>
      <c r="BH48" s="831"/>
    </row>
    <row r="49" customFormat="false" ht="30" hidden="false" customHeight="true" outlineLevel="0" collapsed="false">
      <c r="A49" s="616"/>
      <c r="B49" s="617"/>
      <c r="C49" s="617"/>
      <c r="D49" s="617"/>
      <c r="E49" s="617"/>
      <c r="F49" s="617"/>
      <c r="G49" s="618"/>
      <c r="H49" s="618"/>
      <c r="I49" s="618"/>
      <c r="J49" s="808"/>
      <c r="K49" s="618"/>
      <c r="L49" s="809"/>
      <c r="M49" s="810"/>
      <c r="N49" s="859" t="str">
        <f aca="false">IF('別紙様式2-2（４・５月分）'!Q40="","",'別紙様式2-2（４・５月分）'!Q40)</f>
        <v/>
      </c>
      <c r="O49" s="863"/>
      <c r="P49" s="873"/>
      <c r="Q49" s="876"/>
      <c r="R49" s="874"/>
      <c r="S49" s="875"/>
      <c r="T49" s="843"/>
      <c r="U49" s="922"/>
      <c r="V49" s="870"/>
      <c r="W49" s="846"/>
      <c r="X49" s="923"/>
      <c r="Y49" s="667"/>
      <c r="Z49" s="923"/>
      <c r="AA49" s="667"/>
      <c r="AB49" s="923"/>
      <c r="AC49" s="667"/>
      <c r="AD49" s="923"/>
      <c r="AE49" s="667"/>
      <c r="AF49" s="667"/>
      <c r="AG49" s="667"/>
      <c r="AH49" s="849"/>
      <c r="AI49" s="850"/>
      <c r="AJ49" s="924"/>
      <c r="AK49" s="852"/>
      <c r="AL49" s="925"/>
      <c r="AM49" s="940"/>
      <c r="AN49" s="927"/>
      <c r="AO49" s="930"/>
      <c r="AP49" s="929"/>
      <c r="AQ49" s="930"/>
      <c r="AR49" s="931"/>
      <c r="AS49" s="932"/>
      <c r="AT49" s="935" t="str">
        <f aca="false">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611"/>
      <c r="AV49" s="831"/>
      <c r="AW49" s="877" t="str">
        <f aca="false">IF('別紙様式2-2（４・５月分）'!O40="","",'別紙様式2-2（４・５月分）'!O40)</f>
        <v/>
      </c>
      <c r="AX49" s="833"/>
      <c r="AY49" s="936"/>
      <c r="AZ49" s="835" t="str">
        <f aca="false">IF(OR(U49="新加算Ⅰ",U49="新加算Ⅱ",U49="新加算Ⅲ",U49="新加算Ⅳ",U49="新加算Ⅴ（１）",U49="新加算Ⅴ（２）",U49="新加算Ⅴ（３）",U49="新加算ⅠⅤ（４）",U49="新加算Ⅴ（５）",U49="新加算Ⅴ（６）",U49="新加算Ⅴ（８）",U49="新加算Ⅴ（11）"),IF(AJ49="○","","未入力"),"")</f>
        <v/>
      </c>
      <c r="BA49" s="835" t="str">
        <f aca="false">IF(OR(V49="新加算Ⅰ",V49="新加算Ⅱ",V49="新加算Ⅲ",V49="新加算Ⅳ",V49="新加算Ⅴ（１）",V49="新加算Ⅴ（２）",V49="新加算Ⅴ（３）",V49="新加算ⅠⅤ（４）",V49="新加算Ⅴ（５）",V49="新加算Ⅴ（６）",V49="新加算Ⅴ（８）",V49="新加算Ⅴ（11）"),IF(AK49="○","","未入力"),"")</f>
        <v/>
      </c>
      <c r="BB49" s="835" t="str">
        <f aca="false">IF(OR(V49="新加算Ⅴ（７）",V49="新加算Ⅴ（９）",V49="新加算Ⅴ（10）",V49="新加算Ⅴ（12）",V49="新加算Ⅴ（13）",V49="新加算Ⅴ（14）"),IF(AL49="○","","未入力"),"")</f>
        <v/>
      </c>
      <c r="BC49" s="835" t="str">
        <f aca="false">IF(OR(V49="新加算Ⅰ",V49="新加算Ⅱ",V49="新加算Ⅲ",V49="新加算Ⅴ（１）",V49="新加算Ⅴ（３）",V49="新加算Ⅴ（８）"),IF(AM49="○","","未入力"),"")</f>
        <v/>
      </c>
      <c r="BD49" s="934" t="str">
        <f aca="false">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831" t="str">
        <f aca="false">IF(AND(U49&lt;&gt;"（参考）令和７年度の移行予定",OR(V49="新加算Ⅰ",V49="新加算Ⅴ（１）",V49="新加算Ⅴ（２）",V49="新加算Ⅴ（５）",V49="新加算Ⅴ（７）",V49="新加算Ⅴ（10）")),IF(AO49="","未入力",IF(AO49="いずれも取得していない","要件を満たさない","")),"")</f>
        <v/>
      </c>
      <c r="BF49" s="831" t="str">
        <f aca="false">G46</f>
        <v/>
      </c>
      <c r="BG49" s="831"/>
      <c r="BH49" s="831"/>
    </row>
    <row r="50" customFormat="false" ht="30" hidden="false" customHeight="true" outlineLevel="0" collapsed="false">
      <c r="A50" s="616" t="n">
        <v>10</v>
      </c>
      <c r="B50" s="617" t="str">
        <f aca="false">IF(基本情報入力シート!C63="","",基本情報入力シート!C63)</f>
        <v/>
      </c>
      <c r="C50" s="617"/>
      <c r="D50" s="617"/>
      <c r="E50" s="617"/>
      <c r="F50" s="617"/>
      <c r="G50" s="618" t="str">
        <f aca="false">IF(基本情報入力シート!M63="","",基本情報入力シート!M63)</f>
        <v/>
      </c>
      <c r="H50" s="618" t="str">
        <f aca="false">IF(基本情報入力シート!R63="","",基本情報入力シート!R63)</f>
        <v/>
      </c>
      <c r="I50" s="618" t="str">
        <f aca="false">IF(基本情報入力シート!W63="","",基本情報入力シート!W63)</f>
        <v/>
      </c>
      <c r="J50" s="808" t="str">
        <f aca="false">IF(基本情報入力シート!X63="","",基本情報入力シート!X63)</f>
        <v/>
      </c>
      <c r="K50" s="618" t="str">
        <f aca="false">IF(基本情報入力シート!Y63="","",基本情報入力シート!Y63)</f>
        <v/>
      </c>
      <c r="L50" s="809" t="str">
        <f aca="false">IF(基本情報入力シート!AB63="","",基本情報入力シート!AB63)</f>
        <v/>
      </c>
      <c r="M50" s="941" t="e">
        <f aca="false">IF(基本情報入力シート!AC63="","",基本情報入力シート!AC63)</f>
        <v>#N/A</v>
      </c>
      <c r="N50" s="811" t="str">
        <f aca="false">IF('別紙様式2-2（４・５月分）'!Q41="","",'別紙様式2-2（４・５月分）'!Q41)</f>
        <v/>
      </c>
      <c r="O50" s="863" t="e">
        <f aca="false">IF(SUM('別紙様式2-2（４・５月分）'!R41:R43)=0,"",SUM('別紙様式2-2（４・５月分）'!R41:R43))</f>
        <v>#N/A</v>
      </c>
      <c r="P50" s="813" t="e">
        <f aca="false">IFERROR(VLOOKUP('別紙様式2-2（４・５月分）'!AR41,【参考】数式用!$AT$5:$AU$22,2,FALSE),"")))</f>
        <v>#N/A</v>
      </c>
      <c r="Q50" s="813"/>
      <c r="R50" s="813"/>
      <c r="S50" s="864" t="e">
        <f aca="false">IFERROR(VLOOKUP(K50,【参考】数式用!$A$5:$AB$27,MATCH(P50,【参考】数式用!$B$4:$AB$4,0)+1,0),"")))</f>
        <v>#N/A</v>
      </c>
      <c r="T50" s="815" t="s">
        <v>418</v>
      </c>
      <c r="U50" s="903" t="str">
        <f aca="false">IF('別紙様式2-3（６月以降分）'!U50="","",'別紙様式2-3（６月以降分）'!U50)</f>
        <v/>
      </c>
      <c r="V50" s="865" t="e">
        <f aca="false">IFERROR(VLOOKUP(K50,【参考】数式用!$A$5:$AB$27,MATCH(U50,【参考】数式用!$B$4:$AB$4,0)+1,0),"")))</f>
        <v>#N/A</v>
      </c>
      <c r="W50" s="818" t="s">
        <v>88</v>
      </c>
      <c r="X50" s="904" t="n">
        <f aca="false">'別紙様式2-3（６月以降分）'!X50</f>
        <v>6</v>
      </c>
      <c r="Y50" s="626" t="s">
        <v>89</v>
      </c>
      <c r="Z50" s="904" t="n">
        <f aca="false">'別紙様式2-3（６月以降分）'!Z50</f>
        <v>6</v>
      </c>
      <c r="AA50" s="626" t="s">
        <v>372</v>
      </c>
      <c r="AB50" s="904" t="n">
        <f aca="false">'別紙様式2-3（６月以降分）'!AB50</f>
        <v>7</v>
      </c>
      <c r="AC50" s="626" t="s">
        <v>89</v>
      </c>
      <c r="AD50" s="904" t="n">
        <f aca="false">'別紙様式2-3（６月以降分）'!AD50</f>
        <v>3</v>
      </c>
      <c r="AE50" s="626" t="s">
        <v>90</v>
      </c>
      <c r="AF50" s="626" t="s">
        <v>101</v>
      </c>
      <c r="AG50" s="626" t="n">
        <f aca="false">IF(X50&gt;=1,(AB50*12+AD50)-(X50*12+Z50)+1,"")</f>
        <v>10</v>
      </c>
      <c r="AH50" s="821" t="s">
        <v>373</v>
      </c>
      <c r="AI50" s="866" t="str">
        <f aca="false">'別紙様式2-3（６月以降分）'!AI50</f>
        <v/>
      </c>
      <c r="AJ50" s="905" t="str">
        <f aca="false">'別紙様式2-3（６月以降分）'!AJ50</f>
        <v/>
      </c>
      <c r="AK50" s="937" t="n">
        <f aca="false">'別紙様式2-3（６月以降分）'!AK50</f>
        <v>0</v>
      </c>
      <c r="AL50" s="907" t="str">
        <f aca="false">IF('別紙様式2-3（６月以降分）'!AL50="","",'別紙様式2-3（６月以降分）'!AL50)</f>
        <v/>
      </c>
      <c r="AM50" s="908" t="n">
        <f aca="false">'別紙様式2-3（６月以降分）'!AM50</f>
        <v>0</v>
      </c>
      <c r="AN50" s="909" t="str">
        <f aca="false">IF('別紙様式2-3（６月以降分）'!AN50="","",'別紙様式2-3（６月以降分）'!AN50)</f>
        <v/>
      </c>
      <c r="AO50" s="704" t="str">
        <f aca="false">IF('別紙様式2-3（６月以降分）'!AO50="","",'別紙様式2-3（６月以降分）'!AO50)</f>
        <v/>
      </c>
      <c r="AP50" s="911" t="str">
        <f aca="false">IF('別紙様式2-3（６月以降分）'!AP50="","",'別紙様式2-3（６月以降分）'!AP50)</f>
        <v/>
      </c>
      <c r="AQ50" s="704" t="str">
        <f aca="false">IF('別紙様式2-3（６月以降分）'!AQ50="","",'別紙様式2-3（６月以降分）'!AQ50)</f>
        <v/>
      </c>
      <c r="AR50" s="913" t="str">
        <f aca="false">IF('別紙様式2-3（６月以降分）'!AR50="","",'別紙様式2-3（６月以降分）'!AR50)</f>
        <v/>
      </c>
      <c r="AS50" s="914" t="str">
        <f aca="false">IF('別紙様式2-3（６月以降分）'!AS50="","",'別紙様式2-3（６月以降分）'!AS50)</f>
        <v/>
      </c>
      <c r="AT50" s="915" t="str">
        <f aca="false">IF(AV52="","",IF(V52&lt;V50,"！加算の要件上は問題ありませんが、令和６年度当初の新加算の加算率と比較して、移行後の加算率が下がる計画になっています。",""))</f>
        <v/>
      </c>
      <c r="AU50" s="938"/>
      <c r="AV50" s="917"/>
      <c r="AW50" s="877" t="str">
        <f aca="false">IF('別紙様式2-2（４・５月分）'!O41="","",'別紙様式2-2（４・５月分）'!O41)</f>
        <v/>
      </c>
      <c r="AX50" s="833" t="e">
        <f aca="false">IF(SUM('別紙様式2-2（４・５月分）'!P41:P43)=0,"",SUM('別紙様式2-2（４・５月分）'!P41:P43))</f>
        <v>#N/A</v>
      </c>
      <c r="AY50" s="939" t="e">
        <f aca="false">IFERROR(VLOOKUP(K50,【参考】数式用!$AJ$2:$AK$24,2,FALSE),"")))</f>
        <v>#N/A</v>
      </c>
      <c r="AZ50" s="684"/>
      <c r="BE50" s="12"/>
      <c r="BF50" s="831" t="str">
        <f aca="false">G50</f>
        <v/>
      </c>
      <c r="BG50" s="831"/>
      <c r="BH50" s="831"/>
    </row>
    <row r="51" customFormat="false" ht="15" hidden="false" customHeight="true" outlineLevel="0" collapsed="false">
      <c r="A51" s="616"/>
      <c r="B51" s="617"/>
      <c r="C51" s="617"/>
      <c r="D51" s="617"/>
      <c r="E51" s="617"/>
      <c r="F51" s="617"/>
      <c r="G51" s="618"/>
      <c r="H51" s="618"/>
      <c r="I51" s="618"/>
      <c r="J51" s="808"/>
      <c r="K51" s="618"/>
      <c r="L51" s="809"/>
      <c r="M51" s="941"/>
      <c r="N51" s="837" t="str">
        <f aca="false">IF('別紙様式2-2（４・５月分）'!Q42="","",'別紙様式2-2（４・５月分）'!Q42)</f>
        <v/>
      </c>
      <c r="O51" s="863"/>
      <c r="P51" s="813"/>
      <c r="Q51" s="813"/>
      <c r="R51" s="813"/>
      <c r="S51" s="864"/>
      <c r="T51" s="815"/>
      <c r="U51" s="903"/>
      <c r="V51" s="865"/>
      <c r="W51" s="818"/>
      <c r="X51" s="904"/>
      <c r="Y51" s="626"/>
      <c r="Z51" s="904"/>
      <c r="AA51" s="626"/>
      <c r="AB51" s="904"/>
      <c r="AC51" s="626"/>
      <c r="AD51" s="904"/>
      <c r="AE51" s="626"/>
      <c r="AF51" s="626"/>
      <c r="AG51" s="626"/>
      <c r="AH51" s="821"/>
      <c r="AI51" s="866"/>
      <c r="AJ51" s="905"/>
      <c r="AK51" s="937"/>
      <c r="AL51" s="907"/>
      <c r="AM51" s="908"/>
      <c r="AN51" s="909"/>
      <c r="AO51" s="704"/>
      <c r="AP51" s="911"/>
      <c r="AQ51" s="704"/>
      <c r="AR51" s="913"/>
      <c r="AS51" s="914"/>
      <c r="AT51" s="920" t="str">
        <f aca="false">IF(AV52="","",IF(OR(AB52="",AB52&lt;&gt;7,AD52="",AD52&lt;&gt;3),"！算定期間の終わりが令和７年３月になっていません。年度内の廃止予定等がなければ、算定対象月を令和７年３月にしてください。",""))</f>
        <v/>
      </c>
      <c r="AU51" s="938"/>
      <c r="AV51" s="917"/>
      <c r="AW51" s="877" t="str">
        <f aca="false">IF('別紙様式2-2（４・５月分）'!O42="","",'別紙様式2-2（４・５月分）'!O42)</f>
        <v/>
      </c>
      <c r="AX51" s="833"/>
      <c r="AY51" s="939"/>
      <c r="AZ51" s="573"/>
      <c r="BE51" s="12"/>
      <c r="BF51" s="831" t="str">
        <f aca="false">G50</f>
        <v/>
      </c>
      <c r="BG51" s="831"/>
      <c r="BH51" s="831"/>
    </row>
    <row r="52" customFormat="false" ht="15" hidden="false" customHeight="true" outlineLevel="0" collapsed="false">
      <c r="A52" s="616"/>
      <c r="B52" s="617"/>
      <c r="C52" s="617"/>
      <c r="D52" s="617"/>
      <c r="E52" s="617"/>
      <c r="F52" s="617"/>
      <c r="G52" s="618"/>
      <c r="H52" s="618"/>
      <c r="I52" s="618"/>
      <c r="J52" s="808"/>
      <c r="K52" s="618"/>
      <c r="L52" s="809"/>
      <c r="M52" s="941"/>
      <c r="N52" s="837"/>
      <c r="O52" s="863"/>
      <c r="P52" s="873" t="s">
        <v>92</v>
      </c>
      <c r="Q52" s="876" t="e">
        <f aca="false">IFERROR(VLOOKUP('別紙様式2-2（４・５月分）'!AR41,【参考】数式用!$AT$5:$AV$22,3,FALSE),"")))</f>
        <v>#N/A</v>
      </c>
      <c r="R52" s="874" t="s">
        <v>94</v>
      </c>
      <c r="S52" s="869" t="e">
        <f aca="false">IFERROR(VLOOKUP(K50,【参考】数式用!$A$5:$AB$27,MATCH(Q52,【参考】数式用!$B$4:$AB$4,0)+1,0),"")))</f>
        <v>#N/A</v>
      </c>
      <c r="T52" s="843" t="s">
        <v>419</v>
      </c>
      <c r="U52" s="922"/>
      <c r="V52" s="870" t="e">
        <f aca="false">IFERROR(VLOOKUP(K50,【参考】数式用!$A$5:$AB$27,MATCH(U52,【参考】数式用!$B$4:$AB$4,0)+1,0),"")))</f>
        <v>#N/A</v>
      </c>
      <c r="W52" s="846" t="s">
        <v>88</v>
      </c>
      <c r="X52" s="923"/>
      <c r="Y52" s="667" t="s">
        <v>89</v>
      </c>
      <c r="Z52" s="923"/>
      <c r="AA52" s="667" t="s">
        <v>372</v>
      </c>
      <c r="AB52" s="923"/>
      <c r="AC52" s="667" t="s">
        <v>89</v>
      </c>
      <c r="AD52" s="923"/>
      <c r="AE52" s="667" t="s">
        <v>90</v>
      </c>
      <c r="AF52" s="667" t="s">
        <v>101</v>
      </c>
      <c r="AG52" s="667" t="str">
        <f aca="false">IF(X52&gt;=1,(AB52*12+AD52)-(X52*12+Z52)+1,"")</f>
        <v/>
      </c>
      <c r="AH52" s="849" t="s">
        <v>373</v>
      </c>
      <c r="AI52" s="850" t="str">
        <f aca="false">IFERROR(ROUNDDOWN(ROUND(L50*V52,0)*M50,0)*AG52,"")</f>
        <v/>
      </c>
      <c r="AJ52" s="924" t="str">
        <f aca="false">IFERROR(ROUNDDOWN(ROUND((L50*(V52-AX50)),0)*M50,0)*AG52,"")</f>
        <v/>
      </c>
      <c r="AK52" s="852" t="e">
        <f aca="false">IFERROR(ROUNDDOWN(ROUNDDOWN(ROUND(L50*VLOOKUP(K50,【参考】数式用!$A$5:$AB$27,MATCH("新加算Ⅳ",【参考】数式用!$B$4:$AB$4,0)+1,0),0)*M50,0)*AG52*0.5,0),"")),0),0),0))</f>
        <v>#N/A</v>
      </c>
      <c r="AL52" s="925"/>
      <c r="AM52" s="940" t="e">
        <f aca="false">IFERROR(IF('別紙様式2-2（４・５月分）'!Q43="ベア加算","", IF(OR(U52="新加算Ⅰ",U52="新加算Ⅱ",U52="新加算Ⅲ",U52="新加算Ⅳ"),ROUNDDOWN(ROUND(L50*VLOOKUP(K50,【参考】数式用!$A$5:$I$27,MATCH("ベア加算",【参考】数式用!$B$4:$I$4,0)+1,0),0)*M50,0)*AG52,"")),"")),0),0))))</f>
        <v>#N/A</v>
      </c>
      <c r="AN52" s="927"/>
      <c r="AO52" s="930"/>
      <c r="AP52" s="929"/>
      <c r="AQ52" s="930"/>
      <c r="AR52" s="931"/>
      <c r="AS52" s="932"/>
      <c r="AT52" s="920"/>
      <c r="AU52" s="611"/>
      <c r="AV52" s="831" t="str">
        <f aca="false">IF(OR(AB50&lt;&gt;7,AD50&lt;&gt;3),"V列に色付け","")</f>
        <v/>
      </c>
      <c r="AW52" s="877"/>
      <c r="AX52" s="833"/>
      <c r="AY52" s="933"/>
      <c r="AZ52" s="835" t="e">
        <f aca="false">IF(AM52&lt;&gt;"",IF(AN52="○","入力済","未入力"),"")</f>
        <v>#N/A</v>
      </c>
      <c r="BA52" s="835" t="str">
        <f aca="false">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835" t="str">
        <f aca="false">IF(OR(U52="新加算Ⅴ（７）",U52="新加算Ⅴ（９）",U52="新加算Ⅴ（10）",U52="新加算Ⅴ（12）",U52="新加算Ⅴ（13）",U52="新加算Ⅴ（14）"),IF(OR(AP52="○",AP52="令和６年度中に満たす"),"入力済","未入力"),"")</f>
        <v/>
      </c>
      <c r="BC52" s="835" t="str">
        <f aca="false">IF(OR(U52="新加算Ⅰ",U52="新加算Ⅱ",U52="新加算Ⅲ",U52="新加算Ⅴ（１）",U52="新加算Ⅴ（３）",U52="新加算Ⅴ（８）"),IF(OR(AQ52="○",AQ52="令和６年度中に満たす"),"入力済","未入力"),"")</f>
        <v/>
      </c>
      <c r="BD52" s="934" t="str">
        <f aca="false">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831" t="str">
        <f aca="false">IF(OR(U52="新加算Ⅰ",U52="新加算Ⅴ（１）",U52="新加算Ⅴ（２）",U52="新加算Ⅴ（５）",U52="新加算Ⅴ（７）",U52="新加算Ⅴ（10）"),IF(AS52="","未入力","入力済"),"")</f>
        <v/>
      </c>
      <c r="BF52" s="831" t="str">
        <f aca="false">G50</f>
        <v/>
      </c>
      <c r="BG52" s="831"/>
      <c r="BH52" s="831"/>
    </row>
    <row r="53" customFormat="false" ht="30" hidden="false" customHeight="true" outlineLevel="0" collapsed="false">
      <c r="A53" s="616"/>
      <c r="B53" s="617"/>
      <c r="C53" s="617"/>
      <c r="D53" s="617"/>
      <c r="E53" s="617"/>
      <c r="F53" s="617"/>
      <c r="G53" s="618"/>
      <c r="H53" s="618"/>
      <c r="I53" s="618"/>
      <c r="J53" s="808"/>
      <c r="K53" s="618"/>
      <c r="L53" s="809"/>
      <c r="M53" s="941"/>
      <c r="N53" s="859" t="str">
        <f aca="false">IF('別紙様式2-2（４・５月分）'!Q43="","",'別紙様式2-2（４・５月分）'!Q43)</f>
        <v/>
      </c>
      <c r="O53" s="863"/>
      <c r="P53" s="873"/>
      <c r="Q53" s="876"/>
      <c r="R53" s="874"/>
      <c r="S53" s="869"/>
      <c r="T53" s="843"/>
      <c r="U53" s="922"/>
      <c r="V53" s="870"/>
      <c r="W53" s="846"/>
      <c r="X53" s="923"/>
      <c r="Y53" s="667"/>
      <c r="Z53" s="923"/>
      <c r="AA53" s="667"/>
      <c r="AB53" s="923"/>
      <c r="AC53" s="667"/>
      <c r="AD53" s="923"/>
      <c r="AE53" s="667"/>
      <c r="AF53" s="667"/>
      <c r="AG53" s="667"/>
      <c r="AH53" s="849"/>
      <c r="AI53" s="850"/>
      <c r="AJ53" s="924"/>
      <c r="AK53" s="852"/>
      <c r="AL53" s="925"/>
      <c r="AM53" s="940"/>
      <c r="AN53" s="927"/>
      <c r="AO53" s="930"/>
      <c r="AP53" s="929"/>
      <c r="AQ53" s="930"/>
      <c r="AR53" s="931"/>
      <c r="AS53" s="932"/>
      <c r="AT53" s="935" t="str">
        <f aca="false">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611"/>
      <c r="AV53" s="831"/>
      <c r="AW53" s="877" t="str">
        <f aca="false">IF('別紙様式2-2（４・５月分）'!O43="","",'別紙様式2-2（４・５月分）'!O43)</f>
        <v/>
      </c>
      <c r="AX53" s="833"/>
      <c r="AY53" s="936"/>
      <c r="AZ53" s="835" t="str">
        <f aca="false">IF(OR(U53="新加算Ⅰ",U53="新加算Ⅱ",U53="新加算Ⅲ",U53="新加算Ⅳ",U53="新加算Ⅴ（１）",U53="新加算Ⅴ（２）",U53="新加算Ⅴ（３）",U53="新加算ⅠⅤ（４）",U53="新加算Ⅴ（５）",U53="新加算Ⅴ（６）",U53="新加算Ⅴ（８）",U53="新加算Ⅴ（11）"),IF(AJ53="○","","未入力"),"")</f>
        <v/>
      </c>
      <c r="BA53" s="835" t="str">
        <f aca="false">IF(OR(V53="新加算Ⅰ",V53="新加算Ⅱ",V53="新加算Ⅲ",V53="新加算Ⅳ",V53="新加算Ⅴ（１）",V53="新加算Ⅴ（２）",V53="新加算Ⅴ（３）",V53="新加算ⅠⅤ（４）",V53="新加算Ⅴ（５）",V53="新加算Ⅴ（６）",V53="新加算Ⅴ（８）",V53="新加算Ⅴ（11）"),IF(AK53="○","","未入力"),"")</f>
        <v/>
      </c>
      <c r="BB53" s="835" t="str">
        <f aca="false">IF(OR(V53="新加算Ⅴ（７）",V53="新加算Ⅴ（９）",V53="新加算Ⅴ（10）",V53="新加算Ⅴ（12）",V53="新加算Ⅴ（13）",V53="新加算Ⅴ（14）"),IF(AL53="○","","未入力"),"")</f>
        <v/>
      </c>
      <c r="BC53" s="835" t="str">
        <f aca="false">IF(OR(V53="新加算Ⅰ",V53="新加算Ⅱ",V53="新加算Ⅲ",V53="新加算Ⅴ（１）",V53="新加算Ⅴ（３）",V53="新加算Ⅴ（８）"),IF(AM53="○","","未入力"),"")</f>
        <v/>
      </c>
      <c r="BD53" s="934" t="str">
        <f aca="false">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831" t="str">
        <f aca="false">IF(AND(U53&lt;&gt;"（参考）令和７年度の移行予定",OR(V53="新加算Ⅰ",V53="新加算Ⅴ（１）",V53="新加算Ⅴ（２）",V53="新加算Ⅴ（５）",V53="新加算Ⅴ（７）",V53="新加算Ⅴ（10）")),IF(AO53="","未入力",IF(AO53="いずれも取得していない","要件を満たさない","")),"")</f>
        <v/>
      </c>
      <c r="BF53" s="831" t="str">
        <f aca="false">G50</f>
        <v/>
      </c>
      <c r="BG53" s="831"/>
      <c r="BH53" s="831"/>
    </row>
    <row r="54" customFormat="false" ht="30" hidden="false" customHeight="true" outlineLevel="0" collapsed="false">
      <c r="A54" s="616" t="n">
        <v>11</v>
      </c>
      <c r="B54" s="617" t="str">
        <f aca="false">IF(基本情報入力シート!C64="","",基本情報入力シート!C64)</f>
        <v/>
      </c>
      <c r="C54" s="617"/>
      <c r="D54" s="617"/>
      <c r="E54" s="617"/>
      <c r="F54" s="617"/>
      <c r="G54" s="618" t="str">
        <f aca="false">IF(基本情報入力シート!M64="","",基本情報入力シート!M64)</f>
        <v/>
      </c>
      <c r="H54" s="618" t="str">
        <f aca="false">IF(基本情報入力シート!R64="","",基本情報入力シート!R64)</f>
        <v/>
      </c>
      <c r="I54" s="618" t="str">
        <f aca="false">IF(基本情報入力シート!W64="","",基本情報入力シート!W64)</f>
        <v/>
      </c>
      <c r="J54" s="808" t="str">
        <f aca="false">IF(基本情報入力シート!X64="","",基本情報入力シート!X64)</f>
        <v/>
      </c>
      <c r="K54" s="618" t="str">
        <f aca="false">IF(基本情報入力シート!Y64="","",基本情報入力シート!Y64)</f>
        <v/>
      </c>
      <c r="L54" s="809" t="str">
        <f aca="false">IF(基本情報入力シート!AB64="","",基本情報入力シート!AB64)</f>
        <v/>
      </c>
      <c r="M54" s="810" t="e">
        <f aca="false">IF(基本情報入力シート!AC64="","",基本情報入力シート!AC64)</f>
        <v>#N/A</v>
      </c>
      <c r="N54" s="811" t="str">
        <f aca="false">IF('別紙様式2-2（４・５月分）'!Q44="","",'別紙様式2-2（４・５月分）'!Q44)</f>
        <v/>
      </c>
      <c r="O54" s="863" t="e">
        <f aca="false">IF(SUM('別紙様式2-2（４・５月分）'!R44:R46)=0,"",SUM('別紙様式2-2（４・５月分）'!R44:R46))</f>
        <v>#N/A</v>
      </c>
      <c r="P54" s="813" t="e">
        <f aca="false">IFERROR(VLOOKUP('別紙様式2-2（４・５月分）'!AR44,【参考】数式用!$AT$5:$AU$22,2,FALSE),"")))</f>
        <v>#N/A</v>
      </c>
      <c r="Q54" s="813"/>
      <c r="R54" s="813"/>
      <c r="S54" s="864" t="e">
        <f aca="false">IFERROR(VLOOKUP(K54,【参考】数式用!$A$5:$AB$27,MATCH(P54,【参考】数式用!$B$4:$AB$4,0)+1,0),"")))</f>
        <v>#N/A</v>
      </c>
      <c r="T54" s="815" t="s">
        <v>418</v>
      </c>
      <c r="U54" s="903" t="str">
        <f aca="false">IF('別紙様式2-3（６月以降分）'!U54="","",'別紙様式2-3（６月以降分）'!U54)</f>
        <v/>
      </c>
      <c r="V54" s="865" t="e">
        <f aca="false">IFERROR(VLOOKUP(K54,【参考】数式用!$A$5:$AB$27,MATCH(U54,【参考】数式用!$B$4:$AB$4,0)+1,0),"")))</f>
        <v>#N/A</v>
      </c>
      <c r="W54" s="818" t="s">
        <v>88</v>
      </c>
      <c r="X54" s="904" t="n">
        <f aca="false">'別紙様式2-3（６月以降分）'!X54</f>
        <v>6</v>
      </c>
      <c r="Y54" s="626" t="s">
        <v>89</v>
      </c>
      <c r="Z54" s="904" t="n">
        <f aca="false">'別紙様式2-3（６月以降分）'!Z54</f>
        <v>6</v>
      </c>
      <c r="AA54" s="626" t="s">
        <v>372</v>
      </c>
      <c r="AB54" s="904" t="n">
        <f aca="false">'別紙様式2-3（６月以降分）'!AB54</f>
        <v>7</v>
      </c>
      <c r="AC54" s="626" t="s">
        <v>89</v>
      </c>
      <c r="AD54" s="904" t="n">
        <f aca="false">'別紙様式2-3（６月以降分）'!AD54</f>
        <v>3</v>
      </c>
      <c r="AE54" s="626" t="s">
        <v>90</v>
      </c>
      <c r="AF54" s="626" t="s">
        <v>101</v>
      </c>
      <c r="AG54" s="626" t="n">
        <f aca="false">IF(X54&gt;=1,(AB54*12+AD54)-(X54*12+Z54)+1,"")</f>
        <v>10</v>
      </c>
      <c r="AH54" s="821" t="s">
        <v>373</v>
      </c>
      <c r="AI54" s="866" t="str">
        <f aca="false">'別紙様式2-3（６月以降分）'!AI54</f>
        <v/>
      </c>
      <c r="AJ54" s="905" t="str">
        <f aca="false">'別紙様式2-3（６月以降分）'!AJ54</f>
        <v/>
      </c>
      <c r="AK54" s="937" t="n">
        <f aca="false">'別紙様式2-3（６月以降分）'!AK54</f>
        <v>0</v>
      </c>
      <c r="AL54" s="907" t="str">
        <f aca="false">IF('別紙様式2-3（６月以降分）'!AL54="","",'別紙様式2-3（６月以降分）'!AL54)</f>
        <v/>
      </c>
      <c r="AM54" s="908" t="n">
        <f aca="false">'別紙様式2-3（６月以降分）'!AM54</f>
        <v>0</v>
      </c>
      <c r="AN54" s="909" t="str">
        <f aca="false">IF('別紙様式2-3（６月以降分）'!AN54="","",'別紙様式2-3（６月以降分）'!AN54)</f>
        <v/>
      </c>
      <c r="AO54" s="704" t="str">
        <f aca="false">IF('別紙様式2-3（６月以降分）'!AO54="","",'別紙様式2-3（６月以降分）'!AO54)</f>
        <v/>
      </c>
      <c r="AP54" s="911" t="str">
        <f aca="false">IF('別紙様式2-3（６月以降分）'!AP54="","",'別紙様式2-3（６月以降分）'!AP54)</f>
        <v/>
      </c>
      <c r="AQ54" s="704" t="str">
        <f aca="false">IF('別紙様式2-3（６月以降分）'!AQ54="","",'別紙様式2-3（６月以降分）'!AQ54)</f>
        <v/>
      </c>
      <c r="AR54" s="913" t="str">
        <f aca="false">IF('別紙様式2-3（６月以降分）'!AR54="","",'別紙様式2-3（６月以降分）'!AR54)</f>
        <v/>
      </c>
      <c r="AS54" s="914" t="str">
        <f aca="false">IF('別紙様式2-3（６月以降分）'!AS54="","",'別紙様式2-3（６月以降分）'!AS54)</f>
        <v/>
      </c>
      <c r="AT54" s="915" t="str">
        <f aca="false">IF(AV56="","",IF(V56&lt;V54,"！加算の要件上は問題ありませんが、令和６年度当初の新加算の加算率と比較して、移行後の加算率が下がる計画になっています。",""))</f>
        <v/>
      </c>
      <c r="AU54" s="938"/>
      <c r="AV54" s="917"/>
      <c r="AW54" s="877" t="str">
        <f aca="false">IF('別紙様式2-2（４・５月分）'!O44="","",'別紙様式2-2（４・５月分）'!O44)</f>
        <v/>
      </c>
      <c r="AX54" s="833" t="e">
        <f aca="false">IF(SUM('別紙様式2-2（４・５月分）'!P44:P46)=0,"",SUM('別紙様式2-2（４・５月分）'!P44:P46))</f>
        <v>#N/A</v>
      </c>
      <c r="AY54" s="919" t="e">
        <f aca="false">IFERROR(VLOOKUP(K54,【参考】数式用!$AJ$2:$AK$24,2,FALSE),"")))</f>
        <v>#N/A</v>
      </c>
      <c r="AZ54" s="684"/>
      <c r="BE54" s="12"/>
      <c r="BF54" s="831" t="str">
        <f aca="false">G54</f>
        <v/>
      </c>
      <c r="BG54" s="831"/>
      <c r="BH54" s="831"/>
    </row>
    <row r="55" customFormat="false" ht="15" hidden="false" customHeight="true" outlineLevel="0" collapsed="false">
      <c r="A55" s="616"/>
      <c r="B55" s="617"/>
      <c r="C55" s="617"/>
      <c r="D55" s="617"/>
      <c r="E55" s="617"/>
      <c r="F55" s="617"/>
      <c r="G55" s="618"/>
      <c r="H55" s="618"/>
      <c r="I55" s="618"/>
      <c r="J55" s="808"/>
      <c r="K55" s="618"/>
      <c r="L55" s="809"/>
      <c r="M55" s="810"/>
      <c r="N55" s="837" t="str">
        <f aca="false">IF('別紙様式2-2（４・５月分）'!Q45="","",'別紙様式2-2（４・５月分）'!Q45)</f>
        <v/>
      </c>
      <c r="O55" s="863"/>
      <c r="P55" s="813"/>
      <c r="Q55" s="813"/>
      <c r="R55" s="813"/>
      <c r="S55" s="864"/>
      <c r="T55" s="815"/>
      <c r="U55" s="903"/>
      <c r="V55" s="865"/>
      <c r="W55" s="818"/>
      <c r="X55" s="904"/>
      <c r="Y55" s="626"/>
      <c r="Z55" s="904"/>
      <c r="AA55" s="626"/>
      <c r="AB55" s="904"/>
      <c r="AC55" s="626"/>
      <c r="AD55" s="904"/>
      <c r="AE55" s="626"/>
      <c r="AF55" s="626"/>
      <c r="AG55" s="626"/>
      <c r="AH55" s="821"/>
      <c r="AI55" s="866"/>
      <c r="AJ55" s="905"/>
      <c r="AK55" s="937"/>
      <c r="AL55" s="907"/>
      <c r="AM55" s="908"/>
      <c r="AN55" s="909"/>
      <c r="AO55" s="704"/>
      <c r="AP55" s="911"/>
      <c r="AQ55" s="704"/>
      <c r="AR55" s="913"/>
      <c r="AS55" s="914"/>
      <c r="AT55" s="920" t="str">
        <f aca="false">IF(AV56="","",IF(OR(AB56="",AB56&lt;&gt;7,AD56="",AD56&lt;&gt;3),"！算定期間の終わりが令和７年３月になっていません。年度内の廃止予定等がなければ、算定対象月を令和７年３月にしてください。",""))</f>
        <v/>
      </c>
      <c r="AU55" s="938"/>
      <c r="AV55" s="917"/>
      <c r="AW55" s="877" t="str">
        <f aca="false">IF('別紙様式2-2（４・５月分）'!O45="","",'別紙様式2-2（４・５月分）'!O45)</f>
        <v/>
      </c>
      <c r="AX55" s="833"/>
      <c r="AY55" s="919"/>
      <c r="AZ55" s="573"/>
      <c r="BE55" s="12"/>
      <c r="BF55" s="831" t="str">
        <f aca="false">G54</f>
        <v/>
      </c>
      <c r="BG55" s="831"/>
      <c r="BH55" s="831"/>
    </row>
    <row r="56" customFormat="false" ht="15" hidden="false" customHeight="true" outlineLevel="0" collapsed="false">
      <c r="A56" s="616"/>
      <c r="B56" s="617"/>
      <c r="C56" s="617"/>
      <c r="D56" s="617"/>
      <c r="E56" s="617"/>
      <c r="F56" s="617"/>
      <c r="G56" s="618"/>
      <c r="H56" s="618"/>
      <c r="I56" s="618"/>
      <c r="J56" s="808"/>
      <c r="K56" s="618"/>
      <c r="L56" s="809"/>
      <c r="M56" s="810"/>
      <c r="N56" s="837"/>
      <c r="O56" s="863"/>
      <c r="P56" s="873" t="s">
        <v>92</v>
      </c>
      <c r="Q56" s="876" t="e">
        <f aca="false">IFERROR(VLOOKUP('別紙様式2-2（４・５月分）'!AR44,【参考】数式用!$AT$5:$AV$22,3,FALSE),"")))</f>
        <v>#N/A</v>
      </c>
      <c r="R56" s="874" t="s">
        <v>94</v>
      </c>
      <c r="S56" s="875" t="e">
        <f aca="false">IFERROR(VLOOKUP(K54,【参考】数式用!$A$5:$AB$27,MATCH(Q56,【参考】数式用!$B$4:$AB$4,0)+1,0),"")))</f>
        <v>#N/A</v>
      </c>
      <c r="T56" s="843" t="s">
        <v>419</v>
      </c>
      <c r="U56" s="922"/>
      <c r="V56" s="870" t="e">
        <f aca="false">IFERROR(VLOOKUP(K54,【参考】数式用!$A$5:$AB$27,MATCH(U56,【参考】数式用!$B$4:$AB$4,0)+1,0),"")))</f>
        <v>#N/A</v>
      </c>
      <c r="W56" s="846" t="s">
        <v>88</v>
      </c>
      <c r="X56" s="923"/>
      <c r="Y56" s="667" t="s">
        <v>89</v>
      </c>
      <c r="Z56" s="923"/>
      <c r="AA56" s="667" t="s">
        <v>372</v>
      </c>
      <c r="AB56" s="923"/>
      <c r="AC56" s="667" t="s">
        <v>89</v>
      </c>
      <c r="AD56" s="923"/>
      <c r="AE56" s="667" t="s">
        <v>90</v>
      </c>
      <c r="AF56" s="667" t="s">
        <v>101</v>
      </c>
      <c r="AG56" s="667" t="str">
        <f aca="false">IF(X56&gt;=1,(AB56*12+AD56)-(X56*12+Z56)+1,"")</f>
        <v/>
      </c>
      <c r="AH56" s="849" t="s">
        <v>373</v>
      </c>
      <c r="AI56" s="850" t="str">
        <f aca="false">IFERROR(ROUNDDOWN(ROUND(L54*V56,0)*M54,0)*AG56,"")</f>
        <v/>
      </c>
      <c r="AJ56" s="924" t="str">
        <f aca="false">IFERROR(ROUNDDOWN(ROUND((L54*(V56-AX54)),0)*M54,0)*AG56,"")</f>
        <v/>
      </c>
      <c r="AK56" s="852" t="e">
        <f aca="false">IFERROR(ROUNDDOWN(ROUNDDOWN(ROUND(L54*VLOOKUP(K54,【参考】数式用!$A$5:$AB$27,MATCH("新加算Ⅳ",【参考】数式用!$B$4:$AB$4,0)+1,0),0)*M54,0)*AG56*0.5,0),"")),0),0),0))</f>
        <v>#N/A</v>
      </c>
      <c r="AL56" s="925"/>
      <c r="AM56" s="940" t="e">
        <f aca="false">IFERROR(IF('別紙様式2-2（４・５月分）'!Q46="ベア加算","", IF(OR(U56="新加算Ⅰ",U56="新加算Ⅱ",U56="新加算Ⅲ",U56="新加算Ⅳ"),ROUNDDOWN(ROUND(L54*VLOOKUP(K54,【参考】数式用!$A$5:$I$27,MATCH("ベア加算",【参考】数式用!$B$4:$I$4,0)+1,0),0)*M54,0)*AG56,"")),"")),0),0))))</f>
        <v>#N/A</v>
      </c>
      <c r="AN56" s="927"/>
      <c r="AO56" s="930"/>
      <c r="AP56" s="929"/>
      <c r="AQ56" s="930"/>
      <c r="AR56" s="931"/>
      <c r="AS56" s="932"/>
      <c r="AT56" s="920"/>
      <c r="AU56" s="611"/>
      <c r="AV56" s="831" t="str">
        <f aca="false">IF(OR(AB54&lt;&gt;7,AD54&lt;&gt;3),"V列に色付け","")</f>
        <v/>
      </c>
      <c r="AW56" s="877"/>
      <c r="AX56" s="833"/>
      <c r="AY56" s="933"/>
      <c r="AZ56" s="835" t="e">
        <f aca="false">IF(AM56&lt;&gt;"",IF(AN56="○","入力済","未入力"),"")</f>
        <v>#N/A</v>
      </c>
      <c r="BA56" s="835" t="str">
        <f aca="false">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835" t="str">
        <f aca="false">IF(OR(U56="新加算Ⅴ（７）",U56="新加算Ⅴ（９）",U56="新加算Ⅴ（10）",U56="新加算Ⅴ（12）",U56="新加算Ⅴ（13）",U56="新加算Ⅴ（14）"),IF(OR(AP56="○",AP56="令和６年度中に満たす"),"入力済","未入力"),"")</f>
        <v/>
      </c>
      <c r="BC56" s="835" t="str">
        <f aca="false">IF(OR(U56="新加算Ⅰ",U56="新加算Ⅱ",U56="新加算Ⅲ",U56="新加算Ⅴ（１）",U56="新加算Ⅴ（３）",U56="新加算Ⅴ（８）"),IF(OR(AQ56="○",AQ56="令和６年度中に満たす"),"入力済","未入力"),"")</f>
        <v/>
      </c>
      <c r="BD56" s="934" t="str">
        <f aca="false">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831" t="str">
        <f aca="false">IF(OR(U56="新加算Ⅰ",U56="新加算Ⅴ（１）",U56="新加算Ⅴ（２）",U56="新加算Ⅴ（５）",U56="新加算Ⅴ（７）",U56="新加算Ⅴ（10）"),IF(AS56="","未入力","入力済"),"")</f>
        <v/>
      </c>
      <c r="BF56" s="831" t="str">
        <f aca="false">G54</f>
        <v/>
      </c>
      <c r="BG56" s="831"/>
      <c r="BH56" s="831"/>
    </row>
    <row r="57" customFormat="false" ht="30" hidden="false" customHeight="true" outlineLevel="0" collapsed="false">
      <c r="A57" s="616"/>
      <c r="B57" s="617"/>
      <c r="C57" s="617"/>
      <c r="D57" s="617"/>
      <c r="E57" s="617"/>
      <c r="F57" s="617"/>
      <c r="G57" s="618"/>
      <c r="H57" s="618"/>
      <c r="I57" s="618"/>
      <c r="J57" s="808"/>
      <c r="K57" s="618"/>
      <c r="L57" s="809"/>
      <c r="M57" s="810"/>
      <c r="N57" s="859" t="str">
        <f aca="false">IF('別紙様式2-2（４・５月分）'!Q46="","",'別紙様式2-2（４・５月分）'!Q46)</f>
        <v/>
      </c>
      <c r="O57" s="863"/>
      <c r="P57" s="873"/>
      <c r="Q57" s="876"/>
      <c r="R57" s="874"/>
      <c r="S57" s="875"/>
      <c r="T57" s="843"/>
      <c r="U57" s="922"/>
      <c r="V57" s="870"/>
      <c r="W57" s="846"/>
      <c r="X57" s="923"/>
      <c r="Y57" s="667"/>
      <c r="Z57" s="923"/>
      <c r="AA57" s="667"/>
      <c r="AB57" s="923"/>
      <c r="AC57" s="667"/>
      <c r="AD57" s="923"/>
      <c r="AE57" s="667"/>
      <c r="AF57" s="667"/>
      <c r="AG57" s="667"/>
      <c r="AH57" s="849"/>
      <c r="AI57" s="850"/>
      <c r="AJ57" s="924"/>
      <c r="AK57" s="852"/>
      <c r="AL57" s="925"/>
      <c r="AM57" s="940"/>
      <c r="AN57" s="927"/>
      <c r="AO57" s="930"/>
      <c r="AP57" s="929"/>
      <c r="AQ57" s="930"/>
      <c r="AR57" s="931"/>
      <c r="AS57" s="932"/>
      <c r="AT57" s="935" t="str">
        <f aca="false">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611"/>
      <c r="AV57" s="831"/>
      <c r="AW57" s="877" t="str">
        <f aca="false">IF('別紙様式2-2（４・５月分）'!O46="","",'別紙様式2-2（４・５月分）'!O46)</f>
        <v/>
      </c>
      <c r="AX57" s="833"/>
      <c r="AY57" s="936"/>
      <c r="AZ57" s="835" t="str">
        <f aca="false">IF(OR(U57="新加算Ⅰ",U57="新加算Ⅱ",U57="新加算Ⅲ",U57="新加算Ⅳ",U57="新加算Ⅴ（１）",U57="新加算Ⅴ（２）",U57="新加算Ⅴ（３）",U57="新加算ⅠⅤ（４）",U57="新加算Ⅴ（５）",U57="新加算Ⅴ（６）",U57="新加算Ⅴ（８）",U57="新加算Ⅴ（11）"),IF(AJ57="○","","未入力"),"")</f>
        <v/>
      </c>
      <c r="BA57" s="835" t="str">
        <f aca="false">IF(OR(V57="新加算Ⅰ",V57="新加算Ⅱ",V57="新加算Ⅲ",V57="新加算Ⅳ",V57="新加算Ⅴ（１）",V57="新加算Ⅴ（２）",V57="新加算Ⅴ（３）",V57="新加算ⅠⅤ（４）",V57="新加算Ⅴ（５）",V57="新加算Ⅴ（６）",V57="新加算Ⅴ（８）",V57="新加算Ⅴ（11）"),IF(AK57="○","","未入力"),"")</f>
        <v/>
      </c>
      <c r="BB57" s="835" t="str">
        <f aca="false">IF(OR(V57="新加算Ⅴ（７）",V57="新加算Ⅴ（９）",V57="新加算Ⅴ（10）",V57="新加算Ⅴ（12）",V57="新加算Ⅴ（13）",V57="新加算Ⅴ（14）"),IF(AL57="○","","未入力"),"")</f>
        <v/>
      </c>
      <c r="BC57" s="835" t="str">
        <f aca="false">IF(OR(V57="新加算Ⅰ",V57="新加算Ⅱ",V57="新加算Ⅲ",V57="新加算Ⅴ（１）",V57="新加算Ⅴ（３）",V57="新加算Ⅴ（８）"),IF(AM57="○","","未入力"),"")</f>
        <v/>
      </c>
      <c r="BD57" s="934" t="str">
        <f aca="false">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831" t="str">
        <f aca="false">IF(AND(U57&lt;&gt;"（参考）令和７年度の移行予定",OR(V57="新加算Ⅰ",V57="新加算Ⅴ（１）",V57="新加算Ⅴ（２）",V57="新加算Ⅴ（５）",V57="新加算Ⅴ（７）",V57="新加算Ⅴ（10）")),IF(AO57="","未入力",IF(AO57="いずれも取得していない","要件を満たさない","")),"")</f>
        <v/>
      </c>
      <c r="BF57" s="831" t="str">
        <f aca="false">G54</f>
        <v/>
      </c>
      <c r="BG57" s="831"/>
      <c r="BH57" s="831"/>
    </row>
    <row r="58" customFormat="false" ht="30" hidden="false" customHeight="true" outlineLevel="0" collapsed="false">
      <c r="A58" s="730" t="n">
        <v>12</v>
      </c>
      <c r="B58" s="731" t="str">
        <f aca="false">IF(基本情報入力シート!C65="","",基本情報入力シート!C65)</f>
        <v/>
      </c>
      <c r="C58" s="731"/>
      <c r="D58" s="731"/>
      <c r="E58" s="731"/>
      <c r="F58" s="731"/>
      <c r="G58" s="732" t="str">
        <f aca="false">IF(基本情報入力シート!M65="","",基本情報入力シート!M65)</f>
        <v/>
      </c>
      <c r="H58" s="732" t="str">
        <f aca="false">IF(基本情報入力シート!R65="","",基本情報入力シート!R65)</f>
        <v/>
      </c>
      <c r="I58" s="732" t="str">
        <f aca="false">IF(基本情報入力シート!W65="","",基本情報入力シート!W65)</f>
        <v/>
      </c>
      <c r="J58" s="860" t="str">
        <f aca="false">IF(基本情報入力シート!X65="","",基本情報入力シート!X65)</f>
        <v/>
      </c>
      <c r="K58" s="732" t="str">
        <f aca="false">IF(基本情報入力シート!Y65="","",基本情報入力シート!Y65)</f>
        <v/>
      </c>
      <c r="L58" s="861" t="str">
        <f aca="false">IF(基本情報入力シート!AB65="","",基本情報入力シート!AB65)</f>
        <v/>
      </c>
      <c r="M58" s="862" t="e">
        <f aca="false">IF(基本情報入力シート!AC65="","",基本情報入力シート!AC65)</f>
        <v>#N/A</v>
      </c>
      <c r="N58" s="811" t="str">
        <f aca="false">IF('別紙様式2-2（４・５月分）'!Q47="","",'別紙様式2-2（４・５月分）'!Q47)</f>
        <v/>
      </c>
      <c r="O58" s="863" t="e">
        <f aca="false">IF(SUM('別紙様式2-2（４・５月分）'!R47:R49)=0,"",SUM('別紙様式2-2（４・５月分）'!R47:R49))</f>
        <v>#N/A</v>
      </c>
      <c r="P58" s="813" t="e">
        <f aca="false">IFERROR(VLOOKUP('別紙様式2-2（４・５月分）'!AR47,【参考】数式用!$AT$5:$AU$22,2,FALSE),"")))</f>
        <v>#N/A</v>
      </c>
      <c r="Q58" s="813"/>
      <c r="R58" s="813"/>
      <c r="S58" s="864" t="e">
        <f aca="false">IFERROR(VLOOKUP(K58,【参考】数式用!$A$5:$AB$27,MATCH(P58,【参考】数式用!$B$4:$AB$4,0)+1,0),"")))</f>
        <v>#N/A</v>
      </c>
      <c r="T58" s="815" t="s">
        <v>418</v>
      </c>
      <c r="U58" s="903" t="str">
        <f aca="false">IF('別紙様式2-3（６月以降分）'!U58="","",'別紙様式2-3（６月以降分）'!U58)</f>
        <v/>
      </c>
      <c r="V58" s="865" t="e">
        <f aca="false">IFERROR(VLOOKUP(K58,【参考】数式用!$A$5:$AB$27,MATCH(U58,【参考】数式用!$B$4:$AB$4,0)+1,0),"")))</f>
        <v>#N/A</v>
      </c>
      <c r="W58" s="818" t="s">
        <v>88</v>
      </c>
      <c r="X58" s="904" t="n">
        <f aca="false">'別紙様式2-3（６月以降分）'!X58</f>
        <v>6</v>
      </c>
      <c r="Y58" s="626" t="s">
        <v>89</v>
      </c>
      <c r="Z58" s="904" t="n">
        <f aca="false">'別紙様式2-3（６月以降分）'!Z58</f>
        <v>6</v>
      </c>
      <c r="AA58" s="626" t="s">
        <v>372</v>
      </c>
      <c r="AB58" s="904" t="n">
        <f aca="false">'別紙様式2-3（６月以降分）'!AB58</f>
        <v>7</v>
      </c>
      <c r="AC58" s="626" t="s">
        <v>89</v>
      </c>
      <c r="AD58" s="904" t="n">
        <f aca="false">'別紙様式2-3（６月以降分）'!AD58</f>
        <v>3</v>
      </c>
      <c r="AE58" s="626" t="s">
        <v>90</v>
      </c>
      <c r="AF58" s="626" t="s">
        <v>101</v>
      </c>
      <c r="AG58" s="626" t="n">
        <f aca="false">IF(X58&gt;=1,(AB58*12+AD58)-(X58*12+Z58)+1,"")</f>
        <v>10</v>
      </c>
      <c r="AH58" s="821" t="s">
        <v>373</v>
      </c>
      <c r="AI58" s="866" t="str">
        <f aca="false">'別紙様式2-3（６月以降分）'!AI58</f>
        <v/>
      </c>
      <c r="AJ58" s="905" t="str">
        <f aca="false">'別紙様式2-3（６月以降分）'!AJ58</f>
        <v/>
      </c>
      <c r="AK58" s="937" t="n">
        <f aca="false">'別紙様式2-3（６月以降分）'!AK58</f>
        <v>0</v>
      </c>
      <c r="AL58" s="907" t="str">
        <f aca="false">IF('別紙様式2-3（６月以降分）'!AL58="","",'別紙様式2-3（６月以降分）'!AL58)</f>
        <v/>
      </c>
      <c r="AM58" s="908" t="n">
        <f aca="false">'別紙様式2-3（６月以降分）'!AM58</f>
        <v>0</v>
      </c>
      <c r="AN58" s="909" t="str">
        <f aca="false">IF('別紙様式2-3（６月以降分）'!AN58="","",'別紙様式2-3（６月以降分）'!AN58)</f>
        <v/>
      </c>
      <c r="AO58" s="704" t="str">
        <f aca="false">IF('別紙様式2-3（６月以降分）'!AO58="","",'別紙様式2-3（６月以降分）'!AO58)</f>
        <v/>
      </c>
      <c r="AP58" s="911" t="str">
        <f aca="false">IF('別紙様式2-3（６月以降分）'!AP58="","",'別紙様式2-3（６月以降分）'!AP58)</f>
        <v/>
      </c>
      <c r="AQ58" s="704" t="str">
        <f aca="false">IF('別紙様式2-3（６月以降分）'!AQ58="","",'別紙様式2-3（６月以降分）'!AQ58)</f>
        <v/>
      </c>
      <c r="AR58" s="913" t="str">
        <f aca="false">IF('別紙様式2-3（６月以降分）'!AR58="","",'別紙様式2-3（６月以降分）'!AR58)</f>
        <v/>
      </c>
      <c r="AS58" s="914" t="str">
        <f aca="false">IF('別紙様式2-3（６月以降分）'!AS58="","",'別紙様式2-3（６月以降分）'!AS58)</f>
        <v/>
      </c>
      <c r="AT58" s="915" t="str">
        <f aca="false">IF(AV60="","",IF(V60&lt;V58,"！加算の要件上は問題ありませんが、令和６年度当初の新加算の加算率と比較して、移行後の加算率が下がる計画になっています。",""))</f>
        <v/>
      </c>
      <c r="AU58" s="938"/>
      <c r="AV58" s="917"/>
      <c r="AW58" s="877" t="str">
        <f aca="false">IF('別紙様式2-2（４・５月分）'!O47="","",'別紙様式2-2（４・５月分）'!O47)</f>
        <v/>
      </c>
      <c r="AX58" s="833" t="e">
        <f aca="false">IF(SUM('別紙様式2-2（４・５月分）'!P47:P49)=0,"",SUM('別紙様式2-2（４・５月分）'!P47:P49))</f>
        <v>#N/A</v>
      </c>
      <c r="AY58" s="939" t="e">
        <f aca="false">IFERROR(VLOOKUP(K58,【参考】数式用!$AJ$2:$AK$24,2,FALSE),"")))</f>
        <v>#N/A</v>
      </c>
      <c r="AZ58" s="684"/>
      <c r="BE58" s="12"/>
      <c r="BF58" s="831" t="str">
        <f aca="false">G58</f>
        <v/>
      </c>
      <c r="BG58" s="831"/>
      <c r="BH58" s="831"/>
    </row>
    <row r="59" customFormat="false" ht="15" hidden="false" customHeight="true" outlineLevel="0" collapsed="false">
      <c r="A59" s="730"/>
      <c r="B59" s="731"/>
      <c r="C59" s="731"/>
      <c r="D59" s="731"/>
      <c r="E59" s="731"/>
      <c r="F59" s="731"/>
      <c r="G59" s="732"/>
      <c r="H59" s="732"/>
      <c r="I59" s="732"/>
      <c r="J59" s="860"/>
      <c r="K59" s="732"/>
      <c r="L59" s="861"/>
      <c r="M59" s="862"/>
      <c r="N59" s="837" t="str">
        <f aca="false">IF('別紙様式2-2（４・５月分）'!Q48="","",'別紙様式2-2（４・５月分）'!Q48)</f>
        <v/>
      </c>
      <c r="O59" s="863"/>
      <c r="P59" s="813"/>
      <c r="Q59" s="813"/>
      <c r="R59" s="813"/>
      <c r="S59" s="864"/>
      <c r="T59" s="815"/>
      <c r="U59" s="903"/>
      <c r="V59" s="865"/>
      <c r="W59" s="818"/>
      <c r="X59" s="904"/>
      <c r="Y59" s="626"/>
      <c r="Z59" s="904"/>
      <c r="AA59" s="626"/>
      <c r="AB59" s="904"/>
      <c r="AC59" s="626"/>
      <c r="AD59" s="904"/>
      <c r="AE59" s="626"/>
      <c r="AF59" s="626"/>
      <c r="AG59" s="626"/>
      <c r="AH59" s="821"/>
      <c r="AI59" s="866"/>
      <c r="AJ59" s="905"/>
      <c r="AK59" s="937"/>
      <c r="AL59" s="907"/>
      <c r="AM59" s="908"/>
      <c r="AN59" s="909"/>
      <c r="AO59" s="704"/>
      <c r="AP59" s="911"/>
      <c r="AQ59" s="704"/>
      <c r="AR59" s="913"/>
      <c r="AS59" s="914"/>
      <c r="AT59" s="920" t="str">
        <f aca="false">IF(AV60="","",IF(OR(AB60="",AB60&lt;&gt;7,AD60="",AD60&lt;&gt;3),"！算定期間の終わりが令和７年３月になっていません。年度内の廃止予定等がなければ、算定対象月を令和７年３月にしてください。",""))</f>
        <v/>
      </c>
      <c r="AU59" s="938"/>
      <c r="AV59" s="917"/>
      <c r="AW59" s="877" t="str">
        <f aca="false">IF('別紙様式2-2（４・５月分）'!O48="","",'別紙様式2-2（４・５月分）'!O48)</f>
        <v/>
      </c>
      <c r="AX59" s="833"/>
      <c r="AY59" s="939"/>
      <c r="AZ59" s="573"/>
      <c r="BE59" s="12"/>
      <c r="BF59" s="831" t="str">
        <f aca="false">G58</f>
        <v/>
      </c>
      <c r="BG59" s="831"/>
      <c r="BH59" s="831"/>
    </row>
    <row r="60" customFormat="false" ht="15" hidden="false" customHeight="true" outlineLevel="0" collapsed="false">
      <c r="A60" s="730"/>
      <c r="B60" s="731"/>
      <c r="C60" s="731"/>
      <c r="D60" s="731"/>
      <c r="E60" s="731"/>
      <c r="F60" s="731"/>
      <c r="G60" s="732"/>
      <c r="H60" s="732"/>
      <c r="I60" s="732"/>
      <c r="J60" s="860"/>
      <c r="K60" s="732"/>
      <c r="L60" s="861"/>
      <c r="M60" s="862"/>
      <c r="N60" s="837"/>
      <c r="O60" s="863"/>
      <c r="P60" s="873" t="s">
        <v>92</v>
      </c>
      <c r="Q60" s="876" t="e">
        <f aca="false">IFERROR(VLOOKUP('別紙様式2-2（４・５月分）'!AR47,【参考】数式用!$AT$5:$AV$22,3,FALSE),"")))</f>
        <v>#N/A</v>
      </c>
      <c r="R60" s="874" t="s">
        <v>94</v>
      </c>
      <c r="S60" s="869" t="e">
        <f aca="false">IFERROR(VLOOKUP(K58,【参考】数式用!$A$5:$AB$27,MATCH(Q60,【参考】数式用!$B$4:$AB$4,0)+1,0),"")))</f>
        <v>#N/A</v>
      </c>
      <c r="T60" s="843" t="s">
        <v>419</v>
      </c>
      <c r="U60" s="922"/>
      <c r="V60" s="870" t="e">
        <f aca="false">IFERROR(VLOOKUP(K58,【参考】数式用!$A$5:$AB$27,MATCH(U60,【参考】数式用!$B$4:$AB$4,0)+1,0),"")))</f>
        <v>#N/A</v>
      </c>
      <c r="W60" s="846" t="s">
        <v>88</v>
      </c>
      <c r="X60" s="923"/>
      <c r="Y60" s="667" t="s">
        <v>89</v>
      </c>
      <c r="Z60" s="923"/>
      <c r="AA60" s="667" t="s">
        <v>372</v>
      </c>
      <c r="AB60" s="923"/>
      <c r="AC60" s="667" t="s">
        <v>89</v>
      </c>
      <c r="AD60" s="923"/>
      <c r="AE60" s="667" t="s">
        <v>90</v>
      </c>
      <c r="AF60" s="667" t="s">
        <v>101</v>
      </c>
      <c r="AG60" s="667" t="str">
        <f aca="false">IF(X60&gt;=1,(AB60*12+AD60)-(X60*12+Z60)+1,"")</f>
        <v/>
      </c>
      <c r="AH60" s="849" t="s">
        <v>373</v>
      </c>
      <c r="AI60" s="850" t="str">
        <f aca="false">IFERROR(ROUNDDOWN(ROUND(L58*V60,0)*M58,0)*AG60,"")</f>
        <v/>
      </c>
      <c r="AJ60" s="924" t="str">
        <f aca="false">IFERROR(ROUNDDOWN(ROUND((L58*(V60-AX58)),0)*M58,0)*AG60,"")</f>
        <v/>
      </c>
      <c r="AK60" s="852" t="e">
        <f aca="false">IFERROR(ROUNDDOWN(ROUNDDOWN(ROUND(L58*VLOOKUP(K58,【参考】数式用!$A$5:$AB$27,MATCH("新加算Ⅳ",【参考】数式用!$B$4:$AB$4,0)+1,0),0)*M58,0)*AG60*0.5,0),"")),0),0),0))</f>
        <v>#N/A</v>
      </c>
      <c r="AL60" s="925"/>
      <c r="AM60" s="940" t="e">
        <f aca="false">IFERROR(IF('別紙様式2-2（４・５月分）'!Q49="ベア加算","", IF(OR(U60="新加算Ⅰ",U60="新加算Ⅱ",U60="新加算Ⅲ",U60="新加算Ⅳ"),ROUNDDOWN(ROUND(L58*VLOOKUP(K58,【参考】数式用!$A$5:$I$27,MATCH("ベア加算",【参考】数式用!$B$4:$I$4,0)+1,0),0)*M58,0)*AG60,"")),"")),0),0))))</f>
        <v>#N/A</v>
      </c>
      <c r="AN60" s="927"/>
      <c r="AO60" s="930"/>
      <c r="AP60" s="929"/>
      <c r="AQ60" s="930"/>
      <c r="AR60" s="931"/>
      <c r="AS60" s="932"/>
      <c r="AT60" s="920"/>
      <c r="AU60" s="611"/>
      <c r="AV60" s="831" t="str">
        <f aca="false">IF(OR(AB58&lt;&gt;7,AD58&lt;&gt;3),"V列に色付け","")</f>
        <v/>
      </c>
      <c r="AW60" s="877"/>
      <c r="AX60" s="833"/>
      <c r="AY60" s="933"/>
      <c r="AZ60" s="835" t="e">
        <f aca="false">IF(AM60&lt;&gt;"",IF(AN60="○","入力済","未入力"),"")</f>
        <v>#N/A</v>
      </c>
      <c r="BA60" s="835" t="str">
        <f aca="false">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835" t="str">
        <f aca="false">IF(OR(U60="新加算Ⅴ（７）",U60="新加算Ⅴ（９）",U60="新加算Ⅴ（10）",U60="新加算Ⅴ（12）",U60="新加算Ⅴ（13）",U60="新加算Ⅴ（14）"),IF(OR(AP60="○",AP60="令和６年度中に満たす"),"入力済","未入力"),"")</f>
        <v/>
      </c>
      <c r="BC60" s="835" t="str">
        <f aca="false">IF(OR(U60="新加算Ⅰ",U60="新加算Ⅱ",U60="新加算Ⅲ",U60="新加算Ⅴ（１）",U60="新加算Ⅴ（３）",U60="新加算Ⅴ（８）"),IF(OR(AQ60="○",AQ60="令和６年度中に満たす"),"入力済","未入力"),"")</f>
        <v/>
      </c>
      <c r="BD60" s="934" t="str">
        <f aca="false">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831" t="str">
        <f aca="false">IF(OR(U60="新加算Ⅰ",U60="新加算Ⅴ（１）",U60="新加算Ⅴ（２）",U60="新加算Ⅴ（５）",U60="新加算Ⅴ（７）",U60="新加算Ⅴ（10）"),IF(AS60="","未入力","入力済"),"")</f>
        <v/>
      </c>
      <c r="BF60" s="831" t="str">
        <f aca="false">G58</f>
        <v/>
      </c>
      <c r="BG60" s="831"/>
      <c r="BH60" s="831"/>
    </row>
    <row r="61" customFormat="false" ht="30" hidden="false" customHeight="true" outlineLevel="0" collapsed="false">
      <c r="A61" s="730"/>
      <c r="B61" s="731"/>
      <c r="C61" s="731"/>
      <c r="D61" s="731"/>
      <c r="E61" s="731"/>
      <c r="F61" s="731"/>
      <c r="G61" s="732"/>
      <c r="H61" s="732"/>
      <c r="I61" s="732"/>
      <c r="J61" s="860"/>
      <c r="K61" s="732"/>
      <c r="L61" s="861"/>
      <c r="M61" s="862"/>
      <c r="N61" s="859" t="str">
        <f aca="false">IF('別紙様式2-2（４・５月分）'!Q49="","",'別紙様式2-2（４・５月分）'!Q49)</f>
        <v/>
      </c>
      <c r="O61" s="863"/>
      <c r="P61" s="873"/>
      <c r="Q61" s="876"/>
      <c r="R61" s="874"/>
      <c r="S61" s="869"/>
      <c r="T61" s="843"/>
      <c r="U61" s="922"/>
      <c r="V61" s="870"/>
      <c r="W61" s="846"/>
      <c r="X61" s="923"/>
      <c r="Y61" s="667"/>
      <c r="Z61" s="923"/>
      <c r="AA61" s="667"/>
      <c r="AB61" s="923"/>
      <c r="AC61" s="667"/>
      <c r="AD61" s="923"/>
      <c r="AE61" s="667"/>
      <c r="AF61" s="667"/>
      <c r="AG61" s="667"/>
      <c r="AH61" s="849"/>
      <c r="AI61" s="850"/>
      <c r="AJ61" s="924"/>
      <c r="AK61" s="852"/>
      <c r="AL61" s="925"/>
      <c r="AM61" s="940"/>
      <c r="AN61" s="927"/>
      <c r="AO61" s="930"/>
      <c r="AP61" s="929"/>
      <c r="AQ61" s="930"/>
      <c r="AR61" s="931"/>
      <c r="AS61" s="932"/>
      <c r="AT61" s="935" t="str">
        <f aca="false">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611"/>
      <c r="AV61" s="831"/>
      <c r="AW61" s="877" t="str">
        <f aca="false">IF('別紙様式2-2（４・５月分）'!O49="","",'別紙様式2-2（４・５月分）'!O49)</f>
        <v/>
      </c>
      <c r="AX61" s="833"/>
      <c r="AY61" s="936"/>
      <c r="AZ61" s="835" t="str">
        <f aca="false">IF(OR(U61="新加算Ⅰ",U61="新加算Ⅱ",U61="新加算Ⅲ",U61="新加算Ⅳ",U61="新加算Ⅴ（１）",U61="新加算Ⅴ（２）",U61="新加算Ⅴ（３）",U61="新加算ⅠⅤ（４）",U61="新加算Ⅴ（５）",U61="新加算Ⅴ（６）",U61="新加算Ⅴ（８）",U61="新加算Ⅴ（11）"),IF(AJ61="○","","未入力"),"")</f>
        <v/>
      </c>
      <c r="BA61" s="835" t="str">
        <f aca="false">IF(OR(V61="新加算Ⅰ",V61="新加算Ⅱ",V61="新加算Ⅲ",V61="新加算Ⅳ",V61="新加算Ⅴ（１）",V61="新加算Ⅴ（２）",V61="新加算Ⅴ（３）",V61="新加算ⅠⅤ（４）",V61="新加算Ⅴ（５）",V61="新加算Ⅴ（６）",V61="新加算Ⅴ（８）",V61="新加算Ⅴ（11）"),IF(AK61="○","","未入力"),"")</f>
        <v/>
      </c>
      <c r="BB61" s="835" t="str">
        <f aca="false">IF(OR(V61="新加算Ⅴ（７）",V61="新加算Ⅴ（９）",V61="新加算Ⅴ（10）",V61="新加算Ⅴ（12）",V61="新加算Ⅴ（13）",V61="新加算Ⅴ（14）"),IF(AL61="○","","未入力"),"")</f>
        <v/>
      </c>
      <c r="BC61" s="835" t="str">
        <f aca="false">IF(OR(V61="新加算Ⅰ",V61="新加算Ⅱ",V61="新加算Ⅲ",V61="新加算Ⅴ（１）",V61="新加算Ⅴ（３）",V61="新加算Ⅴ（８）"),IF(AM61="○","","未入力"),"")</f>
        <v/>
      </c>
      <c r="BD61" s="934" t="str">
        <f aca="false">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831" t="str">
        <f aca="false">IF(AND(U61&lt;&gt;"（参考）令和７年度の移行予定",OR(V61="新加算Ⅰ",V61="新加算Ⅴ（１）",V61="新加算Ⅴ（２）",V61="新加算Ⅴ（５）",V61="新加算Ⅴ（７）",V61="新加算Ⅴ（10）")),IF(AO61="","未入力",IF(AO61="いずれも取得していない","要件を満たさない","")),"")</f>
        <v/>
      </c>
      <c r="BF61" s="831" t="str">
        <f aca="false">G58</f>
        <v/>
      </c>
      <c r="BG61" s="831"/>
      <c r="BH61" s="831"/>
    </row>
    <row r="62" customFormat="false" ht="30" hidden="false" customHeight="true" outlineLevel="0" collapsed="false">
      <c r="A62" s="616" t="n">
        <v>13</v>
      </c>
      <c r="B62" s="617" t="str">
        <f aca="false">IF(基本情報入力シート!C66="","",基本情報入力シート!C66)</f>
        <v/>
      </c>
      <c r="C62" s="617"/>
      <c r="D62" s="617"/>
      <c r="E62" s="617"/>
      <c r="F62" s="617"/>
      <c r="G62" s="618" t="str">
        <f aca="false">IF(基本情報入力シート!M66="","",基本情報入力シート!M66)</f>
        <v/>
      </c>
      <c r="H62" s="618" t="str">
        <f aca="false">IF(基本情報入力シート!R66="","",基本情報入力シート!R66)</f>
        <v/>
      </c>
      <c r="I62" s="618" t="str">
        <f aca="false">IF(基本情報入力シート!W66="","",基本情報入力シート!W66)</f>
        <v/>
      </c>
      <c r="J62" s="808" t="str">
        <f aca="false">IF(基本情報入力シート!X66="","",基本情報入力シート!X66)</f>
        <v/>
      </c>
      <c r="K62" s="618" t="str">
        <f aca="false">IF(基本情報入力シート!Y66="","",基本情報入力シート!Y66)</f>
        <v/>
      </c>
      <c r="L62" s="809" t="str">
        <f aca="false">IF(基本情報入力シート!AB66="","",基本情報入力シート!AB66)</f>
        <v/>
      </c>
      <c r="M62" s="810" t="e">
        <f aca="false">IF(基本情報入力シート!AC66="","",基本情報入力シート!AC66)</f>
        <v>#N/A</v>
      </c>
      <c r="N62" s="811" t="str">
        <f aca="false">IF('別紙様式2-2（４・５月分）'!Q50="","",'別紙様式2-2（４・５月分）'!Q50)</f>
        <v/>
      </c>
      <c r="O62" s="863" t="e">
        <f aca="false">IF(SUM('別紙様式2-2（４・５月分）'!R50:R52)=0,"",SUM('別紙様式2-2（４・５月分）'!R50:R52))</f>
        <v>#N/A</v>
      </c>
      <c r="P62" s="813" t="e">
        <f aca="false">IFERROR(VLOOKUP('別紙様式2-2（４・５月分）'!AR50,【参考】数式用!$AT$5:$AU$22,2,FALSE),"")))</f>
        <v>#N/A</v>
      </c>
      <c r="Q62" s="813"/>
      <c r="R62" s="813"/>
      <c r="S62" s="864" t="e">
        <f aca="false">IFERROR(VLOOKUP(K62,【参考】数式用!$A$5:$AB$27,MATCH(P62,【参考】数式用!$B$4:$AB$4,0)+1,0),"")))</f>
        <v>#N/A</v>
      </c>
      <c r="T62" s="815" t="s">
        <v>418</v>
      </c>
      <c r="U62" s="903" t="str">
        <f aca="false">IF('別紙様式2-3（６月以降分）'!U62="","",'別紙様式2-3（６月以降分）'!U62)</f>
        <v/>
      </c>
      <c r="V62" s="865" t="e">
        <f aca="false">IFERROR(VLOOKUP(K62,【参考】数式用!$A$5:$AB$27,MATCH(U62,【参考】数式用!$B$4:$AB$4,0)+1,0),"")))</f>
        <v>#N/A</v>
      </c>
      <c r="W62" s="818" t="s">
        <v>88</v>
      </c>
      <c r="X62" s="904" t="n">
        <f aca="false">'別紙様式2-3（６月以降分）'!X62</f>
        <v>6</v>
      </c>
      <c r="Y62" s="626" t="s">
        <v>89</v>
      </c>
      <c r="Z62" s="904" t="n">
        <f aca="false">'別紙様式2-3（６月以降分）'!Z62</f>
        <v>6</v>
      </c>
      <c r="AA62" s="626" t="s">
        <v>372</v>
      </c>
      <c r="AB62" s="904" t="n">
        <f aca="false">'別紙様式2-3（６月以降分）'!AB62</f>
        <v>7</v>
      </c>
      <c r="AC62" s="626" t="s">
        <v>89</v>
      </c>
      <c r="AD62" s="904" t="n">
        <f aca="false">'別紙様式2-3（６月以降分）'!AD62</f>
        <v>3</v>
      </c>
      <c r="AE62" s="626" t="s">
        <v>90</v>
      </c>
      <c r="AF62" s="626" t="s">
        <v>101</v>
      </c>
      <c r="AG62" s="626" t="n">
        <f aca="false">IF(X62&gt;=1,(AB62*12+AD62)-(X62*12+Z62)+1,"")</f>
        <v>10</v>
      </c>
      <c r="AH62" s="821" t="s">
        <v>373</v>
      </c>
      <c r="AI62" s="866" t="str">
        <f aca="false">'別紙様式2-3（６月以降分）'!AI62</f>
        <v/>
      </c>
      <c r="AJ62" s="905" t="str">
        <f aca="false">'別紙様式2-3（６月以降分）'!AJ62</f>
        <v/>
      </c>
      <c r="AK62" s="937" t="n">
        <f aca="false">'別紙様式2-3（６月以降分）'!AK62</f>
        <v>0</v>
      </c>
      <c r="AL62" s="907" t="str">
        <f aca="false">IF('別紙様式2-3（６月以降分）'!AL62="","",'別紙様式2-3（６月以降分）'!AL62)</f>
        <v/>
      </c>
      <c r="AM62" s="908" t="n">
        <f aca="false">'別紙様式2-3（６月以降分）'!AM62</f>
        <v>0</v>
      </c>
      <c r="AN62" s="909" t="str">
        <f aca="false">IF('別紙様式2-3（６月以降分）'!AN62="","",'別紙様式2-3（６月以降分）'!AN62)</f>
        <v/>
      </c>
      <c r="AO62" s="704" t="str">
        <f aca="false">IF('別紙様式2-3（６月以降分）'!AO62="","",'別紙様式2-3（６月以降分）'!AO62)</f>
        <v/>
      </c>
      <c r="AP62" s="911" t="str">
        <f aca="false">IF('別紙様式2-3（６月以降分）'!AP62="","",'別紙様式2-3（６月以降分）'!AP62)</f>
        <v/>
      </c>
      <c r="AQ62" s="704" t="str">
        <f aca="false">IF('別紙様式2-3（６月以降分）'!AQ62="","",'別紙様式2-3（６月以降分）'!AQ62)</f>
        <v/>
      </c>
      <c r="AR62" s="913" t="str">
        <f aca="false">IF('別紙様式2-3（６月以降分）'!AR62="","",'別紙様式2-3（６月以降分）'!AR62)</f>
        <v/>
      </c>
      <c r="AS62" s="914" t="str">
        <f aca="false">IF('別紙様式2-3（６月以降分）'!AS62="","",'別紙様式2-3（６月以降分）'!AS62)</f>
        <v/>
      </c>
      <c r="AT62" s="915" t="str">
        <f aca="false">IF(AV64="","",IF(V64&lt;V62,"！加算の要件上は問題ありませんが、令和６年度当初の新加算の加算率と比較して、移行後の加算率が下がる計画になっています。",""))</f>
        <v/>
      </c>
      <c r="AU62" s="938"/>
      <c r="AV62" s="917"/>
      <c r="AW62" s="877" t="str">
        <f aca="false">IF('別紙様式2-2（４・５月分）'!O50="","",'別紙様式2-2（４・５月分）'!O50)</f>
        <v/>
      </c>
      <c r="AX62" s="833" t="e">
        <f aca="false">IF(SUM('別紙様式2-2（４・５月分）'!P50:P52)=0,"",SUM('別紙様式2-2（４・５月分）'!P50:P52))</f>
        <v>#N/A</v>
      </c>
      <c r="AY62" s="919" t="e">
        <f aca="false">IFERROR(VLOOKUP(K62,【参考】数式用!$AJ$2:$AK$24,2,FALSE),"")))</f>
        <v>#N/A</v>
      </c>
      <c r="AZ62" s="684"/>
      <c r="BE62" s="12"/>
      <c r="BF62" s="831" t="str">
        <f aca="false">G62</f>
        <v/>
      </c>
      <c r="BG62" s="831"/>
      <c r="BH62" s="831"/>
    </row>
    <row r="63" customFormat="false" ht="15" hidden="false" customHeight="true" outlineLevel="0" collapsed="false">
      <c r="A63" s="616"/>
      <c r="B63" s="617"/>
      <c r="C63" s="617"/>
      <c r="D63" s="617"/>
      <c r="E63" s="617"/>
      <c r="F63" s="617"/>
      <c r="G63" s="618"/>
      <c r="H63" s="618"/>
      <c r="I63" s="618"/>
      <c r="J63" s="808"/>
      <c r="K63" s="618"/>
      <c r="L63" s="809"/>
      <c r="M63" s="810"/>
      <c r="N63" s="837" t="str">
        <f aca="false">IF('別紙様式2-2（４・５月分）'!Q51="","",'別紙様式2-2（４・５月分）'!Q51)</f>
        <v/>
      </c>
      <c r="O63" s="863"/>
      <c r="P63" s="813"/>
      <c r="Q63" s="813"/>
      <c r="R63" s="813"/>
      <c r="S63" s="864"/>
      <c r="T63" s="815"/>
      <c r="U63" s="903"/>
      <c r="V63" s="865"/>
      <c r="W63" s="818"/>
      <c r="X63" s="904"/>
      <c r="Y63" s="626"/>
      <c r="Z63" s="904"/>
      <c r="AA63" s="626"/>
      <c r="AB63" s="904"/>
      <c r="AC63" s="626"/>
      <c r="AD63" s="904"/>
      <c r="AE63" s="626"/>
      <c r="AF63" s="626"/>
      <c r="AG63" s="626"/>
      <c r="AH63" s="821"/>
      <c r="AI63" s="866"/>
      <c r="AJ63" s="905"/>
      <c r="AK63" s="937"/>
      <c r="AL63" s="907"/>
      <c r="AM63" s="908"/>
      <c r="AN63" s="909"/>
      <c r="AO63" s="704"/>
      <c r="AP63" s="911"/>
      <c r="AQ63" s="704"/>
      <c r="AR63" s="913"/>
      <c r="AS63" s="914"/>
      <c r="AT63" s="920" t="str">
        <f aca="false">IF(AV64="","",IF(OR(AB64="",AB64&lt;&gt;7,AD64="",AD64&lt;&gt;3),"！算定期間の終わりが令和７年３月になっていません。年度内の廃止予定等がなければ、算定対象月を令和７年３月にしてください。",""))</f>
        <v/>
      </c>
      <c r="AU63" s="938"/>
      <c r="AV63" s="917"/>
      <c r="AW63" s="877" t="str">
        <f aca="false">IF('別紙様式2-2（４・５月分）'!O51="","",'別紙様式2-2（４・５月分）'!O51)</f>
        <v/>
      </c>
      <c r="AX63" s="833"/>
      <c r="AY63" s="919"/>
      <c r="AZ63" s="573"/>
      <c r="BE63" s="12"/>
      <c r="BF63" s="831" t="str">
        <f aca="false">G62</f>
        <v/>
      </c>
      <c r="BG63" s="831"/>
      <c r="BH63" s="831"/>
    </row>
    <row r="64" customFormat="false" ht="15" hidden="false" customHeight="true" outlineLevel="0" collapsed="false">
      <c r="A64" s="616"/>
      <c r="B64" s="617"/>
      <c r="C64" s="617"/>
      <c r="D64" s="617"/>
      <c r="E64" s="617"/>
      <c r="F64" s="617"/>
      <c r="G64" s="618"/>
      <c r="H64" s="618"/>
      <c r="I64" s="618"/>
      <c r="J64" s="808"/>
      <c r="K64" s="618"/>
      <c r="L64" s="809"/>
      <c r="M64" s="810"/>
      <c r="N64" s="837"/>
      <c r="O64" s="863"/>
      <c r="P64" s="873" t="s">
        <v>92</v>
      </c>
      <c r="Q64" s="876" t="e">
        <f aca="false">IFERROR(VLOOKUP('別紙様式2-2（４・５月分）'!AR50,【参考】数式用!$AT$5:$AV$22,3,FALSE),"")))</f>
        <v>#N/A</v>
      </c>
      <c r="R64" s="874" t="s">
        <v>94</v>
      </c>
      <c r="S64" s="875" t="e">
        <f aca="false">IFERROR(VLOOKUP(K62,【参考】数式用!$A$5:$AB$27,MATCH(Q64,【参考】数式用!$B$4:$AB$4,0)+1,0),"")))</f>
        <v>#N/A</v>
      </c>
      <c r="T64" s="843" t="s">
        <v>419</v>
      </c>
      <c r="U64" s="922"/>
      <c r="V64" s="870" t="e">
        <f aca="false">IFERROR(VLOOKUP(K62,【参考】数式用!$A$5:$AB$27,MATCH(U64,【参考】数式用!$B$4:$AB$4,0)+1,0),"")))</f>
        <v>#N/A</v>
      </c>
      <c r="W64" s="846" t="s">
        <v>88</v>
      </c>
      <c r="X64" s="923"/>
      <c r="Y64" s="667" t="s">
        <v>89</v>
      </c>
      <c r="Z64" s="923"/>
      <c r="AA64" s="667" t="s">
        <v>372</v>
      </c>
      <c r="AB64" s="923"/>
      <c r="AC64" s="667" t="s">
        <v>89</v>
      </c>
      <c r="AD64" s="923"/>
      <c r="AE64" s="667" t="s">
        <v>90</v>
      </c>
      <c r="AF64" s="667" t="s">
        <v>101</v>
      </c>
      <c r="AG64" s="667" t="str">
        <f aca="false">IF(X64&gt;=1,(AB64*12+AD64)-(X64*12+Z64)+1,"")</f>
        <v/>
      </c>
      <c r="AH64" s="849" t="s">
        <v>373</v>
      </c>
      <c r="AI64" s="850" t="str">
        <f aca="false">IFERROR(ROUNDDOWN(ROUND(L62*V64,0)*M62,0)*AG64,"")</f>
        <v/>
      </c>
      <c r="AJ64" s="924" t="str">
        <f aca="false">IFERROR(ROUNDDOWN(ROUND((L62*(V64-AX62)),0)*M62,0)*AG64,"")</f>
        <v/>
      </c>
      <c r="AK64" s="852" t="e">
        <f aca="false">IFERROR(ROUNDDOWN(ROUNDDOWN(ROUND(L62*VLOOKUP(K62,【参考】数式用!$A$5:$AB$27,MATCH("新加算Ⅳ",【参考】数式用!$B$4:$AB$4,0)+1,0),0)*M62,0)*AG64*0.5,0),"")),0),0),0))</f>
        <v>#N/A</v>
      </c>
      <c r="AL64" s="925"/>
      <c r="AM64" s="940" t="e">
        <f aca="false">IFERROR(IF('別紙様式2-2（４・５月分）'!Q52="ベア加算","", IF(OR(U64="新加算Ⅰ",U64="新加算Ⅱ",U64="新加算Ⅲ",U64="新加算Ⅳ"),ROUNDDOWN(ROUND(L62*VLOOKUP(K62,【参考】数式用!$A$5:$I$27,MATCH("ベア加算",【参考】数式用!$B$4:$I$4,0)+1,0),0)*M62,0)*AG64,"")),"")),0),0))))</f>
        <v>#N/A</v>
      </c>
      <c r="AN64" s="927"/>
      <c r="AO64" s="930"/>
      <c r="AP64" s="929"/>
      <c r="AQ64" s="930"/>
      <c r="AR64" s="931"/>
      <c r="AS64" s="932"/>
      <c r="AT64" s="920"/>
      <c r="AU64" s="611"/>
      <c r="AV64" s="831" t="str">
        <f aca="false">IF(OR(AB62&lt;&gt;7,AD62&lt;&gt;3),"V列に色付け","")</f>
        <v/>
      </c>
      <c r="AW64" s="877"/>
      <c r="AX64" s="833"/>
      <c r="AY64" s="933"/>
      <c r="AZ64" s="835" t="e">
        <f aca="false">IF(AM64&lt;&gt;"",IF(AN64="○","入力済","未入力"),"")</f>
        <v>#N/A</v>
      </c>
      <c r="BA64" s="835" t="str">
        <f aca="false">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835" t="str">
        <f aca="false">IF(OR(U64="新加算Ⅴ（７）",U64="新加算Ⅴ（９）",U64="新加算Ⅴ（10）",U64="新加算Ⅴ（12）",U64="新加算Ⅴ（13）",U64="新加算Ⅴ（14）"),IF(OR(AP64="○",AP64="令和６年度中に満たす"),"入力済","未入力"),"")</f>
        <v/>
      </c>
      <c r="BC64" s="835" t="str">
        <f aca="false">IF(OR(U64="新加算Ⅰ",U64="新加算Ⅱ",U64="新加算Ⅲ",U64="新加算Ⅴ（１）",U64="新加算Ⅴ（３）",U64="新加算Ⅴ（８）"),IF(OR(AQ64="○",AQ64="令和６年度中に満たす"),"入力済","未入力"),"")</f>
        <v/>
      </c>
      <c r="BD64" s="934" t="str">
        <f aca="false">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831" t="str">
        <f aca="false">IF(OR(U64="新加算Ⅰ",U64="新加算Ⅴ（１）",U64="新加算Ⅴ（２）",U64="新加算Ⅴ（５）",U64="新加算Ⅴ（７）",U64="新加算Ⅴ（10）"),IF(AS64="","未入力","入力済"),"")</f>
        <v/>
      </c>
      <c r="BF64" s="831" t="str">
        <f aca="false">G62</f>
        <v/>
      </c>
      <c r="BG64" s="831"/>
      <c r="BH64" s="831"/>
    </row>
    <row r="65" customFormat="false" ht="30" hidden="false" customHeight="true" outlineLevel="0" collapsed="false">
      <c r="A65" s="616"/>
      <c r="B65" s="617"/>
      <c r="C65" s="617"/>
      <c r="D65" s="617"/>
      <c r="E65" s="617"/>
      <c r="F65" s="617"/>
      <c r="G65" s="618"/>
      <c r="H65" s="618"/>
      <c r="I65" s="618"/>
      <c r="J65" s="808"/>
      <c r="K65" s="618"/>
      <c r="L65" s="809"/>
      <c r="M65" s="810"/>
      <c r="N65" s="859" t="str">
        <f aca="false">IF('別紙様式2-2（４・５月分）'!Q52="","",'別紙様式2-2（４・５月分）'!Q52)</f>
        <v/>
      </c>
      <c r="O65" s="863"/>
      <c r="P65" s="873"/>
      <c r="Q65" s="876"/>
      <c r="R65" s="874"/>
      <c r="S65" s="875"/>
      <c r="T65" s="843"/>
      <c r="U65" s="922"/>
      <c r="V65" s="870"/>
      <c r="W65" s="846"/>
      <c r="X65" s="923"/>
      <c r="Y65" s="667"/>
      <c r="Z65" s="923"/>
      <c r="AA65" s="667"/>
      <c r="AB65" s="923"/>
      <c r="AC65" s="667"/>
      <c r="AD65" s="923"/>
      <c r="AE65" s="667"/>
      <c r="AF65" s="667"/>
      <c r="AG65" s="667"/>
      <c r="AH65" s="849"/>
      <c r="AI65" s="850"/>
      <c r="AJ65" s="924"/>
      <c r="AK65" s="852"/>
      <c r="AL65" s="925"/>
      <c r="AM65" s="940"/>
      <c r="AN65" s="927"/>
      <c r="AO65" s="930"/>
      <c r="AP65" s="929"/>
      <c r="AQ65" s="930"/>
      <c r="AR65" s="931"/>
      <c r="AS65" s="932"/>
      <c r="AT65" s="935" t="str">
        <f aca="false">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611"/>
      <c r="AV65" s="831"/>
      <c r="AW65" s="877" t="str">
        <f aca="false">IF('別紙様式2-2（４・５月分）'!O52="","",'別紙様式2-2（４・５月分）'!O52)</f>
        <v/>
      </c>
      <c r="AX65" s="833"/>
      <c r="AY65" s="936"/>
      <c r="AZ65" s="835" t="str">
        <f aca="false">IF(OR(U65="新加算Ⅰ",U65="新加算Ⅱ",U65="新加算Ⅲ",U65="新加算Ⅳ",U65="新加算Ⅴ（１）",U65="新加算Ⅴ（２）",U65="新加算Ⅴ（３）",U65="新加算ⅠⅤ（４）",U65="新加算Ⅴ（５）",U65="新加算Ⅴ（６）",U65="新加算Ⅴ（８）",U65="新加算Ⅴ（11）"),IF(AJ65="○","","未入力"),"")</f>
        <v/>
      </c>
      <c r="BA65" s="835" t="str">
        <f aca="false">IF(OR(V65="新加算Ⅰ",V65="新加算Ⅱ",V65="新加算Ⅲ",V65="新加算Ⅳ",V65="新加算Ⅴ（１）",V65="新加算Ⅴ（２）",V65="新加算Ⅴ（３）",V65="新加算ⅠⅤ（４）",V65="新加算Ⅴ（５）",V65="新加算Ⅴ（６）",V65="新加算Ⅴ（８）",V65="新加算Ⅴ（11）"),IF(AK65="○","","未入力"),"")</f>
        <v/>
      </c>
      <c r="BB65" s="835" t="str">
        <f aca="false">IF(OR(V65="新加算Ⅴ（７）",V65="新加算Ⅴ（９）",V65="新加算Ⅴ（10）",V65="新加算Ⅴ（12）",V65="新加算Ⅴ（13）",V65="新加算Ⅴ（14）"),IF(AL65="○","","未入力"),"")</f>
        <v/>
      </c>
      <c r="BC65" s="835" t="str">
        <f aca="false">IF(OR(V65="新加算Ⅰ",V65="新加算Ⅱ",V65="新加算Ⅲ",V65="新加算Ⅴ（１）",V65="新加算Ⅴ（３）",V65="新加算Ⅴ（８）"),IF(AM65="○","","未入力"),"")</f>
        <v/>
      </c>
      <c r="BD65" s="934" t="str">
        <f aca="false">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831" t="str">
        <f aca="false">IF(AND(U65&lt;&gt;"（参考）令和７年度の移行予定",OR(V65="新加算Ⅰ",V65="新加算Ⅴ（１）",V65="新加算Ⅴ（２）",V65="新加算Ⅴ（５）",V65="新加算Ⅴ（７）",V65="新加算Ⅴ（10）")),IF(AO65="","未入力",IF(AO65="いずれも取得していない","要件を満たさない","")),"")</f>
        <v/>
      </c>
      <c r="BF65" s="831" t="str">
        <f aca="false">G62</f>
        <v/>
      </c>
      <c r="BG65" s="831"/>
      <c r="BH65" s="831"/>
    </row>
    <row r="66" customFormat="false" ht="30" hidden="false" customHeight="true" outlineLevel="0" collapsed="false">
      <c r="A66" s="730" t="n">
        <v>14</v>
      </c>
      <c r="B66" s="731" t="str">
        <f aca="false">IF(基本情報入力シート!C67="","",基本情報入力シート!C67)</f>
        <v/>
      </c>
      <c r="C66" s="731"/>
      <c r="D66" s="731"/>
      <c r="E66" s="731"/>
      <c r="F66" s="731"/>
      <c r="G66" s="732" t="str">
        <f aca="false">IF(基本情報入力シート!M67="","",基本情報入力シート!M67)</f>
        <v/>
      </c>
      <c r="H66" s="732" t="str">
        <f aca="false">IF(基本情報入力シート!R67="","",基本情報入力シート!R67)</f>
        <v/>
      </c>
      <c r="I66" s="732" t="str">
        <f aca="false">IF(基本情報入力シート!W67="","",基本情報入力シート!W67)</f>
        <v/>
      </c>
      <c r="J66" s="860" t="str">
        <f aca="false">IF(基本情報入力シート!X67="","",基本情報入力シート!X67)</f>
        <v/>
      </c>
      <c r="K66" s="732" t="str">
        <f aca="false">IF(基本情報入力シート!Y67="","",基本情報入力シート!Y67)</f>
        <v/>
      </c>
      <c r="L66" s="861" t="str">
        <f aca="false">IF(基本情報入力シート!AB67="","",基本情報入力シート!AB67)</f>
        <v/>
      </c>
      <c r="M66" s="862" t="e">
        <f aca="false">IF(基本情報入力シート!AC67="","",基本情報入力シート!AC67)</f>
        <v>#N/A</v>
      </c>
      <c r="N66" s="811" t="str">
        <f aca="false">IF('別紙様式2-2（４・５月分）'!Q53="","",'別紙様式2-2（４・５月分）'!Q53)</f>
        <v/>
      </c>
      <c r="O66" s="863" t="e">
        <f aca="false">IF(SUM('別紙様式2-2（４・５月分）'!R53:R55)=0,"",SUM('別紙様式2-2（４・５月分）'!R53:R55))</f>
        <v>#N/A</v>
      </c>
      <c r="P66" s="813" t="e">
        <f aca="false">IFERROR(VLOOKUP('別紙様式2-2（４・５月分）'!AR53,【参考】数式用!$AT$5:$AU$22,2,FALSE),"")))</f>
        <v>#N/A</v>
      </c>
      <c r="Q66" s="813"/>
      <c r="R66" s="813"/>
      <c r="S66" s="864" t="e">
        <f aca="false">IFERROR(VLOOKUP(K66,【参考】数式用!$A$5:$AB$27,MATCH(P66,【参考】数式用!$B$4:$AB$4,0)+1,0),"")))</f>
        <v>#N/A</v>
      </c>
      <c r="T66" s="815" t="s">
        <v>418</v>
      </c>
      <c r="U66" s="903" t="str">
        <f aca="false">IF('別紙様式2-3（６月以降分）'!U66="","",'別紙様式2-3（６月以降分）'!U66)</f>
        <v/>
      </c>
      <c r="V66" s="865" t="e">
        <f aca="false">IFERROR(VLOOKUP(K66,【参考】数式用!$A$5:$AB$27,MATCH(U66,【参考】数式用!$B$4:$AB$4,0)+1,0),"")))</f>
        <v>#N/A</v>
      </c>
      <c r="W66" s="818" t="s">
        <v>88</v>
      </c>
      <c r="X66" s="904" t="n">
        <f aca="false">'別紙様式2-3（６月以降分）'!X66</f>
        <v>6</v>
      </c>
      <c r="Y66" s="626" t="s">
        <v>89</v>
      </c>
      <c r="Z66" s="904" t="n">
        <f aca="false">'別紙様式2-3（６月以降分）'!Z66</f>
        <v>6</v>
      </c>
      <c r="AA66" s="626" t="s">
        <v>372</v>
      </c>
      <c r="AB66" s="904" t="n">
        <f aca="false">'別紙様式2-3（６月以降分）'!AB66</f>
        <v>7</v>
      </c>
      <c r="AC66" s="626" t="s">
        <v>89</v>
      </c>
      <c r="AD66" s="904" t="n">
        <f aca="false">'別紙様式2-3（６月以降分）'!AD66</f>
        <v>3</v>
      </c>
      <c r="AE66" s="626" t="s">
        <v>90</v>
      </c>
      <c r="AF66" s="626" t="s">
        <v>101</v>
      </c>
      <c r="AG66" s="626" t="n">
        <f aca="false">IF(X66&gt;=1,(AB66*12+AD66)-(X66*12+Z66)+1,"")</f>
        <v>10</v>
      </c>
      <c r="AH66" s="821" t="s">
        <v>373</v>
      </c>
      <c r="AI66" s="866" t="str">
        <f aca="false">'別紙様式2-3（６月以降分）'!AI66</f>
        <v/>
      </c>
      <c r="AJ66" s="905" t="str">
        <f aca="false">'別紙様式2-3（６月以降分）'!AJ66</f>
        <v/>
      </c>
      <c r="AK66" s="937" t="n">
        <f aca="false">'別紙様式2-3（６月以降分）'!AK66</f>
        <v>0</v>
      </c>
      <c r="AL66" s="907" t="str">
        <f aca="false">IF('別紙様式2-3（６月以降分）'!AL66="","",'別紙様式2-3（６月以降分）'!AL66)</f>
        <v/>
      </c>
      <c r="AM66" s="908" t="n">
        <f aca="false">'別紙様式2-3（６月以降分）'!AM66</f>
        <v>0</v>
      </c>
      <c r="AN66" s="909" t="str">
        <f aca="false">IF('別紙様式2-3（６月以降分）'!AN66="","",'別紙様式2-3（６月以降分）'!AN66)</f>
        <v/>
      </c>
      <c r="AO66" s="704" t="str">
        <f aca="false">IF('別紙様式2-3（６月以降分）'!AO66="","",'別紙様式2-3（６月以降分）'!AO66)</f>
        <v/>
      </c>
      <c r="AP66" s="911" t="str">
        <f aca="false">IF('別紙様式2-3（６月以降分）'!AP66="","",'別紙様式2-3（６月以降分）'!AP66)</f>
        <v/>
      </c>
      <c r="AQ66" s="704" t="str">
        <f aca="false">IF('別紙様式2-3（６月以降分）'!AQ66="","",'別紙様式2-3（６月以降分）'!AQ66)</f>
        <v/>
      </c>
      <c r="AR66" s="913" t="str">
        <f aca="false">IF('別紙様式2-3（６月以降分）'!AR66="","",'別紙様式2-3（６月以降分）'!AR66)</f>
        <v/>
      </c>
      <c r="AS66" s="914" t="str">
        <f aca="false">IF('別紙様式2-3（６月以降分）'!AS66="","",'別紙様式2-3（６月以降分）'!AS66)</f>
        <v/>
      </c>
      <c r="AT66" s="915" t="str">
        <f aca="false">IF(AV68="","",IF(V68&lt;V66,"！加算の要件上は問題ありませんが、令和６年度当初の新加算の加算率と比較して、移行後の加算率が下がる計画になっています。",""))</f>
        <v/>
      </c>
      <c r="AU66" s="938"/>
      <c r="AV66" s="917"/>
      <c r="AW66" s="877" t="str">
        <f aca="false">IF('別紙様式2-2（４・５月分）'!O53="","",'別紙様式2-2（４・５月分）'!O53)</f>
        <v/>
      </c>
      <c r="AX66" s="833" t="e">
        <f aca="false">IF(SUM('別紙様式2-2（４・５月分）'!P53:P55)=0,"",SUM('別紙様式2-2（４・５月分）'!P53:P55))</f>
        <v>#N/A</v>
      </c>
      <c r="AY66" s="939" t="e">
        <f aca="false">IFERROR(VLOOKUP(K66,【参考】数式用!$AJ$2:$AK$24,2,FALSE),"")))</f>
        <v>#N/A</v>
      </c>
      <c r="AZ66" s="684"/>
      <c r="BE66" s="12"/>
      <c r="BF66" s="831" t="str">
        <f aca="false">G66</f>
        <v/>
      </c>
      <c r="BG66" s="831"/>
      <c r="BH66" s="831"/>
    </row>
    <row r="67" customFormat="false" ht="15" hidden="false" customHeight="true" outlineLevel="0" collapsed="false">
      <c r="A67" s="730"/>
      <c r="B67" s="731"/>
      <c r="C67" s="731"/>
      <c r="D67" s="731"/>
      <c r="E67" s="731"/>
      <c r="F67" s="731"/>
      <c r="G67" s="732"/>
      <c r="H67" s="732"/>
      <c r="I67" s="732"/>
      <c r="J67" s="860"/>
      <c r="K67" s="732"/>
      <c r="L67" s="861"/>
      <c r="M67" s="862"/>
      <c r="N67" s="837" t="str">
        <f aca="false">IF('別紙様式2-2（４・５月分）'!Q54="","",'別紙様式2-2（４・５月分）'!Q54)</f>
        <v/>
      </c>
      <c r="O67" s="863"/>
      <c r="P67" s="813"/>
      <c r="Q67" s="813"/>
      <c r="R67" s="813"/>
      <c r="S67" s="864"/>
      <c r="T67" s="815"/>
      <c r="U67" s="903"/>
      <c r="V67" s="865"/>
      <c r="W67" s="818"/>
      <c r="X67" s="904"/>
      <c r="Y67" s="626"/>
      <c r="Z67" s="904"/>
      <c r="AA67" s="626"/>
      <c r="AB67" s="904"/>
      <c r="AC67" s="626"/>
      <c r="AD67" s="904"/>
      <c r="AE67" s="626"/>
      <c r="AF67" s="626"/>
      <c r="AG67" s="626"/>
      <c r="AH67" s="821"/>
      <c r="AI67" s="866"/>
      <c r="AJ67" s="905"/>
      <c r="AK67" s="937"/>
      <c r="AL67" s="907"/>
      <c r="AM67" s="908"/>
      <c r="AN67" s="909"/>
      <c r="AO67" s="704"/>
      <c r="AP67" s="911"/>
      <c r="AQ67" s="704"/>
      <c r="AR67" s="913"/>
      <c r="AS67" s="914"/>
      <c r="AT67" s="920" t="str">
        <f aca="false">IF(AV68="","",IF(OR(AB68="",AB68&lt;&gt;7,AD68="",AD68&lt;&gt;3),"！算定期間の終わりが令和７年３月になっていません。年度内の廃止予定等がなければ、算定対象月を令和７年３月にしてください。",""))</f>
        <v/>
      </c>
      <c r="AU67" s="938"/>
      <c r="AV67" s="917"/>
      <c r="AW67" s="877" t="str">
        <f aca="false">IF('別紙様式2-2（４・５月分）'!O54="","",'別紙様式2-2（４・５月分）'!O54)</f>
        <v/>
      </c>
      <c r="AX67" s="833"/>
      <c r="AY67" s="939"/>
      <c r="AZ67" s="573"/>
      <c r="BE67" s="12"/>
      <c r="BF67" s="831" t="str">
        <f aca="false">G66</f>
        <v/>
      </c>
      <c r="BG67" s="831"/>
      <c r="BH67" s="831"/>
    </row>
    <row r="68" customFormat="false" ht="15" hidden="false" customHeight="true" outlineLevel="0" collapsed="false">
      <c r="A68" s="730"/>
      <c r="B68" s="731"/>
      <c r="C68" s="731"/>
      <c r="D68" s="731"/>
      <c r="E68" s="731"/>
      <c r="F68" s="731"/>
      <c r="G68" s="732"/>
      <c r="H68" s="732"/>
      <c r="I68" s="732"/>
      <c r="J68" s="860"/>
      <c r="K68" s="732"/>
      <c r="L68" s="861"/>
      <c r="M68" s="862"/>
      <c r="N68" s="837"/>
      <c r="O68" s="863"/>
      <c r="P68" s="873" t="s">
        <v>92</v>
      </c>
      <c r="Q68" s="876" t="e">
        <f aca="false">IFERROR(VLOOKUP('別紙様式2-2（４・５月分）'!AR53,【参考】数式用!$AT$5:$AV$22,3,FALSE),"")))</f>
        <v>#N/A</v>
      </c>
      <c r="R68" s="874" t="s">
        <v>94</v>
      </c>
      <c r="S68" s="869" t="e">
        <f aca="false">IFERROR(VLOOKUP(K66,【参考】数式用!$A$5:$AB$27,MATCH(Q68,【参考】数式用!$B$4:$AB$4,0)+1,0),"")))</f>
        <v>#N/A</v>
      </c>
      <c r="T68" s="843" t="s">
        <v>419</v>
      </c>
      <c r="U68" s="922"/>
      <c r="V68" s="870" t="e">
        <f aca="false">IFERROR(VLOOKUP(K66,【参考】数式用!$A$5:$AB$27,MATCH(U68,【参考】数式用!$B$4:$AB$4,0)+1,0),"")))</f>
        <v>#N/A</v>
      </c>
      <c r="W68" s="846" t="s">
        <v>88</v>
      </c>
      <c r="X68" s="923"/>
      <c r="Y68" s="667" t="s">
        <v>89</v>
      </c>
      <c r="Z68" s="923"/>
      <c r="AA68" s="667" t="s">
        <v>372</v>
      </c>
      <c r="AB68" s="923"/>
      <c r="AC68" s="667" t="s">
        <v>89</v>
      </c>
      <c r="AD68" s="923"/>
      <c r="AE68" s="667" t="s">
        <v>90</v>
      </c>
      <c r="AF68" s="667" t="s">
        <v>101</v>
      </c>
      <c r="AG68" s="667" t="str">
        <f aca="false">IF(X68&gt;=1,(AB68*12+AD68)-(X68*12+Z68)+1,"")</f>
        <v/>
      </c>
      <c r="AH68" s="849" t="s">
        <v>373</v>
      </c>
      <c r="AI68" s="850" t="str">
        <f aca="false">IFERROR(ROUNDDOWN(ROUND(L66*V68,0)*M66,0)*AG68,"")</f>
        <v/>
      </c>
      <c r="AJ68" s="924" t="str">
        <f aca="false">IFERROR(ROUNDDOWN(ROUND((L66*(V68-AX66)),0)*M66,0)*AG68,"")</f>
        <v/>
      </c>
      <c r="AK68" s="852" t="e">
        <f aca="false">IFERROR(ROUNDDOWN(ROUNDDOWN(ROUND(L66*VLOOKUP(K66,【参考】数式用!$A$5:$AB$27,MATCH("新加算Ⅳ",【参考】数式用!$B$4:$AB$4,0)+1,0),0)*M66,0)*AG68*0.5,0),"")),0),0),0))</f>
        <v>#N/A</v>
      </c>
      <c r="AL68" s="925"/>
      <c r="AM68" s="940" t="e">
        <f aca="false">IFERROR(IF('別紙様式2-2（４・５月分）'!Q55="ベア加算","", IF(OR(U68="新加算Ⅰ",U68="新加算Ⅱ",U68="新加算Ⅲ",U68="新加算Ⅳ"),ROUNDDOWN(ROUND(L66*VLOOKUP(K66,【参考】数式用!$A$5:$I$27,MATCH("ベア加算",【参考】数式用!$B$4:$I$4,0)+1,0),0)*M66,0)*AG68,"")),"")),0),0))))</f>
        <v>#N/A</v>
      </c>
      <c r="AN68" s="927"/>
      <c r="AO68" s="930"/>
      <c r="AP68" s="929"/>
      <c r="AQ68" s="930"/>
      <c r="AR68" s="931"/>
      <c r="AS68" s="932"/>
      <c r="AT68" s="920"/>
      <c r="AU68" s="611"/>
      <c r="AV68" s="831" t="str">
        <f aca="false">IF(OR(AB66&lt;&gt;7,AD66&lt;&gt;3),"V列に色付け","")</f>
        <v/>
      </c>
      <c r="AW68" s="877"/>
      <c r="AX68" s="833"/>
      <c r="AY68" s="933"/>
      <c r="AZ68" s="835" t="e">
        <f aca="false">IF(AM68&lt;&gt;"",IF(AN68="○","入力済","未入力"),"")</f>
        <v>#N/A</v>
      </c>
      <c r="BA68" s="835" t="str">
        <f aca="false">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835" t="str">
        <f aca="false">IF(OR(U68="新加算Ⅴ（７）",U68="新加算Ⅴ（９）",U68="新加算Ⅴ（10）",U68="新加算Ⅴ（12）",U68="新加算Ⅴ（13）",U68="新加算Ⅴ（14）"),IF(OR(AP68="○",AP68="令和６年度中に満たす"),"入力済","未入力"),"")</f>
        <v/>
      </c>
      <c r="BC68" s="835" t="str">
        <f aca="false">IF(OR(U68="新加算Ⅰ",U68="新加算Ⅱ",U68="新加算Ⅲ",U68="新加算Ⅴ（１）",U68="新加算Ⅴ（３）",U68="新加算Ⅴ（８）"),IF(OR(AQ68="○",AQ68="令和６年度中に満たす"),"入力済","未入力"),"")</f>
        <v/>
      </c>
      <c r="BD68" s="934" t="str">
        <f aca="false">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831" t="str">
        <f aca="false">IF(OR(U68="新加算Ⅰ",U68="新加算Ⅴ（１）",U68="新加算Ⅴ（２）",U68="新加算Ⅴ（５）",U68="新加算Ⅴ（７）",U68="新加算Ⅴ（10）"),IF(AS68="","未入力","入力済"),"")</f>
        <v/>
      </c>
      <c r="BF68" s="831" t="str">
        <f aca="false">G66</f>
        <v/>
      </c>
      <c r="BG68" s="831"/>
      <c r="BH68" s="831"/>
    </row>
    <row r="69" customFormat="false" ht="30" hidden="false" customHeight="true" outlineLevel="0" collapsed="false">
      <c r="A69" s="730"/>
      <c r="B69" s="731"/>
      <c r="C69" s="731"/>
      <c r="D69" s="731"/>
      <c r="E69" s="731"/>
      <c r="F69" s="731"/>
      <c r="G69" s="732"/>
      <c r="H69" s="732"/>
      <c r="I69" s="732"/>
      <c r="J69" s="860"/>
      <c r="K69" s="732"/>
      <c r="L69" s="861"/>
      <c r="M69" s="862"/>
      <c r="N69" s="859" t="str">
        <f aca="false">IF('別紙様式2-2（４・５月分）'!Q55="","",'別紙様式2-2（４・５月分）'!Q55)</f>
        <v/>
      </c>
      <c r="O69" s="863"/>
      <c r="P69" s="873"/>
      <c r="Q69" s="876"/>
      <c r="R69" s="874"/>
      <c r="S69" s="869"/>
      <c r="T69" s="843"/>
      <c r="U69" s="922"/>
      <c r="V69" s="870"/>
      <c r="W69" s="846"/>
      <c r="X69" s="923"/>
      <c r="Y69" s="667"/>
      <c r="Z69" s="923"/>
      <c r="AA69" s="667"/>
      <c r="AB69" s="923"/>
      <c r="AC69" s="667"/>
      <c r="AD69" s="923"/>
      <c r="AE69" s="667"/>
      <c r="AF69" s="667"/>
      <c r="AG69" s="667"/>
      <c r="AH69" s="849"/>
      <c r="AI69" s="850"/>
      <c r="AJ69" s="924"/>
      <c r="AK69" s="852"/>
      <c r="AL69" s="925"/>
      <c r="AM69" s="940"/>
      <c r="AN69" s="927"/>
      <c r="AO69" s="930"/>
      <c r="AP69" s="929"/>
      <c r="AQ69" s="930"/>
      <c r="AR69" s="931"/>
      <c r="AS69" s="932"/>
      <c r="AT69" s="935" t="str">
        <f aca="false">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611"/>
      <c r="AV69" s="831"/>
      <c r="AW69" s="877" t="str">
        <f aca="false">IF('別紙様式2-2（４・５月分）'!O55="","",'別紙様式2-2（４・５月分）'!O55)</f>
        <v/>
      </c>
      <c r="AX69" s="833"/>
      <c r="AY69" s="936"/>
      <c r="AZ69" s="835" t="str">
        <f aca="false">IF(OR(U69="新加算Ⅰ",U69="新加算Ⅱ",U69="新加算Ⅲ",U69="新加算Ⅳ",U69="新加算Ⅴ（１）",U69="新加算Ⅴ（２）",U69="新加算Ⅴ（３）",U69="新加算ⅠⅤ（４）",U69="新加算Ⅴ（５）",U69="新加算Ⅴ（６）",U69="新加算Ⅴ（８）",U69="新加算Ⅴ（11）"),IF(AJ69="○","","未入力"),"")</f>
        <v/>
      </c>
      <c r="BA69" s="835" t="str">
        <f aca="false">IF(OR(V69="新加算Ⅰ",V69="新加算Ⅱ",V69="新加算Ⅲ",V69="新加算Ⅳ",V69="新加算Ⅴ（１）",V69="新加算Ⅴ（２）",V69="新加算Ⅴ（３）",V69="新加算ⅠⅤ（４）",V69="新加算Ⅴ（５）",V69="新加算Ⅴ（６）",V69="新加算Ⅴ（８）",V69="新加算Ⅴ（11）"),IF(AK69="○","","未入力"),"")</f>
        <v/>
      </c>
      <c r="BB69" s="835" t="str">
        <f aca="false">IF(OR(V69="新加算Ⅴ（７）",V69="新加算Ⅴ（９）",V69="新加算Ⅴ（10）",V69="新加算Ⅴ（12）",V69="新加算Ⅴ（13）",V69="新加算Ⅴ（14）"),IF(AL69="○","","未入力"),"")</f>
        <v/>
      </c>
      <c r="BC69" s="835" t="str">
        <f aca="false">IF(OR(V69="新加算Ⅰ",V69="新加算Ⅱ",V69="新加算Ⅲ",V69="新加算Ⅴ（１）",V69="新加算Ⅴ（３）",V69="新加算Ⅴ（８）"),IF(AM69="○","","未入力"),"")</f>
        <v/>
      </c>
      <c r="BD69" s="934" t="str">
        <f aca="false">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831" t="str">
        <f aca="false">IF(AND(U69&lt;&gt;"（参考）令和７年度の移行予定",OR(V69="新加算Ⅰ",V69="新加算Ⅴ（１）",V69="新加算Ⅴ（２）",V69="新加算Ⅴ（５）",V69="新加算Ⅴ（７）",V69="新加算Ⅴ（10）")),IF(AO69="","未入力",IF(AO69="いずれも取得していない","要件を満たさない","")),"")</f>
        <v/>
      </c>
      <c r="BF69" s="831" t="str">
        <f aca="false">G66</f>
        <v/>
      </c>
      <c r="BG69" s="831"/>
      <c r="BH69" s="831"/>
    </row>
    <row r="70" customFormat="false" ht="30" hidden="false" customHeight="true" outlineLevel="0" collapsed="false">
      <c r="A70" s="616" t="n">
        <v>15</v>
      </c>
      <c r="B70" s="617" t="str">
        <f aca="false">IF(基本情報入力シート!C68="","",基本情報入力シート!C68)</f>
        <v/>
      </c>
      <c r="C70" s="617"/>
      <c r="D70" s="617"/>
      <c r="E70" s="617"/>
      <c r="F70" s="617"/>
      <c r="G70" s="618" t="str">
        <f aca="false">IF(基本情報入力シート!M68="","",基本情報入力シート!M68)</f>
        <v/>
      </c>
      <c r="H70" s="618" t="str">
        <f aca="false">IF(基本情報入力シート!R68="","",基本情報入力シート!R68)</f>
        <v/>
      </c>
      <c r="I70" s="618" t="str">
        <f aca="false">IF(基本情報入力シート!W68="","",基本情報入力シート!W68)</f>
        <v/>
      </c>
      <c r="J70" s="808" t="str">
        <f aca="false">IF(基本情報入力シート!X68="","",基本情報入力シート!X68)</f>
        <v/>
      </c>
      <c r="K70" s="618" t="str">
        <f aca="false">IF(基本情報入力シート!Y68="","",基本情報入力シート!Y68)</f>
        <v/>
      </c>
      <c r="L70" s="809" t="str">
        <f aca="false">IF(基本情報入力シート!AB68="","",基本情報入力シート!AB68)</f>
        <v/>
      </c>
      <c r="M70" s="810" t="e">
        <f aca="false">IF(基本情報入力シート!AC68="","",基本情報入力シート!AC68)</f>
        <v>#N/A</v>
      </c>
      <c r="N70" s="811" t="str">
        <f aca="false">IF('別紙様式2-2（４・５月分）'!Q56="","",'別紙様式2-2（４・５月分）'!Q56)</f>
        <v/>
      </c>
      <c r="O70" s="863" t="e">
        <f aca="false">IF(SUM('別紙様式2-2（４・５月分）'!R56:R58)=0,"",SUM('別紙様式2-2（４・５月分）'!R56:R58))</f>
        <v>#N/A</v>
      </c>
      <c r="P70" s="813" t="e">
        <f aca="false">IFERROR(VLOOKUP('別紙様式2-2（４・５月分）'!AR56,【参考】数式用!$AT$5:$AU$22,2,FALSE),"")))</f>
        <v>#N/A</v>
      </c>
      <c r="Q70" s="813"/>
      <c r="R70" s="813"/>
      <c r="S70" s="864" t="e">
        <f aca="false">IFERROR(VLOOKUP(K70,【参考】数式用!$A$5:$AB$27,MATCH(P70,【参考】数式用!$B$4:$AB$4,0)+1,0),"")))</f>
        <v>#N/A</v>
      </c>
      <c r="T70" s="815" t="s">
        <v>418</v>
      </c>
      <c r="U70" s="903" t="str">
        <f aca="false">IF('別紙様式2-3（６月以降分）'!U70="","",'別紙様式2-3（６月以降分）'!U70)</f>
        <v/>
      </c>
      <c r="V70" s="865" t="e">
        <f aca="false">IFERROR(VLOOKUP(K70,【参考】数式用!$A$5:$AB$27,MATCH(U70,【参考】数式用!$B$4:$AB$4,0)+1,0),"")))</f>
        <v>#N/A</v>
      </c>
      <c r="W70" s="818" t="s">
        <v>88</v>
      </c>
      <c r="X70" s="904" t="n">
        <f aca="false">'別紙様式2-3（６月以降分）'!X70</f>
        <v>6</v>
      </c>
      <c r="Y70" s="626" t="s">
        <v>89</v>
      </c>
      <c r="Z70" s="904" t="n">
        <f aca="false">'別紙様式2-3（６月以降分）'!Z70</f>
        <v>6</v>
      </c>
      <c r="AA70" s="626" t="s">
        <v>372</v>
      </c>
      <c r="AB70" s="904" t="n">
        <f aca="false">'別紙様式2-3（６月以降分）'!AB70</f>
        <v>7</v>
      </c>
      <c r="AC70" s="626" t="s">
        <v>89</v>
      </c>
      <c r="AD70" s="904" t="n">
        <f aca="false">'別紙様式2-3（６月以降分）'!AD70</f>
        <v>3</v>
      </c>
      <c r="AE70" s="626" t="s">
        <v>90</v>
      </c>
      <c r="AF70" s="626" t="s">
        <v>101</v>
      </c>
      <c r="AG70" s="626" t="n">
        <f aca="false">IF(X70&gt;=1,(AB70*12+AD70)-(X70*12+Z70)+1,"")</f>
        <v>10</v>
      </c>
      <c r="AH70" s="821" t="s">
        <v>373</v>
      </c>
      <c r="AI70" s="866" t="str">
        <f aca="false">'別紙様式2-3（６月以降分）'!AI70</f>
        <v/>
      </c>
      <c r="AJ70" s="905" t="str">
        <f aca="false">'別紙様式2-3（６月以降分）'!AJ70</f>
        <v/>
      </c>
      <c r="AK70" s="937" t="n">
        <f aca="false">'別紙様式2-3（６月以降分）'!AK70</f>
        <v>0</v>
      </c>
      <c r="AL70" s="907" t="str">
        <f aca="false">IF('別紙様式2-3（６月以降分）'!AL70="","",'別紙様式2-3（６月以降分）'!AL70)</f>
        <v/>
      </c>
      <c r="AM70" s="908" t="n">
        <f aca="false">'別紙様式2-3（６月以降分）'!AM70</f>
        <v>0</v>
      </c>
      <c r="AN70" s="909" t="str">
        <f aca="false">IF('別紙様式2-3（６月以降分）'!AN70="","",'別紙様式2-3（６月以降分）'!AN70)</f>
        <v/>
      </c>
      <c r="AO70" s="704" t="str">
        <f aca="false">IF('別紙様式2-3（６月以降分）'!AO70="","",'別紙様式2-3（６月以降分）'!AO70)</f>
        <v/>
      </c>
      <c r="AP70" s="911" t="str">
        <f aca="false">IF('別紙様式2-3（６月以降分）'!AP70="","",'別紙様式2-3（６月以降分）'!AP70)</f>
        <v/>
      </c>
      <c r="AQ70" s="704" t="str">
        <f aca="false">IF('別紙様式2-3（６月以降分）'!AQ70="","",'別紙様式2-3（６月以降分）'!AQ70)</f>
        <v/>
      </c>
      <c r="AR70" s="913" t="str">
        <f aca="false">IF('別紙様式2-3（６月以降分）'!AR70="","",'別紙様式2-3（６月以降分）'!AR70)</f>
        <v/>
      </c>
      <c r="AS70" s="914" t="str">
        <f aca="false">IF('別紙様式2-3（６月以降分）'!AS70="","",'別紙様式2-3（６月以降分）'!AS70)</f>
        <v/>
      </c>
      <c r="AT70" s="915" t="str">
        <f aca="false">IF(AV72="","",IF(V72&lt;V70,"！加算の要件上は問題ありませんが、令和６年度当初の新加算の加算率と比較して、移行後の加算率が下がる計画になっています。",""))</f>
        <v/>
      </c>
      <c r="AU70" s="938"/>
      <c r="AV70" s="917"/>
      <c r="AW70" s="877" t="str">
        <f aca="false">IF('別紙様式2-2（４・５月分）'!O56="","",'別紙様式2-2（４・５月分）'!O56)</f>
        <v/>
      </c>
      <c r="AX70" s="833" t="e">
        <f aca="false">IF(SUM('別紙様式2-2（４・５月分）'!P56:P58)=0,"",SUM('別紙様式2-2（４・５月分）'!P56:P58))</f>
        <v>#N/A</v>
      </c>
      <c r="AY70" s="919" t="e">
        <f aca="false">IFERROR(VLOOKUP(K70,【参考】数式用!$AJ$2:$AK$24,2,FALSE),"")))</f>
        <v>#N/A</v>
      </c>
      <c r="AZ70" s="684"/>
      <c r="BE70" s="12"/>
      <c r="BF70" s="831" t="str">
        <f aca="false">G70</f>
        <v/>
      </c>
      <c r="BG70" s="831"/>
      <c r="BH70" s="831"/>
    </row>
    <row r="71" customFormat="false" ht="15" hidden="false" customHeight="true" outlineLevel="0" collapsed="false">
      <c r="A71" s="616"/>
      <c r="B71" s="617"/>
      <c r="C71" s="617"/>
      <c r="D71" s="617"/>
      <c r="E71" s="617"/>
      <c r="F71" s="617"/>
      <c r="G71" s="618"/>
      <c r="H71" s="618"/>
      <c r="I71" s="618"/>
      <c r="J71" s="808"/>
      <c r="K71" s="618"/>
      <c r="L71" s="809"/>
      <c r="M71" s="810"/>
      <c r="N71" s="837" t="str">
        <f aca="false">IF('別紙様式2-2（４・５月分）'!Q57="","",'別紙様式2-2（４・５月分）'!Q57)</f>
        <v/>
      </c>
      <c r="O71" s="863"/>
      <c r="P71" s="813"/>
      <c r="Q71" s="813"/>
      <c r="R71" s="813"/>
      <c r="S71" s="864"/>
      <c r="T71" s="815"/>
      <c r="U71" s="903"/>
      <c r="V71" s="865"/>
      <c r="W71" s="818"/>
      <c r="X71" s="904"/>
      <c r="Y71" s="626"/>
      <c r="Z71" s="904"/>
      <c r="AA71" s="626"/>
      <c r="AB71" s="904"/>
      <c r="AC71" s="626"/>
      <c r="AD71" s="904"/>
      <c r="AE71" s="626"/>
      <c r="AF71" s="626"/>
      <c r="AG71" s="626"/>
      <c r="AH71" s="821"/>
      <c r="AI71" s="866"/>
      <c r="AJ71" s="905"/>
      <c r="AK71" s="937"/>
      <c r="AL71" s="907"/>
      <c r="AM71" s="908"/>
      <c r="AN71" s="909"/>
      <c r="AO71" s="704"/>
      <c r="AP71" s="911"/>
      <c r="AQ71" s="704"/>
      <c r="AR71" s="913"/>
      <c r="AS71" s="914"/>
      <c r="AT71" s="920" t="str">
        <f aca="false">IF(AV72="","",IF(OR(AB72="",AB72&lt;&gt;7,AD72="",AD72&lt;&gt;3),"！算定期間の終わりが令和７年３月になっていません。年度内の廃止予定等がなければ、算定対象月を令和７年３月にしてください。",""))</f>
        <v/>
      </c>
      <c r="AU71" s="938"/>
      <c r="AV71" s="917"/>
      <c r="AW71" s="877" t="str">
        <f aca="false">IF('別紙様式2-2（４・５月分）'!O57="","",'別紙様式2-2（４・５月分）'!O57)</f>
        <v/>
      </c>
      <c r="AX71" s="833"/>
      <c r="AY71" s="919"/>
      <c r="AZ71" s="573"/>
      <c r="BE71" s="12"/>
      <c r="BF71" s="831" t="str">
        <f aca="false">G70</f>
        <v/>
      </c>
      <c r="BG71" s="831"/>
      <c r="BH71" s="831"/>
    </row>
    <row r="72" customFormat="false" ht="15" hidden="false" customHeight="true" outlineLevel="0" collapsed="false">
      <c r="A72" s="616"/>
      <c r="B72" s="617"/>
      <c r="C72" s="617"/>
      <c r="D72" s="617"/>
      <c r="E72" s="617"/>
      <c r="F72" s="617"/>
      <c r="G72" s="618"/>
      <c r="H72" s="618"/>
      <c r="I72" s="618"/>
      <c r="J72" s="808"/>
      <c r="K72" s="618"/>
      <c r="L72" s="809"/>
      <c r="M72" s="810"/>
      <c r="N72" s="837"/>
      <c r="O72" s="863"/>
      <c r="P72" s="873" t="s">
        <v>92</v>
      </c>
      <c r="Q72" s="876" t="e">
        <f aca="false">IFERROR(VLOOKUP('別紙様式2-2（４・５月分）'!AR56,【参考】数式用!$AT$5:$AV$22,3,FALSE),"")))</f>
        <v>#N/A</v>
      </c>
      <c r="R72" s="874" t="s">
        <v>94</v>
      </c>
      <c r="S72" s="875" t="e">
        <f aca="false">IFERROR(VLOOKUP(K70,【参考】数式用!$A$5:$AB$27,MATCH(Q72,【参考】数式用!$B$4:$AB$4,0)+1,0),"")))</f>
        <v>#N/A</v>
      </c>
      <c r="T72" s="843" t="s">
        <v>419</v>
      </c>
      <c r="U72" s="922"/>
      <c r="V72" s="870" t="e">
        <f aca="false">IFERROR(VLOOKUP(K70,【参考】数式用!$A$5:$AB$27,MATCH(U72,【参考】数式用!$B$4:$AB$4,0)+1,0),"")))</f>
        <v>#N/A</v>
      </c>
      <c r="W72" s="846" t="s">
        <v>88</v>
      </c>
      <c r="X72" s="923"/>
      <c r="Y72" s="667" t="s">
        <v>89</v>
      </c>
      <c r="Z72" s="923"/>
      <c r="AA72" s="667" t="s">
        <v>372</v>
      </c>
      <c r="AB72" s="923"/>
      <c r="AC72" s="667" t="s">
        <v>89</v>
      </c>
      <c r="AD72" s="923"/>
      <c r="AE72" s="667" t="s">
        <v>90</v>
      </c>
      <c r="AF72" s="667" t="s">
        <v>101</v>
      </c>
      <c r="AG72" s="667" t="str">
        <f aca="false">IF(X72&gt;=1,(AB72*12+AD72)-(X72*12+Z72)+1,"")</f>
        <v/>
      </c>
      <c r="AH72" s="849" t="s">
        <v>373</v>
      </c>
      <c r="AI72" s="850" t="str">
        <f aca="false">IFERROR(ROUNDDOWN(ROUND(L70*V72,0)*M70,0)*AG72,"")</f>
        <v/>
      </c>
      <c r="AJ72" s="924" t="str">
        <f aca="false">IFERROR(ROUNDDOWN(ROUND((L70*(V72-AX70)),0)*M70,0)*AG72,"")</f>
        <v/>
      </c>
      <c r="AK72" s="852" t="e">
        <f aca="false">IFERROR(ROUNDDOWN(ROUNDDOWN(ROUND(L70*VLOOKUP(K70,【参考】数式用!$A$5:$AB$27,MATCH("新加算Ⅳ",【参考】数式用!$B$4:$AB$4,0)+1,0),0)*M70,0)*AG72*0.5,0),"")),0),0),0))</f>
        <v>#N/A</v>
      </c>
      <c r="AL72" s="925"/>
      <c r="AM72" s="940" t="e">
        <f aca="false">IFERROR(IF('別紙様式2-2（４・５月分）'!Q58="ベア加算","", IF(OR(U72="新加算Ⅰ",U72="新加算Ⅱ",U72="新加算Ⅲ",U72="新加算Ⅳ"),ROUNDDOWN(ROUND(L70*VLOOKUP(K70,【参考】数式用!$A$5:$I$27,MATCH("ベア加算",【参考】数式用!$B$4:$I$4,0)+1,0),0)*M70,0)*AG72,"")),"")),0),0))))</f>
        <v>#N/A</v>
      </c>
      <c r="AN72" s="927"/>
      <c r="AO72" s="930"/>
      <c r="AP72" s="929"/>
      <c r="AQ72" s="930"/>
      <c r="AR72" s="931"/>
      <c r="AS72" s="932"/>
      <c r="AT72" s="920"/>
      <c r="AU72" s="611"/>
      <c r="AV72" s="831" t="str">
        <f aca="false">IF(OR(AB70&lt;&gt;7,AD70&lt;&gt;3),"V列に色付け","")</f>
        <v/>
      </c>
      <c r="AW72" s="877"/>
      <c r="AX72" s="833"/>
      <c r="AY72" s="933"/>
      <c r="AZ72" s="835" t="e">
        <f aca="false">IF(AM72&lt;&gt;"",IF(AN72="○","入力済","未入力"),"")</f>
        <v>#N/A</v>
      </c>
      <c r="BA72" s="835" t="str">
        <f aca="false">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835" t="str">
        <f aca="false">IF(OR(U72="新加算Ⅴ（７）",U72="新加算Ⅴ（９）",U72="新加算Ⅴ（10）",U72="新加算Ⅴ（12）",U72="新加算Ⅴ（13）",U72="新加算Ⅴ（14）"),IF(OR(AP72="○",AP72="令和６年度中に満たす"),"入力済","未入力"),"")</f>
        <v/>
      </c>
      <c r="BC72" s="835" t="str">
        <f aca="false">IF(OR(U72="新加算Ⅰ",U72="新加算Ⅱ",U72="新加算Ⅲ",U72="新加算Ⅴ（１）",U72="新加算Ⅴ（３）",U72="新加算Ⅴ（８）"),IF(OR(AQ72="○",AQ72="令和６年度中に満たす"),"入力済","未入力"),"")</f>
        <v/>
      </c>
      <c r="BD72" s="934" t="str">
        <f aca="false">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831" t="str">
        <f aca="false">IF(OR(U72="新加算Ⅰ",U72="新加算Ⅴ（１）",U72="新加算Ⅴ（２）",U72="新加算Ⅴ（５）",U72="新加算Ⅴ（７）",U72="新加算Ⅴ（10）"),IF(AS72="","未入力","入力済"),"")</f>
        <v/>
      </c>
      <c r="BF72" s="831" t="str">
        <f aca="false">G70</f>
        <v/>
      </c>
      <c r="BG72" s="831"/>
      <c r="BH72" s="831"/>
    </row>
    <row r="73" customFormat="false" ht="30" hidden="false" customHeight="true" outlineLevel="0" collapsed="false">
      <c r="A73" s="616"/>
      <c r="B73" s="617"/>
      <c r="C73" s="617"/>
      <c r="D73" s="617"/>
      <c r="E73" s="617"/>
      <c r="F73" s="617"/>
      <c r="G73" s="618"/>
      <c r="H73" s="618"/>
      <c r="I73" s="618"/>
      <c r="J73" s="808"/>
      <c r="K73" s="618"/>
      <c r="L73" s="809"/>
      <c r="M73" s="810"/>
      <c r="N73" s="859" t="str">
        <f aca="false">IF('別紙様式2-2（４・５月分）'!Q58="","",'別紙様式2-2（４・５月分）'!Q58)</f>
        <v/>
      </c>
      <c r="O73" s="863"/>
      <c r="P73" s="873"/>
      <c r="Q73" s="876"/>
      <c r="R73" s="874"/>
      <c r="S73" s="875"/>
      <c r="T73" s="843"/>
      <c r="U73" s="922"/>
      <c r="V73" s="870"/>
      <c r="W73" s="846"/>
      <c r="X73" s="923"/>
      <c r="Y73" s="667"/>
      <c r="Z73" s="923"/>
      <c r="AA73" s="667"/>
      <c r="AB73" s="923"/>
      <c r="AC73" s="667"/>
      <c r="AD73" s="923"/>
      <c r="AE73" s="667"/>
      <c r="AF73" s="667"/>
      <c r="AG73" s="667"/>
      <c r="AH73" s="849"/>
      <c r="AI73" s="850"/>
      <c r="AJ73" s="924"/>
      <c r="AK73" s="852"/>
      <c r="AL73" s="925"/>
      <c r="AM73" s="940"/>
      <c r="AN73" s="927"/>
      <c r="AO73" s="930"/>
      <c r="AP73" s="929"/>
      <c r="AQ73" s="930"/>
      <c r="AR73" s="931"/>
      <c r="AS73" s="932"/>
      <c r="AT73" s="935" t="str">
        <f aca="false">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611"/>
      <c r="AV73" s="831"/>
      <c r="AW73" s="877" t="str">
        <f aca="false">IF('別紙様式2-2（４・５月分）'!O58="","",'別紙様式2-2（４・５月分）'!O58)</f>
        <v/>
      </c>
      <c r="AX73" s="833"/>
      <c r="AY73" s="936"/>
      <c r="AZ73" s="835" t="str">
        <f aca="false">IF(OR(U73="新加算Ⅰ",U73="新加算Ⅱ",U73="新加算Ⅲ",U73="新加算Ⅳ",U73="新加算Ⅴ（１）",U73="新加算Ⅴ（２）",U73="新加算Ⅴ（３）",U73="新加算ⅠⅤ（４）",U73="新加算Ⅴ（５）",U73="新加算Ⅴ（６）",U73="新加算Ⅴ（８）",U73="新加算Ⅴ（11）"),IF(AJ73="○","","未入力"),"")</f>
        <v/>
      </c>
      <c r="BA73" s="835" t="str">
        <f aca="false">IF(OR(V73="新加算Ⅰ",V73="新加算Ⅱ",V73="新加算Ⅲ",V73="新加算Ⅳ",V73="新加算Ⅴ（１）",V73="新加算Ⅴ（２）",V73="新加算Ⅴ（３）",V73="新加算ⅠⅤ（４）",V73="新加算Ⅴ（５）",V73="新加算Ⅴ（６）",V73="新加算Ⅴ（８）",V73="新加算Ⅴ（11）"),IF(AK73="○","","未入力"),"")</f>
        <v/>
      </c>
      <c r="BB73" s="835" t="str">
        <f aca="false">IF(OR(V73="新加算Ⅴ（７）",V73="新加算Ⅴ（９）",V73="新加算Ⅴ（10）",V73="新加算Ⅴ（12）",V73="新加算Ⅴ（13）",V73="新加算Ⅴ（14）"),IF(AL73="○","","未入力"),"")</f>
        <v/>
      </c>
      <c r="BC73" s="835" t="str">
        <f aca="false">IF(OR(V73="新加算Ⅰ",V73="新加算Ⅱ",V73="新加算Ⅲ",V73="新加算Ⅴ（１）",V73="新加算Ⅴ（３）",V73="新加算Ⅴ（８）"),IF(AM73="○","","未入力"),"")</f>
        <v/>
      </c>
      <c r="BD73" s="934" t="str">
        <f aca="false">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831" t="str">
        <f aca="false">IF(AND(U73&lt;&gt;"（参考）令和７年度の移行予定",OR(V73="新加算Ⅰ",V73="新加算Ⅴ（１）",V73="新加算Ⅴ（２）",V73="新加算Ⅴ（５）",V73="新加算Ⅴ（７）",V73="新加算Ⅴ（10）")),IF(AO73="","未入力",IF(AO73="いずれも取得していない","要件を満たさない","")),"")</f>
        <v/>
      </c>
      <c r="BF73" s="831" t="str">
        <f aca="false">G70</f>
        <v/>
      </c>
      <c r="BG73" s="831"/>
      <c r="BH73" s="831"/>
    </row>
    <row r="74" customFormat="false" ht="30" hidden="false" customHeight="true" outlineLevel="0" collapsed="false">
      <c r="A74" s="730" t="n">
        <v>16</v>
      </c>
      <c r="B74" s="731" t="str">
        <f aca="false">IF(基本情報入力シート!C69="","",基本情報入力シート!C69)</f>
        <v/>
      </c>
      <c r="C74" s="731"/>
      <c r="D74" s="731"/>
      <c r="E74" s="731"/>
      <c r="F74" s="731"/>
      <c r="G74" s="732" t="str">
        <f aca="false">IF(基本情報入力シート!M69="","",基本情報入力シート!M69)</f>
        <v/>
      </c>
      <c r="H74" s="732" t="str">
        <f aca="false">IF(基本情報入力シート!R69="","",基本情報入力シート!R69)</f>
        <v/>
      </c>
      <c r="I74" s="732" t="str">
        <f aca="false">IF(基本情報入力シート!W69="","",基本情報入力シート!W69)</f>
        <v/>
      </c>
      <c r="J74" s="860" t="str">
        <f aca="false">IF(基本情報入力シート!X69="","",基本情報入力シート!X69)</f>
        <v/>
      </c>
      <c r="K74" s="732" t="str">
        <f aca="false">IF(基本情報入力シート!Y69="","",基本情報入力シート!Y69)</f>
        <v/>
      </c>
      <c r="L74" s="861" t="str">
        <f aca="false">IF(基本情報入力シート!AB69="","",基本情報入力シート!AB69)</f>
        <v/>
      </c>
      <c r="M74" s="862" t="e">
        <f aca="false">IF(基本情報入力シート!AC69="","",基本情報入力シート!AC69)</f>
        <v>#N/A</v>
      </c>
      <c r="N74" s="811" t="str">
        <f aca="false">IF('別紙様式2-2（４・５月分）'!Q59="","",'別紙様式2-2（４・５月分）'!Q59)</f>
        <v/>
      </c>
      <c r="O74" s="863" t="e">
        <f aca="false">IF(SUM('別紙様式2-2（４・５月分）'!R59:R61)=0,"",SUM('別紙様式2-2（４・５月分）'!R59:R61))</f>
        <v>#N/A</v>
      </c>
      <c r="P74" s="813" t="e">
        <f aca="false">IFERROR(VLOOKUP('別紙様式2-2（４・５月分）'!AR59,【参考】数式用!$AT$5:$AU$22,2,FALSE),"")))</f>
        <v>#N/A</v>
      </c>
      <c r="Q74" s="813"/>
      <c r="R74" s="813"/>
      <c r="S74" s="864" t="e">
        <f aca="false">IFERROR(VLOOKUP(K74,【参考】数式用!$A$5:$AB$27,MATCH(P74,【参考】数式用!$B$4:$AB$4,0)+1,0),"")))</f>
        <v>#N/A</v>
      </c>
      <c r="T74" s="815" t="s">
        <v>418</v>
      </c>
      <c r="U74" s="903" t="str">
        <f aca="false">IF('別紙様式2-3（６月以降分）'!U74="","",'別紙様式2-3（６月以降分）'!U74)</f>
        <v/>
      </c>
      <c r="V74" s="865" t="e">
        <f aca="false">IFERROR(VLOOKUP(K74,【参考】数式用!$A$5:$AB$27,MATCH(U74,【参考】数式用!$B$4:$AB$4,0)+1,0),"")))</f>
        <v>#N/A</v>
      </c>
      <c r="W74" s="818" t="s">
        <v>88</v>
      </c>
      <c r="X74" s="904" t="n">
        <f aca="false">'別紙様式2-3（６月以降分）'!X74</f>
        <v>6</v>
      </c>
      <c r="Y74" s="626" t="s">
        <v>89</v>
      </c>
      <c r="Z74" s="904" t="n">
        <f aca="false">'別紙様式2-3（６月以降分）'!Z74</f>
        <v>6</v>
      </c>
      <c r="AA74" s="626" t="s">
        <v>372</v>
      </c>
      <c r="AB74" s="904" t="n">
        <f aca="false">'別紙様式2-3（６月以降分）'!AB74</f>
        <v>7</v>
      </c>
      <c r="AC74" s="626" t="s">
        <v>89</v>
      </c>
      <c r="AD74" s="904" t="n">
        <f aca="false">'別紙様式2-3（６月以降分）'!AD74</f>
        <v>3</v>
      </c>
      <c r="AE74" s="626" t="s">
        <v>90</v>
      </c>
      <c r="AF74" s="626" t="s">
        <v>101</v>
      </c>
      <c r="AG74" s="626" t="n">
        <f aca="false">IF(X74&gt;=1,(AB74*12+AD74)-(X74*12+Z74)+1,"")</f>
        <v>10</v>
      </c>
      <c r="AH74" s="821" t="s">
        <v>373</v>
      </c>
      <c r="AI74" s="866" t="str">
        <f aca="false">'別紙様式2-3（６月以降分）'!AI74</f>
        <v/>
      </c>
      <c r="AJ74" s="905" t="str">
        <f aca="false">'別紙様式2-3（６月以降分）'!AJ74</f>
        <v/>
      </c>
      <c r="AK74" s="937" t="n">
        <f aca="false">'別紙様式2-3（６月以降分）'!AK74</f>
        <v>0</v>
      </c>
      <c r="AL74" s="907" t="str">
        <f aca="false">IF('別紙様式2-3（６月以降分）'!AL74="","",'別紙様式2-3（６月以降分）'!AL74)</f>
        <v/>
      </c>
      <c r="AM74" s="908" t="n">
        <f aca="false">'別紙様式2-3（６月以降分）'!AM74</f>
        <v>0</v>
      </c>
      <c r="AN74" s="909" t="str">
        <f aca="false">IF('別紙様式2-3（６月以降分）'!AN74="","",'別紙様式2-3（６月以降分）'!AN74)</f>
        <v/>
      </c>
      <c r="AO74" s="704" t="str">
        <f aca="false">IF('別紙様式2-3（６月以降分）'!AO74="","",'別紙様式2-3（６月以降分）'!AO74)</f>
        <v/>
      </c>
      <c r="AP74" s="911" t="str">
        <f aca="false">IF('別紙様式2-3（６月以降分）'!AP74="","",'別紙様式2-3（６月以降分）'!AP74)</f>
        <v/>
      </c>
      <c r="AQ74" s="704" t="str">
        <f aca="false">IF('別紙様式2-3（６月以降分）'!AQ74="","",'別紙様式2-3（６月以降分）'!AQ74)</f>
        <v/>
      </c>
      <c r="AR74" s="913" t="str">
        <f aca="false">IF('別紙様式2-3（６月以降分）'!AR74="","",'別紙様式2-3（６月以降分）'!AR74)</f>
        <v/>
      </c>
      <c r="AS74" s="914" t="str">
        <f aca="false">IF('別紙様式2-3（６月以降分）'!AS74="","",'別紙様式2-3（６月以降分）'!AS74)</f>
        <v/>
      </c>
      <c r="AT74" s="915" t="str">
        <f aca="false">IF(AV76="","",IF(V76&lt;V74,"！加算の要件上は問題ありませんが、令和６年度当初の新加算の加算率と比較して、移行後の加算率が下がる計画になっています。",""))</f>
        <v/>
      </c>
      <c r="AU74" s="938"/>
      <c r="AV74" s="917"/>
      <c r="AW74" s="877" t="str">
        <f aca="false">IF('別紙様式2-2（４・５月分）'!O59="","",'別紙様式2-2（４・５月分）'!O59)</f>
        <v/>
      </c>
      <c r="AX74" s="833" t="e">
        <f aca="false">IF(SUM('別紙様式2-2（４・５月分）'!P59:P61)=0,"",SUM('別紙様式2-2（４・５月分）'!P59:P61))</f>
        <v>#N/A</v>
      </c>
      <c r="AY74" s="939" t="e">
        <f aca="false">IFERROR(VLOOKUP(K74,【参考】数式用!$AJ$2:$AK$24,2,FALSE),"")))</f>
        <v>#N/A</v>
      </c>
      <c r="AZ74" s="684"/>
      <c r="BE74" s="12"/>
      <c r="BF74" s="831" t="str">
        <f aca="false">G74</f>
        <v/>
      </c>
      <c r="BG74" s="831"/>
      <c r="BH74" s="831"/>
    </row>
    <row r="75" customFormat="false" ht="15" hidden="false" customHeight="true" outlineLevel="0" collapsed="false">
      <c r="A75" s="730"/>
      <c r="B75" s="731"/>
      <c r="C75" s="731"/>
      <c r="D75" s="731"/>
      <c r="E75" s="731"/>
      <c r="F75" s="731"/>
      <c r="G75" s="732"/>
      <c r="H75" s="732"/>
      <c r="I75" s="732"/>
      <c r="J75" s="860"/>
      <c r="K75" s="732"/>
      <c r="L75" s="861"/>
      <c r="M75" s="862"/>
      <c r="N75" s="837" t="str">
        <f aca="false">IF('別紙様式2-2（４・５月分）'!Q60="","",'別紙様式2-2（４・５月分）'!Q60)</f>
        <v/>
      </c>
      <c r="O75" s="863"/>
      <c r="P75" s="813"/>
      <c r="Q75" s="813"/>
      <c r="R75" s="813"/>
      <c r="S75" s="864"/>
      <c r="T75" s="815"/>
      <c r="U75" s="903"/>
      <c r="V75" s="865"/>
      <c r="W75" s="818"/>
      <c r="X75" s="904"/>
      <c r="Y75" s="626"/>
      <c r="Z75" s="904"/>
      <c r="AA75" s="626"/>
      <c r="AB75" s="904"/>
      <c r="AC75" s="626"/>
      <c r="AD75" s="904"/>
      <c r="AE75" s="626"/>
      <c r="AF75" s="626"/>
      <c r="AG75" s="626"/>
      <c r="AH75" s="821"/>
      <c r="AI75" s="866"/>
      <c r="AJ75" s="905"/>
      <c r="AK75" s="937"/>
      <c r="AL75" s="907"/>
      <c r="AM75" s="908"/>
      <c r="AN75" s="909"/>
      <c r="AO75" s="704"/>
      <c r="AP75" s="911"/>
      <c r="AQ75" s="704"/>
      <c r="AR75" s="913"/>
      <c r="AS75" s="914"/>
      <c r="AT75" s="920" t="str">
        <f aca="false">IF(AV76="","",IF(OR(AB76="",AB76&lt;&gt;7,AD76="",AD76&lt;&gt;3),"！算定期間の終わりが令和７年３月になっていません。年度内の廃止予定等がなければ、算定対象月を令和７年３月にしてください。",""))</f>
        <v/>
      </c>
      <c r="AU75" s="938"/>
      <c r="AV75" s="917"/>
      <c r="AW75" s="877" t="str">
        <f aca="false">IF('別紙様式2-2（４・５月分）'!O60="","",'別紙様式2-2（４・５月分）'!O60)</f>
        <v/>
      </c>
      <c r="AX75" s="833"/>
      <c r="AY75" s="939"/>
      <c r="AZ75" s="573"/>
      <c r="BE75" s="12"/>
      <c r="BF75" s="831" t="str">
        <f aca="false">G74</f>
        <v/>
      </c>
      <c r="BG75" s="831"/>
      <c r="BH75" s="831"/>
    </row>
    <row r="76" customFormat="false" ht="15" hidden="false" customHeight="true" outlineLevel="0" collapsed="false">
      <c r="A76" s="730"/>
      <c r="B76" s="731"/>
      <c r="C76" s="731"/>
      <c r="D76" s="731"/>
      <c r="E76" s="731"/>
      <c r="F76" s="731"/>
      <c r="G76" s="732"/>
      <c r="H76" s="732"/>
      <c r="I76" s="732"/>
      <c r="J76" s="860"/>
      <c r="K76" s="732"/>
      <c r="L76" s="861"/>
      <c r="M76" s="862"/>
      <c r="N76" s="837"/>
      <c r="O76" s="863"/>
      <c r="P76" s="873" t="s">
        <v>92</v>
      </c>
      <c r="Q76" s="876" t="e">
        <f aca="false">IFERROR(VLOOKUP('別紙様式2-2（４・５月分）'!AR59,【参考】数式用!$AT$5:$AV$22,3,FALSE),"")))</f>
        <v>#N/A</v>
      </c>
      <c r="R76" s="874" t="s">
        <v>94</v>
      </c>
      <c r="S76" s="869" t="e">
        <f aca="false">IFERROR(VLOOKUP(K74,【参考】数式用!$A$5:$AB$27,MATCH(Q76,【参考】数式用!$B$4:$AB$4,0)+1,0),"")))</f>
        <v>#N/A</v>
      </c>
      <c r="T76" s="843" t="s">
        <v>419</v>
      </c>
      <c r="U76" s="922"/>
      <c r="V76" s="870" t="e">
        <f aca="false">IFERROR(VLOOKUP(K74,【参考】数式用!$A$5:$AB$27,MATCH(U76,【参考】数式用!$B$4:$AB$4,0)+1,0),"")))</f>
        <v>#N/A</v>
      </c>
      <c r="W76" s="846" t="s">
        <v>88</v>
      </c>
      <c r="X76" s="923"/>
      <c r="Y76" s="667" t="s">
        <v>89</v>
      </c>
      <c r="Z76" s="923"/>
      <c r="AA76" s="667" t="s">
        <v>372</v>
      </c>
      <c r="AB76" s="923"/>
      <c r="AC76" s="667" t="s">
        <v>89</v>
      </c>
      <c r="AD76" s="923"/>
      <c r="AE76" s="667" t="s">
        <v>90</v>
      </c>
      <c r="AF76" s="667" t="s">
        <v>101</v>
      </c>
      <c r="AG76" s="667" t="str">
        <f aca="false">IF(X76&gt;=1,(AB76*12+AD76)-(X76*12+Z76)+1,"")</f>
        <v/>
      </c>
      <c r="AH76" s="849" t="s">
        <v>373</v>
      </c>
      <c r="AI76" s="850" t="str">
        <f aca="false">IFERROR(ROUNDDOWN(ROUND(L74*V76,0)*M74,0)*AG76,"")</f>
        <v/>
      </c>
      <c r="AJ76" s="924" t="str">
        <f aca="false">IFERROR(ROUNDDOWN(ROUND((L74*(V76-AX74)),0)*M74,0)*AG76,"")</f>
        <v/>
      </c>
      <c r="AK76" s="852" t="e">
        <f aca="false">IFERROR(ROUNDDOWN(ROUNDDOWN(ROUND(L74*VLOOKUP(K74,【参考】数式用!$A$5:$AB$27,MATCH("新加算Ⅳ",【参考】数式用!$B$4:$AB$4,0)+1,0),0)*M74,0)*AG76*0.5,0),"")),0),0),0))</f>
        <v>#N/A</v>
      </c>
      <c r="AL76" s="925"/>
      <c r="AM76" s="940" t="e">
        <f aca="false">IFERROR(IF('別紙様式2-2（４・５月分）'!Q61="ベア加算","", IF(OR(U76="新加算Ⅰ",U76="新加算Ⅱ",U76="新加算Ⅲ",U76="新加算Ⅳ"),ROUNDDOWN(ROUND(L74*VLOOKUP(K74,【参考】数式用!$A$5:$I$27,MATCH("ベア加算",【参考】数式用!$B$4:$I$4,0)+1,0),0)*M74,0)*AG76,"")),"")),0),0))))</f>
        <v>#N/A</v>
      </c>
      <c r="AN76" s="927"/>
      <c r="AO76" s="930"/>
      <c r="AP76" s="929"/>
      <c r="AQ76" s="930"/>
      <c r="AR76" s="931"/>
      <c r="AS76" s="932"/>
      <c r="AT76" s="920"/>
      <c r="AU76" s="611"/>
      <c r="AV76" s="831" t="str">
        <f aca="false">IF(OR(AB74&lt;&gt;7,AD74&lt;&gt;3),"V列に色付け","")</f>
        <v/>
      </c>
      <c r="AW76" s="877"/>
      <c r="AX76" s="833"/>
      <c r="AY76" s="933"/>
      <c r="AZ76" s="835" t="e">
        <f aca="false">IF(AM76&lt;&gt;"",IF(AN76="○","入力済","未入力"),"")</f>
        <v>#N/A</v>
      </c>
      <c r="BA76" s="835" t="str">
        <f aca="false">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835" t="str">
        <f aca="false">IF(OR(U76="新加算Ⅴ（７）",U76="新加算Ⅴ（９）",U76="新加算Ⅴ（10）",U76="新加算Ⅴ（12）",U76="新加算Ⅴ（13）",U76="新加算Ⅴ（14）"),IF(OR(AP76="○",AP76="令和６年度中に満たす"),"入力済","未入力"),"")</f>
        <v/>
      </c>
      <c r="BC76" s="835" t="str">
        <f aca="false">IF(OR(U76="新加算Ⅰ",U76="新加算Ⅱ",U76="新加算Ⅲ",U76="新加算Ⅴ（１）",U76="新加算Ⅴ（３）",U76="新加算Ⅴ（８）"),IF(OR(AQ76="○",AQ76="令和６年度中に満たす"),"入力済","未入力"),"")</f>
        <v/>
      </c>
      <c r="BD76" s="934" t="str">
        <f aca="false">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831" t="str">
        <f aca="false">IF(OR(U76="新加算Ⅰ",U76="新加算Ⅴ（１）",U76="新加算Ⅴ（２）",U76="新加算Ⅴ（５）",U76="新加算Ⅴ（７）",U76="新加算Ⅴ（10）"),IF(AS76="","未入力","入力済"),"")</f>
        <v/>
      </c>
      <c r="BF76" s="831" t="str">
        <f aca="false">G74</f>
        <v/>
      </c>
      <c r="BG76" s="831"/>
      <c r="BH76" s="831"/>
    </row>
    <row r="77" customFormat="false" ht="30" hidden="false" customHeight="true" outlineLevel="0" collapsed="false">
      <c r="A77" s="730"/>
      <c r="B77" s="731"/>
      <c r="C77" s="731"/>
      <c r="D77" s="731"/>
      <c r="E77" s="731"/>
      <c r="F77" s="731"/>
      <c r="G77" s="732"/>
      <c r="H77" s="732"/>
      <c r="I77" s="732"/>
      <c r="J77" s="860"/>
      <c r="K77" s="732"/>
      <c r="L77" s="861"/>
      <c r="M77" s="862"/>
      <c r="N77" s="859" t="str">
        <f aca="false">IF('別紙様式2-2（４・５月分）'!Q61="","",'別紙様式2-2（４・５月分）'!Q61)</f>
        <v/>
      </c>
      <c r="O77" s="863"/>
      <c r="P77" s="873"/>
      <c r="Q77" s="876"/>
      <c r="R77" s="874"/>
      <c r="S77" s="869"/>
      <c r="T77" s="843"/>
      <c r="U77" s="922"/>
      <c r="V77" s="870"/>
      <c r="W77" s="846"/>
      <c r="X77" s="923"/>
      <c r="Y77" s="667"/>
      <c r="Z77" s="923"/>
      <c r="AA77" s="667"/>
      <c r="AB77" s="923"/>
      <c r="AC77" s="667"/>
      <c r="AD77" s="923"/>
      <c r="AE77" s="667"/>
      <c r="AF77" s="667"/>
      <c r="AG77" s="667"/>
      <c r="AH77" s="849"/>
      <c r="AI77" s="850"/>
      <c r="AJ77" s="924"/>
      <c r="AK77" s="852"/>
      <c r="AL77" s="925"/>
      <c r="AM77" s="940"/>
      <c r="AN77" s="927"/>
      <c r="AO77" s="930"/>
      <c r="AP77" s="929"/>
      <c r="AQ77" s="930"/>
      <c r="AR77" s="931"/>
      <c r="AS77" s="932"/>
      <c r="AT77" s="935" t="str">
        <f aca="false">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611"/>
      <c r="AV77" s="831"/>
      <c r="AW77" s="877" t="str">
        <f aca="false">IF('別紙様式2-2（４・５月分）'!O61="","",'別紙様式2-2（４・５月分）'!O61)</f>
        <v/>
      </c>
      <c r="AX77" s="833"/>
      <c r="AY77" s="936"/>
      <c r="AZ77" s="835" t="str">
        <f aca="false">IF(OR(U77="新加算Ⅰ",U77="新加算Ⅱ",U77="新加算Ⅲ",U77="新加算Ⅳ",U77="新加算Ⅴ（１）",U77="新加算Ⅴ（２）",U77="新加算Ⅴ（３）",U77="新加算ⅠⅤ（４）",U77="新加算Ⅴ（５）",U77="新加算Ⅴ（６）",U77="新加算Ⅴ（８）",U77="新加算Ⅴ（11）"),IF(AJ77="○","","未入力"),"")</f>
        <v/>
      </c>
      <c r="BA77" s="835" t="str">
        <f aca="false">IF(OR(V77="新加算Ⅰ",V77="新加算Ⅱ",V77="新加算Ⅲ",V77="新加算Ⅳ",V77="新加算Ⅴ（１）",V77="新加算Ⅴ（２）",V77="新加算Ⅴ（３）",V77="新加算ⅠⅤ（４）",V77="新加算Ⅴ（５）",V77="新加算Ⅴ（６）",V77="新加算Ⅴ（８）",V77="新加算Ⅴ（11）"),IF(AK77="○","","未入力"),"")</f>
        <v/>
      </c>
      <c r="BB77" s="835" t="str">
        <f aca="false">IF(OR(V77="新加算Ⅴ（７）",V77="新加算Ⅴ（９）",V77="新加算Ⅴ（10）",V77="新加算Ⅴ（12）",V77="新加算Ⅴ（13）",V77="新加算Ⅴ（14）"),IF(AL77="○","","未入力"),"")</f>
        <v/>
      </c>
      <c r="BC77" s="835" t="str">
        <f aca="false">IF(OR(V77="新加算Ⅰ",V77="新加算Ⅱ",V77="新加算Ⅲ",V77="新加算Ⅴ（１）",V77="新加算Ⅴ（３）",V77="新加算Ⅴ（８）"),IF(AM77="○","","未入力"),"")</f>
        <v/>
      </c>
      <c r="BD77" s="934" t="str">
        <f aca="false">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831" t="str">
        <f aca="false">IF(AND(U77&lt;&gt;"（参考）令和７年度の移行予定",OR(V77="新加算Ⅰ",V77="新加算Ⅴ（１）",V77="新加算Ⅴ（２）",V77="新加算Ⅴ（５）",V77="新加算Ⅴ（７）",V77="新加算Ⅴ（10）")),IF(AO77="","未入力",IF(AO77="いずれも取得していない","要件を満たさない","")),"")</f>
        <v/>
      </c>
      <c r="BF77" s="831" t="str">
        <f aca="false">G74</f>
        <v/>
      </c>
      <c r="BG77" s="831"/>
      <c r="BH77" s="831"/>
    </row>
    <row r="78" customFormat="false" ht="30" hidden="false" customHeight="true" outlineLevel="0" collapsed="false">
      <c r="A78" s="616" t="n">
        <v>17</v>
      </c>
      <c r="B78" s="617" t="str">
        <f aca="false">IF(基本情報入力シート!C70="","",基本情報入力シート!C70)</f>
        <v/>
      </c>
      <c r="C78" s="617"/>
      <c r="D78" s="617"/>
      <c r="E78" s="617"/>
      <c r="F78" s="617"/>
      <c r="G78" s="618" t="str">
        <f aca="false">IF(基本情報入力シート!M70="","",基本情報入力シート!M70)</f>
        <v/>
      </c>
      <c r="H78" s="618" t="str">
        <f aca="false">IF(基本情報入力シート!R70="","",基本情報入力シート!R70)</f>
        <v/>
      </c>
      <c r="I78" s="618" t="str">
        <f aca="false">IF(基本情報入力シート!W70="","",基本情報入力シート!W70)</f>
        <v/>
      </c>
      <c r="J78" s="808" t="str">
        <f aca="false">IF(基本情報入力シート!X70="","",基本情報入力シート!X70)</f>
        <v/>
      </c>
      <c r="K78" s="618" t="str">
        <f aca="false">IF(基本情報入力シート!Y70="","",基本情報入力シート!Y70)</f>
        <v/>
      </c>
      <c r="L78" s="809" t="str">
        <f aca="false">IF(基本情報入力シート!AB70="","",基本情報入力シート!AB70)</f>
        <v/>
      </c>
      <c r="M78" s="810" t="e">
        <f aca="false">IF(基本情報入力シート!AC70="","",基本情報入力シート!AC70)</f>
        <v>#N/A</v>
      </c>
      <c r="N78" s="811" t="str">
        <f aca="false">IF('別紙様式2-2（４・５月分）'!Q62="","",'別紙様式2-2（４・５月分）'!Q62)</f>
        <v/>
      </c>
      <c r="O78" s="863" t="e">
        <f aca="false">IF(SUM('別紙様式2-2（４・５月分）'!R62:R64)=0,"",SUM('別紙様式2-2（４・５月分）'!R62:R64))</f>
        <v>#N/A</v>
      </c>
      <c r="P78" s="813" t="e">
        <f aca="false">IFERROR(VLOOKUP('別紙様式2-2（４・５月分）'!AR62,【参考】数式用!$AT$5:$AU$22,2,FALSE),"")))</f>
        <v>#N/A</v>
      </c>
      <c r="Q78" s="813"/>
      <c r="R78" s="813"/>
      <c r="S78" s="864" t="e">
        <f aca="false">IFERROR(VLOOKUP(K78,【参考】数式用!$A$5:$AB$27,MATCH(P78,【参考】数式用!$B$4:$AB$4,0)+1,0),"")))</f>
        <v>#N/A</v>
      </c>
      <c r="T78" s="815" t="s">
        <v>418</v>
      </c>
      <c r="U78" s="903" t="str">
        <f aca="false">IF('別紙様式2-3（６月以降分）'!U78="","",'別紙様式2-3（６月以降分）'!U78)</f>
        <v/>
      </c>
      <c r="V78" s="865" t="e">
        <f aca="false">IFERROR(VLOOKUP(K78,【参考】数式用!$A$5:$AB$27,MATCH(U78,【参考】数式用!$B$4:$AB$4,0)+1,0),"")))</f>
        <v>#N/A</v>
      </c>
      <c r="W78" s="818" t="s">
        <v>88</v>
      </c>
      <c r="X78" s="904" t="n">
        <f aca="false">'別紙様式2-3（６月以降分）'!X78</f>
        <v>6</v>
      </c>
      <c r="Y78" s="626" t="s">
        <v>89</v>
      </c>
      <c r="Z78" s="904" t="n">
        <f aca="false">'別紙様式2-3（６月以降分）'!Z78</f>
        <v>6</v>
      </c>
      <c r="AA78" s="626" t="s">
        <v>372</v>
      </c>
      <c r="AB78" s="904" t="n">
        <f aca="false">'別紙様式2-3（６月以降分）'!AB78</f>
        <v>7</v>
      </c>
      <c r="AC78" s="626" t="s">
        <v>89</v>
      </c>
      <c r="AD78" s="904" t="n">
        <f aca="false">'別紙様式2-3（６月以降分）'!AD78</f>
        <v>3</v>
      </c>
      <c r="AE78" s="626" t="s">
        <v>90</v>
      </c>
      <c r="AF78" s="626" t="s">
        <v>101</v>
      </c>
      <c r="AG78" s="626" t="n">
        <f aca="false">IF(X78&gt;=1,(AB78*12+AD78)-(X78*12+Z78)+1,"")</f>
        <v>10</v>
      </c>
      <c r="AH78" s="821" t="s">
        <v>373</v>
      </c>
      <c r="AI78" s="866" t="str">
        <f aca="false">'別紙様式2-3（６月以降分）'!AI78</f>
        <v/>
      </c>
      <c r="AJ78" s="905" t="str">
        <f aca="false">'別紙様式2-3（６月以降分）'!AJ78</f>
        <v/>
      </c>
      <c r="AK78" s="937" t="n">
        <f aca="false">'別紙様式2-3（６月以降分）'!AK78</f>
        <v>0</v>
      </c>
      <c r="AL78" s="907" t="str">
        <f aca="false">IF('別紙様式2-3（６月以降分）'!AL78="","",'別紙様式2-3（６月以降分）'!AL78)</f>
        <v/>
      </c>
      <c r="AM78" s="908" t="n">
        <f aca="false">'別紙様式2-3（６月以降分）'!AM78</f>
        <v>0</v>
      </c>
      <c r="AN78" s="909" t="str">
        <f aca="false">IF('別紙様式2-3（６月以降分）'!AN78="","",'別紙様式2-3（６月以降分）'!AN78)</f>
        <v/>
      </c>
      <c r="AO78" s="704" t="str">
        <f aca="false">IF('別紙様式2-3（６月以降分）'!AO78="","",'別紙様式2-3（６月以降分）'!AO78)</f>
        <v/>
      </c>
      <c r="AP78" s="911" t="str">
        <f aca="false">IF('別紙様式2-3（６月以降分）'!AP78="","",'別紙様式2-3（６月以降分）'!AP78)</f>
        <v/>
      </c>
      <c r="AQ78" s="704" t="str">
        <f aca="false">IF('別紙様式2-3（６月以降分）'!AQ78="","",'別紙様式2-3（６月以降分）'!AQ78)</f>
        <v/>
      </c>
      <c r="AR78" s="913" t="str">
        <f aca="false">IF('別紙様式2-3（６月以降分）'!AR78="","",'別紙様式2-3（６月以降分）'!AR78)</f>
        <v/>
      </c>
      <c r="AS78" s="914" t="str">
        <f aca="false">IF('別紙様式2-3（６月以降分）'!AS78="","",'別紙様式2-3（６月以降分）'!AS78)</f>
        <v/>
      </c>
      <c r="AT78" s="915" t="str">
        <f aca="false">IF(AV80="","",IF(V80&lt;V78,"！加算の要件上は問題ありませんが、令和６年度当初の新加算の加算率と比較して、移行後の加算率が下がる計画になっています。",""))</f>
        <v/>
      </c>
      <c r="AU78" s="938"/>
      <c r="AV78" s="917"/>
      <c r="AW78" s="877" t="str">
        <f aca="false">IF('別紙様式2-2（４・５月分）'!O62="","",'別紙様式2-2（４・５月分）'!O62)</f>
        <v/>
      </c>
      <c r="AX78" s="833" t="e">
        <f aca="false">IF(SUM('別紙様式2-2（４・５月分）'!P62:P64)=0,"",SUM('別紙様式2-2（４・５月分）'!P62:P64))</f>
        <v>#N/A</v>
      </c>
      <c r="AY78" s="919" t="e">
        <f aca="false">IFERROR(VLOOKUP(K78,【参考】数式用!$AJ$2:$AK$24,2,FALSE),"")))</f>
        <v>#N/A</v>
      </c>
      <c r="AZ78" s="684"/>
      <c r="BE78" s="12"/>
      <c r="BF78" s="831" t="str">
        <f aca="false">G78</f>
        <v/>
      </c>
      <c r="BG78" s="831"/>
      <c r="BH78" s="831"/>
    </row>
    <row r="79" customFormat="false" ht="15" hidden="false" customHeight="true" outlineLevel="0" collapsed="false">
      <c r="A79" s="616"/>
      <c r="B79" s="617"/>
      <c r="C79" s="617"/>
      <c r="D79" s="617"/>
      <c r="E79" s="617"/>
      <c r="F79" s="617"/>
      <c r="G79" s="618"/>
      <c r="H79" s="618"/>
      <c r="I79" s="618"/>
      <c r="J79" s="808"/>
      <c r="K79" s="618"/>
      <c r="L79" s="809"/>
      <c r="M79" s="810"/>
      <c r="N79" s="837" t="str">
        <f aca="false">IF('別紙様式2-2（４・５月分）'!Q63="","",'別紙様式2-2（４・５月分）'!Q63)</f>
        <v/>
      </c>
      <c r="O79" s="863"/>
      <c r="P79" s="813"/>
      <c r="Q79" s="813"/>
      <c r="R79" s="813"/>
      <c r="S79" s="864"/>
      <c r="T79" s="815"/>
      <c r="U79" s="903"/>
      <c r="V79" s="865"/>
      <c r="W79" s="818"/>
      <c r="X79" s="904"/>
      <c r="Y79" s="626"/>
      <c r="Z79" s="904"/>
      <c r="AA79" s="626"/>
      <c r="AB79" s="904"/>
      <c r="AC79" s="626"/>
      <c r="AD79" s="904"/>
      <c r="AE79" s="626"/>
      <c r="AF79" s="626"/>
      <c r="AG79" s="626"/>
      <c r="AH79" s="821"/>
      <c r="AI79" s="866"/>
      <c r="AJ79" s="905"/>
      <c r="AK79" s="937"/>
      <c r="AL79" s="907"/>
      <c r="AM79" s="908"/>
      <c r="AN79" s="909"/>
      <c r="AO79" s="704"/>
      <c r="AP79" s="911"/>
      <c r="AQ79" s="704"/>
      <c r="AR79" s="913"/>
      <c r="AS79" s="914"/>
      <c r="AT79" s="920" t="str">
        <f aca="false">IF(AV80="","",IF(OR(AB80="",AB80&lt;&gt;7,AD80="",AD80&lt;&gt;3),"！算定期間の終わりが令和７年３月になっていません。年度内の廃止予定等がなければ、算定対象月を令和７年３月にしてください。",""))</f>
        <v/>
      </c>
      <c r="AU79" s="938"/>
      <c r="AV79" s="917"/>
      <c r="AW79" s="877" t="str">
        <f aca="false">IF('別紙様式2-2（４・５月分）'!O63="","",'別紙様式2-2（４・５月分）'!O63)</f>
        <v/>
      </c>
      <c r="AX79" s="833"/>
      <c r="AY79" s="919"/>
      <c r="AZ79" s="573"/>
      <c r="BE79" s="12"/>
      <c r="BF79" s="831" t="str">
        <f aca="false">G78</f>
        <v/>
      </c>
      <c r="BG79" s="831"/>
      <c r="BH79" s="831"/>
    </row>
    <row r="80" customFormat="false" ht="15" hidden="false" customHeight="true" outlineLevel="0" collapsed="false">
      <c r="A80" s="616"/>
      <c r="B80" s="617"/>
      <c r="C80" s="617"/>
      <c r="D80" s="617"/>
      <c r="E80" s="617"/>
      <c r="F80" s="617"/>
      <c r="G80" s="618"/>
      <c r="H80" s="618"/>
      <c r="I80" s="618"/>
      <c r="J80" s="808"/>
      <c r="K80" s="618"/>
      <c r="L80" s="809"/>
      <c r="M80" s="810"/>
      <c r="N80" s="837"/>
      <c r="O80" s="863"/>
      <c r="P80" s="873" t="s">
        <v>92</v>
      </c>
      <c r="Q80" s="876" t="e">
        <f aca="false">IFERROR(VLOOKUP('別紙様式2-2（４・５月分）'!AR62,【参考】数式用!$AT$5:$AV$22,3,FALSE),"")))</f>
        <v>#N/A</v>
      </c>
      <c r="R80" s="874" t="s">
        <v>94</v>
      </c>
      <c r="S80" s="875" t="e">
        <f aca="false">IFERROR(VLOOKUP(K78,【参考】数式用!$A$5:$AB$27,MATCH(Q80,【参考】数式用!$B$4:$AB$4,0)+1,0),"")))</f>
        <v>#N/A</v>
      </c>
      <c r="T80" s="843" t="s">
        <v>419</v>
      </c>
      <c r="U80" s="922"/>
      <c r="V80" s="870" t="e">
        <f aca="false">IFERROR(VLOOKUP(K78,【参考】数式用!$A$5:$AB$27,MATCH(U80,【参考】数式用!$B$4:$AB$4,0)+1,0),"")))</f>
        <v>#N/A</v>
      </c>
      <c r="W80" s="846" t="s">
        <v>88</v>
      </c>
      <c r="X80" s="923"/>
      <c r="Y80" s="667" t="s">
        <v>89</v>
      </c>
      <c r="Z80" s="923"/>
      <c r="AA80" s="667" t="s">
        <v>372</v>
      </c>
      <c r="AB80" s="923"/>
      <c r="AC80" s="667" t="s">
        <v>89</v>
      </c>
      <c r="AD80" s="923"/>
      <c r="AE80" s="667" t="s">
        <v>90</v>
      </c>
      <c r="AF80" s="667" t="s">
        <v>101</v>
      </c>
      <c r="AG80" s="667" t="str">
        <f aca="false">IF(X80&gt;=1,(AB80*12+AD80)-(X80*12+Z80)+1,"")</f>
        <v/>
      </c>
      <c r="AH80" s="849" t="s">
        <v>373</v>
      </c>
      <c r="AI80" s="850" t="str">
        <f aca="false">IFERROR(ROUNDDOWN(ROUND(L78*V80,0)*M78,0)*AG80,"")</f>
        <v/>
      </c>
      <c r="AJ80" s="924" t="str">
        <f aca="false">IFERROR(ROUNDDOWN(ROUND((L78*(V80-AX78)),0)*M78,0)*AG80,"")</f>
        <v/>
      </c>
      <c r="AK80" s="852" t="e">
        <f aca="false">IFERROR(ROUNDDOWN(ROUNDDOWN(ROUND(L78*VLOOKUP(K78,【参考】数式用!$A$5:$AB$27,MATCH("新加算Ⅳ",【参考】数式用!$B$4:$AB$4,0)+1,0),0)*M78,0)*AG80*0.5,0),"")),0),0),0))</f>
        <v>#N/A</v>
      </c>
      <c r="AL80" s="925"/>
      <c r="AM80" s="940" t="e">
        <f aca="false">IFERROR(IF('別紙様式2-2（４・５月分）'!Q64="ベア加算","", IF(OR(U80="新加算Ⅰ",U80="新加算Ⅱ",U80="新加算Ⅲ",U80="新加算Ⅳ"),ROUNDDOWN(ROUND(L78*VLOOKUP(K78,【参考】数式用!$A$5:$I$27,MATCH("ベア加算",【参考】数式用!$B$4:$I$4,0)+1,0),0)*M78,0)*AG80,"")),"")),0),0))))</f>
        <v>#N/A</v>
      </c>
      <c r="AN80" s="927"/>
      <c r="AO80" s="930"/>
      <c r="AP80" s="929"/>
      <c r="AQ80" s="930"/>
      <c r="AR80" s="931"/>
      <c r="AS80" s="932"/>
      <c r="AT80" s="920"/>
      <c r="AU80" s="611"/>
      <c r="AV80" s="831" t="str">
        <f aca="false">IF(OR(AB78&lt;&gt;7,AD78&lt;&gt;3),"V列に色付け","")</f>
        <v/>
      </c>
      <c r="AW80" s="877"/>
      <c r="AX80" s="833"/>
      <c r="AY80" s="933"/>
      <c r="AZ80" s="835" t="e">
        <f aca="false">IF(AM80&lt;&gt;"",IF(AN80="○","入力済","未入力"),"")</f>
        <v>#N/A</v>
      </c>
      <c r="BA80" s="835" t="str">
        <f aca="false">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835" t="str">
        <f aca="false">IF(OR(U80="新加算Ⅴ（７）",U80="新加算Ⅴ（９）",U80="新加算Ⅴ（10）",U80="新加算Ⅴ（12）",U80="新加算Ⅴ（13）",U80="新加算Ⅴ（14）"),IF(OR(AP80="○",AP80="令和６年度中に満たす"),"入力済","未入力"),"")</f>
        <v/>
      </c>
      <c r="BC80" s="835" t="str">
        <f aca="false">IF(OR(U80="新加算Ⅰ",U80="新加算Ⅱ",U80="新加算Ⅲ",U80="新加算Ⅴ（１）",U80="新加算Ⅴ（３）",U80="新加算Ⅴ（８）"),IF(OR(AQ80="○",AQ80="令和６年度中に満たす"),"入力済","未入力"),"")</f>
        <v/>
      </c>
      <c r="BD80" s="934" t="str">
        <f aca="false">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831" t="str">
        <f aca="false">IF(OR(U80="新加算Ⅰ",U80="新加算Ⅴ（１）",U80="新加算Ⅴ（２）",U80="新加算Ⅴ（５）",U80="新加算Ⅴ（７）",U80="新加算Ⅴ（10）"),IF(AS80="","未入力","入力済"),"")</f>
        <v/>
      </c>
      <c r="BF80" s="831" t="str">
        <f aca="false">G78</f>
        <v/>
      </c>
      <c r="BG80" s="831"/>
      <c r="BH80" s="831"/>
    </row>
    <row r="81" customFormat="false" ht="30" hidden="false" customHeight="true" outlineLevel="0" collapsed="false">
      <c r="A81" s="616"/>
      <c r="B81" s="617"/>
      <c r="C81" s="617"/>
      <c r="D81" s="617"/>
      <c r="E81" s="617"/>
      <c r="F81" s="617"/>
      <c r="G81" s="618"/>
      <c r="H81" s="618"/>
      <c r="I81" s="618"/>
      <c r="J81" s="808"/>
      <c r="K81" s="618"/>
      <c r="L81" s="809"/>
      <c r="M81" s="810"/>
      <c r="N81" s="859" t="str">
        <f aca="false">IF('別紙様式2-2（４・５月分）'!Q64="","",'別紙様式2-2（４・５月分）'!Q64)</f>
        <v/>
      </c>
      <c r="O81" s="863"/>
      <c r="P81" s="873"/>
      <c r="Q81" s="876"/>
      <c r="R81" s="874"/>
      <c r="S81" s="875"/>
      <c r="T81" s="843"/>
      <c r="U81" s="922"/>
      <c r="V81" s="870"/>
      <c r="W81" s="846"/>
      <c r="X81" s="923"/>
      <c r="Y81" s="667"/>
      <c r="Z81" s="923"/>
      <c r="AA81" s="667"/>
      <c r="AB81" s="923"/>
      <c r="AC81" s="667"/>
      <c r="AD81" s="923"/>
      <c r="AE81" s="667"/>
      <c r="AF81" s="667"/>
      <c r="AG81" s="667"/>
      <c r="AH81" s="849"/>
      <c r="AI81" s="850"/>
      <c r="AJ81" s="924"/>
      <c r="AK81" s="852"/>
      <c r="AL81" s="925"/>
      <c r="AM81" s="940"/>
      <c r="AN81" s="927"/>
      <c r="AO81" s="930"/>
      <c r="AP81" s="929"/>
      <c r="AQ81" s="930"/>
      <c r="AR81" s="931"/>
      <c r="AS81" s="932"/>
      <c r="AT81" s="935" t="str">
        <f aca="false">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611"/>
      <c r="AV81" s="831"/>
      <c r="AW81" s="877" t="str">
        <f aca="false">IF('別紙様式2-2（４・５月分）'!O64="","",'別紙様式2-2（４・５月分）'!O64)</f>
        <v/>
      </c>
      <c r="AX81" s="833"/>
      <c r="AY81" s="936"/>
      <c r="AZ81" s="835" t="str">
        <f aca="false">IF(OR(U81="新加算Ⅰ",U81="新加算Ⅱ",U81="新加算Ⅲ",U81="新加算Ⅳ",U81="新加算Ⅴ（１）",U81="新加算Ⅴ（２）",U81="新加算Ⅴ（３）",U81="新加算ⅠⅤ（４）",U81="新加算Ⅴ（５）",U81="新加算Ⅴ（６）",U81="新加算Ⅴ（８）",U81="新加算Ⅴ（11）"),IF(AJ81="○","","未入力"),"")</f>
        <v/>
      </c>
      <c r="BA81" s="835" t="str">
        <f aca="false">IF(OR(V81="新加算Ⅰ",V81="新加算Ⅱ",V81="新加算Ⅲ",V81="新加算Ⅳ",V81="新加算Ⅴ（１）",V81="新加算Ⅴ（２）",V81="新加算Ⅴ（３）",V81="新加算ⅠⅤ（４）",V81="新加算Ⅴ（５）",V81="新加算Ⅴ（６）",V81="新加算Ⅴ（８）",V81="新加算Ⅴ（11）"),IF(AK81="○","","未入力"),"")</f>
        <v/>
      </c>
      <c r="BB81" s="835" t="str">
        <f aca="false">IF(OR(V81="新加算Ⅴ（７）",V81="新加算Ⅴ（９）",V81="新加算Ⅴ（10）",V81="新加算Ⅴ（12）",V81="新加算Ⅴ（13）",V81="新加算Ⅴ（14）"),IF(AL81="○","","未入力"),"")</f>
        <v/>
      </c>
      <c r="BC81" s="835" t="str">
        <f aca="false">IF(OR(V81="新加算Ⅰ",V81="新加算Ⅱ",V81="新加算Ⅲ",V81="新加算Ⅴ（１）",V81="新加算Ⅴ（３）",V81="新加算Ⅴ（８）"),IF(AM81="○","","未入力"),"")</f>
        <v/>
      </c>
      <c r="BD81" s="934" t="str">
        <f aca="false">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831" t="str">
        <f aca="false">IF(AND(U81&lt;&gt;"（参考）令和７年度の移行予定",OR(V81="新加算Ⅰ",V81="新加算Ⅴ（１）",V81="新加算Ⅴ（２）",V81="新加算Ⅴ（５）",V81="新加算Ⅴ（７）",V81="新加算Ⅴ（10）")),IF(AO81="","未入力",IF(AO81="いずれも取得していない","要件を満たさない","")),"")</f>
        <v/>
      </c>
      <c r="BF81" s="831" t="str">
        <f aca="false">G78</f>
        <v/>
      </c>
      <c r="BG81" s="831"/>
      <c r="BH81" s="831"/>
    </row>
    <row r="82" customFormat="false" ht="30" hidden="false" customHeight="true" outlineLevel="0" collapsed="false">
      <c r="A82" s="730" t="n">
        <v>18</v>
      </c>
      <c r="B82" s="731" t="str">
        <f aca="false">IF(基本情報入力シート!C71="","",基本情報入力シート!C71)</f>
        <v/>
      </c>
      <c r="C82" s="731"/>
      <c r="D82" s="731"/>
      <c r="E82" s="731"/>
      <c r="F82" s="731"/>
      <c r="G82" s="732" t="str">
        <f aca="false">IF(基本情報入力シート!M71="","",基本情報入力シート!M71)</f>
        <v/>
      </c>
      <c r="H82" s="732" t="str">
        <f aca="false">IF(基本情報入力シート!R71="","",基本情報入力シート!R71)</f>
        <v/>
      </c>
      <c r="I82" s="732" t="str">
        <f aca="false">IF(基本情報入力シート!W71="","",基本情報入力シート!W71)</f>
        <v/>
      </c>
      <c r="J82" s="860" t="str">
        <f aca="false">IF(基本情報入力シート!X71="","",基本情報入力シート!X71)</f>
        <v/>
      </c>
      <c r="K82" s="732" t="str">
        <f aca="false">IF(基本情報入力シート!Y71="","",基本情報入力シート!Y71)</f>
        <v/>
      </c>
      <c r="L82" s="861" t="str">
        <f aca="false">IF(基本情報入力シート!AB71="","",基本情報入力シート!AB71)</f>
        <v/>
      </c>
      <c r="M82" s="862" t="e">
        <f aca="false">IF(基本情報入力シート!AC71="","",基本情報入力シート!AC71)</f>
        <v>#N/A</v>
      </c>
      <c r="N82" s="811" t="str">
        <f aca="false">IF('別紙様式2-2（４・５月分）'!Q65="","",'別紙様式2-2（４・５月分）'!Q65)</f>
        <v/>
      </c>
      <c r="O82" s="863" t="e">
        <f aca="false">IF(SUM('別紙様式2-2（４・５月分）'!R65:R67)=0,"",SUM('別紙様式2-2（４・５月分）'!R65:R67))</f>
        <v>#N/A</v>
      </c>
      <c r="P82" s="813" t="e">
        <f aca="false">IFERROR(VLOOKUP('別紙様式2-2（４・５月分）'!AR65,【参考】数式用!$AT$5:$AU$22,2,FALSE),"")))</f>
        <v>#N/A</v>
      </c>
      <c r="Q82" s="813"/>
      <c r="R82" s="813"/>
      <c r="S82" s="864" t="e">
        <f aca="false">IFERROR(VLOOKUP(K82,【参考】数式用!$A$5:$AB$27,MATCH(P82,【参考】数式用!$B$4:$AB$4,0)+1,0),"")))</f>
        <v>#N/A</v>
      </c>
      <c r="T82" s="815" t="s">
        <v>418</v>
      </c>
      <c r="U82" s="903" t="str">
        <f aca="false">IF('別紙様式2-3（６月以降分）'!U82="","",'別紙様式2-3（６月以降分）'!U82)</f>
        <v/>
      </c>
      <c r="V82" s="865" t="e">
        <f aca="false">IFERROR(VLOOKUP(K82,【参考】数式用!$A$5:$AB$27,MATCH(U82,【参考】数式用!$B$4:$AB$4,0)+1,0),"")))</f>
        <v>#N/A</v>
      </c>
      <c r="W82" s="818" t="s">
        <v>88</v>
      </c>
      <c r="X82" s="904" t="n">
        <f aca="false">'別紙様式2-3（６月以降分）'!X82</f>
        <v>6</v>
      </c>
      <c r="Y82" s="626" t="s">
        <v>89</v>
      </c>
      <c r="Z82" s="904" t="n">
        <f aca="false">'別紙様式2-3（６月以降分）'!Z82</f>
        <v>6</v>
      </c>
      <c r="AA82" s="626" t="s">
        <v>372</v>
      </c>
      <c r="AB82" s="904" t="n">
        <f aca="false">'別紙様式2-3（６月以降分）'!AB82</f>
        <v>7</v>
      </c>
      <c r="AC82" s="626" t="s">
        <v>89</v>
      </c>
      <c r="AD82" s="904" t="n">
        <f aca="false">'別紙様式2-3（６月以降分）'!AD82</f>
        <v>3</v>
      </c>
      <c r="AE82" s="626" t="s">
        <v>90</v>
      </c>
      <c r="AF82" s="626" t="s">
        <v>101</v>
      </c>
      <c r="AG82" s="626" t="n">
        <f aca="false">IF(X82&gt;=1,(AB82*12+AD82)-(X82*12+Z82)+1,"")</f>
        <v>10</v>
      </c>
      <c r="AH82" s="821" t="s">
        <v>373</v>
      </c>
      <c r="AI82" s="866" t="str">
        <f aca="false">'別紙様式2-3（６月以降分）'!AI82</f>
        <v/>
      </c>
      <c r="AJ82" s="905" t="str">
        <f aca="false">'別紙様式2-3（６月以降分）'!AJ82</f>
        <v/>
      </c>
      <c r="AK82" s="937" t="n">
        <f aca="false">'別紙様式2-3（６月以降分）'!AK82</f>
        <v>0</v>
      </c>
      <c r="AL82" s="907" t="str">
        <f aca="false">IF('別紙様式2-3（６月以降分）'!AL82="","",'別紙様式2-3（６月以降分）'!AL82)</f>
        <v/>
      </c>
      <c r="AM82" s="908" t="n">
        <f aca="false">'別紙様式2-3（６月以降分）'!AM82</f>
        <v>0</v>
      </c>
      <c r="AN82" s="909" t="str">
        <f aca="false">IF('別紙様式2-3（６月以降分）'!AN82="","",'別紙様式2-3（６月以降分）'!AN82)</f>
        <v/>
      </c>
      <c r="AO82" s="704" t="str">
        <f aca="false">IF('別紙様式2-3（６月以降分）'!AO82="","",'別紙様式2-3（６月以降分）'!AO82)</f>
        <v/>
      </c>
      <c r="AP82" s="911" t="str">
        <f aca="false">IF('別紙様式2-3（６月以降分）'!AP82="","",'別紙様式2-3（６月以降分）'!AP82)</f>
        <v/>
      </c>
      <c r="AQ82" s="704" t="str">
        <f aca="false">IF('別紙様式2-3（６月以降分）'!AQ82="","",'別紙様式2-3（６月以降分）'!AQ82)</f>
        <v/>
      </c>
      <c r="AR82" s="913" t="str">
        <f aca="false">IF('別紙様式2-3（６月以降分）'!AR82="","",'別紙様式2-3（６月以降分）'!AR82)</f>
        <v/>
      </c>
      <c r="AS82" s="914" t="str">
        <f aca="false">IF('別紙様式2-3（６月以降分）'!AS82="","",'別紙様式2-3（６月以降分）'!AS82)</f>
        <v/>
      </c>
      <c r="AT82" s="915" t="str">
        <f aca="false">IF(AV84="","",IF(V84&lt;V82,"！加算の要件上は問題ありませんが、令和６年度当初の新加算の加算率と比較して、移行後の加算率が下がる計画になっています。",""))</f>
        <v/>
      </c>
      <c r="AU82" s="938"/>
      <c r="AV82" s="917"/>
      <c r="AW82" s="877" t="str">
        <f aca="false">IF('別紙様式2-2（４・５月分）'!O65="","",'別紙様式2-2（４・５月分）'!O65)</f>
        <v/>
      </c>
      <c r="AX82" s="833" t="e">
        <f aca="false">IF(SUM('別紙様式2-2（４・５月分）'!P65:P67)=0,"",SUM('別紙様式2-2（４・５月分）'!P65:P67))</f>
        <v>#N/A</v>
      </c>
      <c r="AY82" s="939" t="e">
        <f aca="false">IFERROR(VLOOKUP(K82,【参考】数式用!$AJ$2:$AK$24,2,FALSE),"")))</f>
        <v>#N/A</v>
      </c>
      <c r="AZ82" s="684"/>
      <c r="BE82" s="12"/>
      <c r="BF82" s="831" t="str">
        <f aca="false">G82</f>
        <v/>
      </c>
      <c r="BG82" s="831"/>
      <c r="BH82" s="831"/>
    </row>
    <row r="83" customFormat="false" ht="15" hidden="false" customHeight="true" outlineLevel="0" collapsed="false">
      <c r="A83" s="730"/>
      <c r="B83" s="731"/>
      <c r="C83" s="731"/>
      <c r="D83" s="731"/>
      <c r="E83" s="731"/>
      <c r="F83" s="731"/>
      <c r="G83" s="732"/>
      <c r="H83" s="732"/>
      <c r="I83" s="732"/>
      <c r="J83" s="860"/>
      <c r="K83" s="732"/>
      <c r="L83" s="861"/>
      <c r="M83" s="862"/>
      <c r="N83" s="837" t="str">
        <f aca="false">IF('別紙様式2-2（４・５月分）'!Q66="","",'別紙様式2-2（４・５月分）'!Q66)</f>
        <v/>
      </c>
      <c r="O83" s="863"/>
      <c r="P83" s="813"/>
      <c r="Q83" s="813"/>
      <c r="R83" s="813"/>
      <c r="S83" s="864"/>
      <c r="T83" s="815"/>
      <c r="U83" s="903"/>
      <c r="V83" s="865"/>
      <c r="W83" s="818"/>
      <c r="X83" s="904"/>
      <c r="Y83" s="626"/>
      <c r="Z83" s="904"/>
      <c r="AA83" s="626"/>
      <c r="AB83" s="904"/>
      <c r="AC83" s="626"/>
      <c r="AD83" s="904"/>
      <c r="AE83" s="626"/>
      <c r="AF83" s="626"/>
      <c r="AG83" s="626"/>
      <c r="AH83" s="821"/>
      <c r="AI83" s="866"/>
      <c r="AJ83" s="905"/>
      <c r="AK83" s="937"/>
      <c r="AL83" s="907"/>
      <c r="AM83" s="908"/>
      <c r="AN83" s="909"/>
      <c r="AO83" s="704"/>
      <c r="AP83" s="911"/>
      <c r="AQ83" s="704"/>
      <c r="AR83" s="913"/>
      <c r="AS83" s="914"/>
      <c r="AT83" s="920" t="str">
        <f aca="false">IF(AV84="","",IF(OR(AB84="",AB84&lt;&gt;7,AD84="",AD84&lt;&gt;3),"！算定期間の終わりが令和７年３月になっていません。年度内の廃止予定等がなければ、算定対象月を令和７年３月にしてください。",""))</f>
        <v/>
      </c>
      <c r="AU83" s="938"/>
      <c r="AV83" s="917"/>
      <c r="AW83" s="877" t="str">
        <f aca="false">IF('別紙様式2-2（４・５月分）'!O66="","",'別紙様式2-2（４・５月分）'!O66)</f>
        <v/>
      </c>
      <c r="AX83" s="833"/>
      <c r="AY83" s="939"/>
      <c r="AZ83" s="573"/>
      <c r="BE83" s="12"/>
      <c r="BF83" s="831" t="str">
        <f aca="false">G82</f>
        <v/>
      </c>
      <c r="BG83" s="831"/>
      <c r="BH83" s="831"/>
    </row>
    <row r="84" customFormat="false" ht="15" hidden="false" customHeight="true" outlineLevel="0" collapsed="false">
      <c r="A84" s="730"/>
      <c r="B84" s="731"/>
      <c r="C84" s="731"/>
      <c r="D84" s="731"/>
      <c r="E84" s="731"/>
      <c r="F84" s="731"/>
      <c r="G84" s="732"/>
      <c r="H84" s="732"/>
      <c r="I84" s="732"/>
      <c r="J84" s="860"/>
      <c r="K84" s="732"/>
      <c r="L84" s="861"/>
      <c r="M84" s="862"/>
      <c r="N84" s="837"/>
      <c r="O84" s="863"/>
      <c r="P84" s="873" t="s">
        <v>92</v>
      </c>
      <c r="Q84" s="876" t="e">
        <f aca="false">IFERROR(VLOOKUP('別紙様式2-2（４・５月分）'!AR65,【参考】数式用!$AT$5:$AV$22,3,FALSE),"")))</f>
        <v>#N/A</v>
      </c>
      <c r="R84" s="874" t="s">
        <v>94</v>
      </c>
      <c r="S84" s="869" t="e">
        <f aca="false">IFERROR(VLOOKUP(K82,【参考】数式用!$A$5:$AB$27,MATCH(Q84,【参考】数式用!$B$4:$AB$4,0)+1,0),"")))</f>
        <v>#N/A</v>
      </c>
      <c r="T84" s="843" t="s">
        <v>419</v>
      </c>
      <c r="U84" s="922"/>
      <c r="V84" s="870" t="e">
        <f aca="false">IFERROR(VLOOKUP(K82,【参考】数式用!$A$5:$AB$27,MATCH(U84,【参考】数式用!$B$4:$AB$4,0)+1,0),"")))</f>
        <v>#N/A</v>
      </c>
      <c r="W84" s="846" t="s">
        <v>88</v>
      </c>
      <c r="X84" s="923"/>
      <c r="Y84" s="667" t="s">
        <v>89</v>
      </c>
      <c r="Z84" s="923"/>
      <c r="AA84" s="667" t="s">
        <v>372</v>
      </c>
      <c r="AB84" s="923"/>
      <c r="AC84" s="667" t="s">
        <v>89</v>
      </c>
      <c r="AD84" s="923"/>
      <c r="AE84" s="667" t="s">
        <v>90</v>
      </c>
      <c r="AF84" s="667" t="s">
        <v>101</v>
      </c>
      <c r="AG84" s="667" t="str">
        <f aca="false">IF(X84&gt;=1,(AB84*12+AD84)-(X84*12+Z84)+1,"")</f>
        <v/>
      </c>
      <c r="AH84" s="849" t="s">
        <v>373</v>
      </c>
      <c r="AI84" s="850" t="str">
        <f aca="false">IFERROR(ROUNDDOWN(ROUND(L82*V84,0)*M82,0)*AG84,"")</f>
        <v/>
      </c>
      <c r="AJ84" s="924" t="str">
        <f aca="false">IFERROR(ROUNDDOWN(ROUND((L82*(V84-AX82)),0)*M82,0)*AG84,"")</f>
        <v/>
      </c>
      <c r="AK84" s="852" t="e">
        <f aca="false">IFERROR(ROUNDDOWN(ROUNDDOWN(ROUND(L82*VLOOKUP(K82,【参考】数式用!$A$5:$AB$27,MATCH("新加算Ⅳ",【参考】数式用!$B$4:$AB$4,0)+1,0),0)*M82,0)*AG84*0.5,0),"")),0),0),0))</f>
        <v>#N/A</v>
      </c>
      <c r="AL84" s="925"/>
      <c r="AM84" s="940" t="e">
        <f aca="false">IFERROR(IF('別紙様式2-2（４・５月分）'!Q67="ベア加算","", IF(OR(U84="新加算Ⅰ",U84="新加算Ⅱ",U84="新加算Ⅲ",U84="新加算Ⅳ"),ROUNDDOWN(ROUND(L82*VLOOKUP(K82,【参考】数式用!$A$5:$I$27,MATCH("ベア加算",【参考】数式用!$B$4:$I$4,0)+1,0),0)*M82,0)*AG84,"")),"")),0),0))))</f>
        <v>#N/A</v>
      </c>
      <c r="AN84" s="927"/>
      <c r="AO84" s="930"/>
      <c r="AP84" s="929"/>
      <c r="AQ84" s="930"/>
      <c r="AR84" s="931"/>
      <c r="AS84" s="932"/>
      <c r="AT84" s="920"/>
      <c r="AU84" s="611"/>
      <c r="AV84" s="831" t="str">
        <f aca="false">IF(OR(AB82&lt;&gt;7,AD82&lt;&gt;3),"V列に色付け","")</f>
        <v/>
      </c>
      <c r="AW84" s="877"/>
      <c r="AX84" s="833"/>
      <c r="AY84" s="933"/>
      <c r="AZ84" s="835" t="e">
        <f aca="false">IF(AM84&lt;&gt;"",IF(AN84="○","入力済","未入力"),"")</f>
        <v>#N/A</v>
      </c>
      <c r="BA84" s="835" t="str">
        <f aca="false">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835" t="str">
        <f aca="false">IF(OR(U84="新加算Ⅴ（７）",U84="新加算Ⅴ（９）",U84="新加算Ⅴ（10）",U84="新加算Ⅴ（12）",U84="新加算Ⅴ（13）",U84="新加算Ⅴ（14）"),IF(OR(AP84="○",AP84="令和６年度中に満たす"),"入力済","未入力"),"")</f>
        <v/>
      </c>
      <c r="BC84" s="835" t="str">
        <f aca="false">IF(OR(U84="新加算Ⅰ",U84="新加算Ⅱ",U84="新加算Ⅲ",U84="新加算Ⅴ（１）",U84="新加算Ⅴ（３）",U84="新加算Ⅴ（８）"),IF(OR(AQ84="○",AQ84="令和６年度中に満たす"),"入力済","未入力"),"")</f>
        <v/>
      </c>
      <c r="BD84" s="934" t="str">
        <f aca="false">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831" t="str">
        <f aca="false">IF(OR(U84="新加算Ⅰ",U84="新加算Ⅴ（１）",U84="新加算Ⅴ（２）",U84="新加算Ⅴ（５）",U84="新加算Ⅴ（７）",U84="新加算Ⅴ（10）"),IF(AS84="","未入力","入力済"),"")</f>
        <v/>
      </c>
      <c r="BF84" s="831" t="str">
        <f aca="false">G82</f>
        <v/>
      </c>
      <c r="BG84" s="831"/>
      <c r="BH84" s="831"/>
    </row>
    <row r="85" customFormat="false" ht="30" hidden="false" customHeight="true" outlineLevel="0" collapsed="false">
      <c r="A85" s="730"/>
      <c r="B85" s="731"/>
      <c r="C85" s="731"/>
      <c r="D85" s="731"/>
      <c r="E85" s="731"/>
      <c r="F85" s="731"/>
      <c r="G85" s="732"/>
      <c r="H85" s="732"/>
      <c r="I85" s="732"/>
      <c r="J85" s="860"/>
      <c r="K85" s="732"/>
      <c r="L85" s="861"/>
      <c r="M85" s="862"/>
      <c r="N85" s="859" t="str">
        <f aca="false">IF('別紙様式2-2（４・５月分）'!Q67="","",'別紙様式2-2（４・５月分）'!Q67)</f>
        <v/>
      </c>
      <c r="O85" s="863"/>
      <c r="P85" s="873"/>
      <c r="Q85" s="876"/>
      <c r="R85" s="874"/>
      <c r="S85" s="869"/>
      <c r="T85" s="843"/>
      <c r="U85" s="922"/>
      <c r="V85" s="870"/>
      <c r="W85" s="846"/>
      <c r="X85" s="923"/>
      <c r="Y85" s="667"/>
      <c r="Z85" s="923"/>
      <c r="AA85" s="667"/>
      <c r="AB85" s="923"/>
      <c r="AC85" s="667"/>
      <c r="AD85" s="923"/>
      <c r="AE85" s="667"/>
      <c r="AF85" s="667"/>
      <c r="AG85" s="667"/>
      <c r="AH85" s="849"/>
      <c r="AI85" s="850"/>
      <c r="AJ85" s="924"/>
      <c r="AK85" s="852"/>
      <c r="AL85" s="925"/>
      <c r="AM85" s="940"/>
      <c r="AN85" s="927"/>
      <c r="AO85" s="930"/>
      <c r="AP85" s="929"/>
      <c r="AQ85" s="930"/>
      <c r="AR85" s="931"/>
      <c r="AS85" s="932"/>
      <c r="AT85" s="935" t="str">
        <f aca="false">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611"/>
      <c r="AV85" s="831"/>
      <c r="AW85" s="877" t="str">
        <f aca="false">IF('別紙様式2-2（４・５月分）'!O67="","",'別紙様式2-2（４・５月分）'!O67)</f>
        <v/>
      </c>
      <c r="AX85" s="833"/>
      <c r="AY85" s="936"/>
      <c r="AZ85" s="835" t="str">
        <f aca="false">IF(OR(U85="新加算Ⅰ",U85="新加算Ⅱ",U85="新加算Ⅲ",U85="新加算Ⅳ",U85="新加算Ⅴ（１）",U85="新加算Ⅴ（２）",U85="新加算Ⅴ（３）",U85="新加算ⅠⅤ（４）",U85="新加算Ⅴ（５）",U85="新加算Ⅴ（６）",U85="新加算Ⅴ（８）",U85="新加算Ⅴ（11）"),IF(AJ85="○","","未入力"),"")</f>
        <v/>
      </c>
      <c r="BA85" s="835" t="str">
        <f aca="false">IF(OR(V85="新加算Ⅰ",V85="新加算Ⅱ",V85="新加算Ⅲ",V85="新加算Ⅳ",V85="新加算Ⅴ（１）",V85="新加算Ⅴ（２）",V85="新加算Ⅴ（３）",V85="新加算ⅠⅤ（４）",V85="新加算Ⅴ（５）",V85="新加算Ⅴ（６）",V85="新加算Ⅴ（８）",V85="新加算Ⅴ（11）"),IF(AK85="○","","未入力"),"")</f>
        <v/>
      </c>
      <c r="BB85" s="835" t="str">
        <f aca="false">IF(OR(V85="新加算Ⅴ（７）",V85="新加算Ⅴ（９）",V85="新加算Ⅴ（10）",V85="新加算Ⅴ（12）",V85="新加算Ⅴ（13）",V85="新加算Ⅴ（14）"),IF(AL85="○","","未入力"),"")</f>
        <v/>
      </c>
      <c r="BC85" s="835" t="str">
        <f aca="false">IF(OR(V85="新加算Ⅰ",V85="新加算Ⅱ",V85="新加算Ⅲ",V85="新加算Ⅴ（１）",V85="新加算Ⅴ（３）",V85="新加算Ⅴ（８）"),IF(AM85="○","","未入力"),"")</f>
        <v/>
      </c>
      <c r="BD85" s="934" t="str">
        <f aca="false">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831" t="str">
        <f aca="false">IF(AND(U85&lt;&gt;"（参考）令和７年度の移行予定",OR(V85="新加算Ⅰ",V85="新加算Ⅴ（１）",V85="新加算Ⅴ（２）",V85="新加算Ⅴ（５）",V85="新加算Ⅴ（７）",V85="新加算Ⅴ（10）")),IF(AO85="","未入力",IF(AO85="いずれも取得していない","要件を満たさない","")),"")</f>
        <v/>
      </c>
      <c r="BF85" s="831" t="str">
        <f aca="false">G82</f>
        <v/>
      </c>
      <c r="BG85" s="831"/>
      <c r="BH85" s="831"/>
    </row>
    <row r="86" customFormat="false" ht="30" hidden="false" customHeight="true" outlineLevel="0" collapsed="false">
      <c r="A86" s="616" t="n">
        <v>19</v>
      </c>
      <c r="B86" s="617" t="str">
        <f aca="false">IF(基本情報入力シート!C72="","",基本情報入力シート!C72)</f>
        <v/>
      </c>
      <c r="C86" s="617"/>
      <c r="D86" s="617"/>
      <c r="E86" s="617"/>
      <c r="F86" s="617"/>
      <c r="G86" s="618" t="str">
        <f aca="false">IF(基本情報入力シート!M72="","",基本情報入力シート!M72)</f>
        <v/>
      </c>
      <c r="H86" s="618" t="str">
        <f aca="false">IF(基本情報入力シート!R72="","",基本情報入力シート!R72)</f>
        <v/>
      </c>
      <c r="I86" s="618" t="str">
        <f aca="false">IF(基本情報入力シート!W72="","",基本情報入力シート!W72)</f>
        <v/>
      </c>
      <c r="J86" s="808" t="str">
        <f aca="false">IF(基本情報入力シート!X72="","",基本情報入力シート!X72)</f>
        <v/>
      </c>
      <c r="K86" s="618" t="str">
        <f aca="false">IF(基本情報入力シート!Y72="","",基本情報入力シート!Y72)</f>
        <v/>
      </c>
      <c r="L86" s="809" t="str">
        <f aca="false">IF(基本情報入力シート!AB72="","",基本情報入力シート!AB72)</f>
        <v/>
      </c>
      <c r="M86" s="810" t="e">
        <f aca="false">IF(基本情報入力シート!AC72="","",基本情報入力シート!AC72)</f>
        <v>#N/A</v>
      </c>
      <c r="N86" s="811" t="str">
        <f aca="false">IF('別紙様式2-2（４・５月分）'!Q68="","",'別紙様式2-2（４・５月分）'!Q68)</f>
        <v/>
      </c>
      <c r="O86" s="863" t="e">
        <f aca="false">IF(SUM('別紙様式2-2（４・５月分）'!R68:R70)=0,"",SUM('別紙様式2-2（４・５月分）'!R68:R70))</f>
        <v>#N/A</v>
      </c>
      <c r="P86" s="813" t="e">
        <f aca="false">IFERROR(VLOOKUP('別紙様式2-2（４・５月分）'!AR68,【参考】数式用!$AT$5:$AU$22,2,FALSE),"")))</f>
        <v>#N/A</v>
      </c>
      <c r="Q86" s="813"/>
      <c r="R86" s="813"/>
      <c r="S86" s="864" t="e">
        <f aca="false">IFERROR(VLOOKUP(K86,【参考】数式用!$A$5:$AB$27,MATCH(P86,【参考】数式用!$B$4:$AB$4,0)+1,0),"")))</f>
        <v>#N/A</v>
      </c>
      <c r="T86" s="815" t="s">
        <v>418</v>
      </c>
      <c r="U86" s="903" t="str">
        <f aca="false">IF('別紙様式2-3（６月以降分）'!U86="","",'別紙様式2-3（６月以降分）'!U86)</f>
        <v/>
      </c>
      <c r="V86" s="865" t="e">
        <f aca="false">IFERROR(VLOOKUP(K86,【参考】数式用!$A$5:$AB$27,MATCH(U86,【参考】数式用!$B$4:$AB$4,0)+1,0),"")))</f>
        <v>#N/A</v>
      </c>
      <c r="W86" s="818" t="s">
        <v>88</v>
      </c>
      <c r="X86" s="904" t="n">
        <f aca="false">'別紙様式2-3（６月以降分）'!X86</f>
        <v>6</v>
      </c>
      <c r="Y86" s="626" t="s">
        <v>89</v>
      </c>
      <c r="Z86" s="904" t="n">
        <f aca="false">'別紙様式2-3（６月以降分）'!Z86</f>
        <v>6</v>
      </c>
      <c r="AA86" s="626" t="s">
        <v>372</v>
      </c>
      <c r="AB86" s="904" t="n">
        <f aca="false">'別紙様式2-3（６月以降分）'!AB86</f>
        <v>7</v>
      </c>
      <c r="AC86" s="626" t="s">
        <v>89</v>
      </c>
      <c r="AD86" s="904" t="n">
        <f aca="false">'別紙様式2-3（６月以降分）'!AD86</f>
        <v>3</v>
      </c>
      <c r="AE86" s="626" t="s">
        <v>90</v>
      </c>
      <c r="AF86" s="626" t="s">
        <v>101</v>
      </c>
      <c r="AG86" s="626" t="n">
        <f aca="false">IF(X86&gt;=1,(AB86*12+AD86)-(X86*12+Z86)+1,"")</f>
        <v>10</v>
      </c>
      <c r="AH86" s="821" t="s">
        <v>373</v>
      </c>
      <c r="AI86" s="866" t="str">
        <f aca="false">'別紙様式2-3（６月以降分）'!AI86</f>
        <v/>
      </c>
      <c r="AJ86" s="905" t="str">
        <f aca="false">'別紙様式2-3（６月以降分）'!AJ86</f>
        <v/>
      </c>
      <c r="AK86" s="937" t="n">
        <f aca="false">'別紙様式2-3（６月以降分）'!AK86</f>
        <v>0</v>
      </c>
      <c r="AL86" s="907" t="str">
        <f aca="false">IF('別紙様式2-3（６月以降分）'!AL86="","",'別紙様式2-3（６月以降分）'!AL86)</f>
        <v/>
      </c>
      <c r="AM86" s="908" t="n">
        <f aca="false">'別紙様式2-3（６月以降分）'!AM86</f>
        <v>0</v>
      </c>
      <c r="AN86" s="909" t="str">
        <f aca="false">IF('別紙様式2-3（６月以降分）'!AN86="","",'別紙様式2-3（６月以降分）'!AN86)</f>
        <v/>
      </c>
      <c r="AO86" s="704" t="str">
        <f aca="false">IF('別紙様式2-3（６月以降分）'!AO86="","",'別紙様式2-3（６月以降分）'!AO86)</f>
        <v/>
      </c>
      <c r="AP86" s="911" t="str">
        <f aca="false">IF('別紙様式2-3（６月以降分）'!AP86="","",'別紙様式2-3（６月以降分）'!AP86)</f>
        <v/>
      </c>
      <c r="AQ86" s="704" t="str">
        <f aca="false">IF('別紙様式2-3（６月以降分）'!AQ86="","",'別紙様式2-3（６月以降分）'!AQ86)</f>
        <v/>
      </c>
      <c r="AR86" s="913" t="str">
        <f aca="false">IF('別紙様式2-3（６月以降分）'!AR86="","",'別紙様式2-3（６月以降分）'!AR86)</f>
        <v/>
      </c>
      <c r="AS86" s="914" t="str">
        <f aca="false">IF('別紙様式2-3（６月以降分）'!AS86="","",'別紙様式2-3（６月以降分）'!AS86)</f>
        <v/>
      </c>
      <c r="AT86" s="915" t="str">
        <f aca="false">IF(AV88="","",IF(V88&lt;V86,"！加算の要件上は問題ありませんが、令和６年度当初の新加算の加算率と比較して、移行後の加算率が下がる計画になっています。",""))</f>
        <v/>
      </c>
      <c r="AU86" s="938"/>
      <c r="AV86" s="917"/>
      <c r="AW86" s="877" t="str">
        <f aca="false">IF('別紙様式2-2（４・５月分）'!O68="","",'別紙様式2-2（４・５月分）'!O68)</f>
        <v/>
      </c>
      <c r="AX86" s="833" t="e">
        <f aca="false">IF(SUM('別紙様式2-2（４・５月分）'!P68:P70)=0,"",SUM('別紙様式2-2（４・５月分）'!P68:P70))</f>
        <v>#N/A</v>
      </c>
      <c r="AY86" s="919" t="e">
        <f aca="false">IFERROR(VLOOKUP(K86,【参考】数式用!$AJ$2:$AK$24,2,FALSE),"")))</f>
        <v>#N/A</v>
      </c>
      <c r="AZ86" s="684"/>
      <c r="BE86" s="12"/>
      <c r="BF86" s="831" t="str">
        <f aca="false">G86</f>
        <v/>
      </c>
      <c r="BG86" s="831"/>
      <c r="BH86" s="831"/>
    </row>
    <row r="87" customFormat="false" ht="15" hidden="false" customHeight="true" outlineLevel="0" collapsed="false">
      <c r="A87" s="616"/>
      <c r="B87" s="617"/>
      <c r="C87" s="617"/>
      <c r="D87" s="617"/>
      <c r="E87" s="617"/>
      <c r="F87" s="617"/>
      <c r="G87" s="618"/>
      <c r="H87" s="618"/>
      <c r="I87" s="618"/>
      <c r="J87" s="808"/>
      <c r="K87" s="618"/>
      <c r="L87" s="809"/>
      <c r="M87" s="810"/>
      <c r="N87" s="837" t="str">
        <f aca="false">IF('別紙様式2-2（４・５月分）'!Q69="","",'別紙様式2-2（４・５月分）'!Q69)</f>
        <v/>
      </c>
      <c r="O87" s="863"/>
      <c r="P87" s="813"/>
      <c r="Q87" s="813"/>
      <c r="R87" s="813"/>
      <c r="S87" s="864"/>
      <c r="T87" s="815"/>
      <c r="U87" s="903"/>
      <c r="V87" s="865"/>
      <c r="W87" s="818"/>
      <c r="X87" s="904"/>
      <c r="Y87" s="626"/>
      <c r="Z87" s="904"/>
      <c r="AA87" s="626"/>
      <c r="AB87" s="904"/>
      <c r="AC87" s="626"/>
      <c r="AD87" s="904"/>
      <c r="AE87" s="626"/>
      <c r="AF87" s="626"/>
      <c r="AG87" s="626"/>
      <c r="AH87" s="821"/>
      <c r="AI87" s="866"/>
      <c r="AJ87" s="905"/>
      <c r="AK87" s="937"/>
      <c r="AL87" s="907"/>
      <c r="AM87" s="908"/>
      <c r="AN87" s="909"/>
      <c r="AO87" s="704"/>
      <c r="AP87" s="911"/>
      <c r="AQ87" s="704"/>
      <c r="AR87" s="913"/>
      <c r="AS87" s="914"/>
      <c r="AT87" s="920" t="str">
        <f aca="false">IF(AV88="","",IF(OR(AB88="",AB88&lt;&gt;7,AD88="",AD88&lt;&gt;3),"！算定期間の終わりが令和７年３月になっていません。年度内の廃止予定等がなければ、算定対象月を令和７年３月にしてください。",""))</f>
        <v/>
      </c>
      <c r="AU87" s="938"/>
      <c r="AV87" s="917"/>
      <c r="AW87" s="877" t="str">
        <f aca="false">IF('別紙様式2-2（４・５月分）'!O69="","",'別紙様式2-2（４・５月分）'!O69)</f>
        <v/>
      </c>
      <c r="AX87" s="833"/>
      <c r="AY87" s="919"/>
      <c r="AZ87" s="573"/>
      <c r="BE87" s="12"/>
      <c r="BF87" s="831" t="str">
        <f aca="false">G86</f>
        <v/>
      </c>
      <c r="BG87" s="831"/>
      <c r="BH87" s="831"/>
    </row>
    <row r="88" customFormat="false" ht="15" hidden="false" customHeight="true" outlineLevel="0" collapsed="false">
      <c r="A88" s="616"/>
      <c r="B88" s="617"/>
      <c r="C88" s="617"/>
      <c r="D88" s="617"/>
      <c r="E88" s="617"/>
      <c r="F88" s="617"/>
      <c r="G88" s="618"/>
      <c r="H88" s="618"/>
      <c r="I88" s="618"/>
      <c r="J88" s="808"/>
      <c r="K88" s="618"/>
      <c r="L88" s="809"/>
      <c r="M88" s="810"/>
      <c r="N88" s="837"/>
      <c r="O88" s="863"/>
      <c r="P88" s="873" t="s">
        <v>92</v>
      </c>
      <c r="Q88" s="876" t="e">
        <f aca="false">IFERROR(VLOOKUP('別紙様式2-2（４・５月分）'!AR68,【参考】数式用!$AT$5:$AV$22,3,FALSE),"")))</f>
        <v>#N/A</v>
      </c>
      <c r="R88" s="874" t="s">
        <v>94</v>
      </c>
      <c r="S88" s="875" t="e">
        <f aca="false">IFERROR(VLOOKUP(K86,【参考】数式用!$A$5:$AB$27,MATCH(Q88,【参考】数式用!$B$4:$AB$4,0)+1,0),"")))</f>
        <v>#N/A</v>
      </c>
      <c r="T88" s="843" t="s">
        <v>419</v>
      </c>
      <c r="U88" s="922"/>
      <c r="V88" s="870" t="e">
        <f aca="false">IFERROR(VLOOKUP(K86,【参考】数式用!$A$5:$AB$27,MATCH(U88,【参考】数式用!$B$4:$AB$4,0)+1,0),"")))</f>
        <v>#N/A</v>
      </c>
      <c r="W88" s="846" t="s">
        <v>88</v>
      </c>
      <c r="X88" s="923"/>
      <c r="Y88" s="667" t="s">
        <v>89</v>
      </c>
      <c r="Z88" s="923"/>
      <c r="AA88" s="667" t="s">
        <v>372</v>
      </c>
      <c r="AB88" s="923"/>
      <c r="AC88" s="667" t="s">
        <v>89</v>
      </c>
      <c r="AD88" s="923"/>
      <c r="AE88" s="667" t="s">
        <v>90</v>
      </c>
      <c r="AF88" s="667" t="s">
        <v>101</v>
      </c>
      <c r="AG88" s="667" t="str">
        <f aca="false">IF(X88&gt;=1,(AB88*12+AD88)-(X88*12+Z88)+1,"")</f>
        <v/>
      </c>
      <c r="AH88" s="849" t="s">
        <v>373</v>
      </c>
      <c r="AI88" s="850" t="str">
        <f aca="false">IFERROR(ROUNDDOWN(ROUND(L86*V88,0)*M86,0)*AG88,"")</f>
        <v/>
      </c>
      <c r="AJ88" s="924" t="str">
        <f aca="false">IFERROR(ROUNDDOWN(ROUND((L86*(V88-AX86)),0)*M86,0)*AG88,"")</f>
        <v/>
      </c>
      <c r="AK88" s="852" t="e">
        <f aca="false">IFERROR(ROUNDDOWN(ROUNDDOWN(ROUND(L86*VLOOKUP(K86,【参考】数式用!$A$5:$AB$27,MATCH("新加算Ⅳ",【参考】数式用!$B$4:$AB$4,0)+1,0),0)*M86,0)*AG88*0.5,0),"")),0),0),0))</f>
        <v>#N/A</v>
      </c>
      <c r="AL88" s="925"/>
      <c r="AM88" s="940" t="e">
        <f aca="false">IFERROR(IF('別紙様式2-2（４・５月分）'!Q70="ベア加算","", IF(OR(U88="新加算Ⅰ",U88="新加算Ⅱ",U88="新加算Ⅲ",U88="新加算Ⅳ"),ROUNDDOWN(ROUND(L86*VLOOKUP(K86,【参考】数式用!$A$5:$I$27,MATCH("ベア加算",【参考】数式用!$B$4:$I$4,0)+1,0),0)*M86,0)*AG88,"")),"")),0),0))))</f>
        <v>#N/A</v>
      </c>
      <c r="AN88" s="927"/>
      <c r="AO88" s="930"/>
      <c r="AP88" s="929"/>
      <c r="AQ88" s="930"/>
      <c r="AR88" s="931"/>
      <c r="AS88" s="932"/>
      <c r="AT88" s="920"/>
      <c r="AU88" s="611"/>
      <c r="AV88" s="831" t="str">
        <f aca="false">IF(OR(AB86&lt;&gt;7,AD86&lt;&gt;3),"V列に色付け","")</f>
        <v/>
      </c>
      <c r="AW88" s="877"/>
      <c r="AX88" s="833"/>
      <c r="AY88" s="933"/>
      <c r="AZ88" s="835" t="e">
        <f aca="false">IF(AM88&lt;&gt;"",IF(AN88="○","入力済","未入力"),"")</f>
        <v>#N/A</v>
      </c>
      <c r="BA88" s="835" t="str">
        <f aca="false">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835" t="str">
        <f aca="false">IF(OR(U88="新加算Ⅴ（７）",U88="新加算Ⅴ（９）",U88="新加算Ⅴ（10）",U88="新加算Ⅴ（12）",U88="新加算Ⅴ（13）",U88="新加算Ⅴ（14）"),IF(OR(AP88="○",AP88="令和６年度中に満たす"),"入力済","未入力"),"")</f>
        <v/>
      </c>
      <c r="BC88" s="835" t="str">
        <f aca="false">IF(OR(U88="新加算Ⅰ",U88="新加算Ⅱ",U88="新加算Ⅲ",U88="新加算Ⅴ（１）",U88="新加算Ⅴ（３）",U88="新加算Ⅴ（８）"),IF(OR(AQ88="○",AQ88="令和６年度中に満たす"),"入力済","未入力"),"")</f>
        <v/>
      </c>
      <c r="BD88" s="934" t="str">
        <f aca="false">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831" t="str">
        <f aca="false">IF(OR(U88="新加算Ⅰ",U88="新加算Ⅴ（１）",U88="新加算Ⅴ（２）",U88="新加算Ⅴ（５）",U88="新加算Ⅴ（７）",U88="新加算Ⅴ（10）"),IF(AS88="","未入力","入力済"),"")</f>
        <v/>
      </c>
      <c r="BF88" s="831" t="str">
        <f aca="false">G86</f>
        <v/>
      </c>
      <c r="BG88" s="831"/>
      <c r="BH88" s="831"/>
    </row>
    <row r="89" customFormat="false" ht="30" hidden="false" customHeight="true" outlineLevel="0" collapsed="false">
      <c r="A89" s="616"/>
      <c r="B89" s="617"/>
      <c r="C89" s="617"/>
      <c r="D89" s="617"/>
      <c r="E89" s="617"/>
      <c r="F89" s="617"/>
      <c r="G89" s="618"/>
      <c r="H89" s="618"/>
      <c r="I89" s="618"/>
      <c r="J89" s="808"/>
      <c r="K89" s="618"/>
      <c r="L89" s="809"/>
      <c r="M89" s="810"/>
      <c r="N89" s="859" t="str">
        <f aca="false">IF('別紙様式2-2（４・５月分）'!Q70="","",'別紙様式2-2（４・５月分）'!Q70)</f>
        <v/>
      </c>
      <c r="O89" s="863"/>
      <c r="P89" s="873"/>
      <c r="Q89" s="876"/>
      <c r="R89" s="874"/>
      <c r="S89" s="875"/>
      <c r="T89" s="843"/>
      <c r="U89" s="922"/>
      <c r="V89" s="870"/>
      <c r="W89" s="846"/>
      <c r="X89" s="923"/>
      <c r="Y89" s="667"/>
      <c r="Z89" s="923"/>
      <c r="AA89" s="667"/>
      <c r="AB89" s="923"/>
      <c r="AC89" s="667"/>
      <c r="AD89" s="923"/>
      <c r="AE89" s="667"/>
      <c r="AF89" s="667"/>
      <c r="AG89" s="667"/>
      <c r="AH89" s="849"/>
      <c r="AI89" s="850"/>
      <c r="AJ89" s="924"/>
      <c r="AK89" s="852"/>
      <c r="AL89" s="925"/>
      <c r="AM89" s="940"/>
      <c r="AN89" s="927"/>
      <c r="AO89" s="930"/>
      <c r="AP89" s="929"/>
      <c r="AQ89" s="930"/>
      <c r="AR89" s="931"/>
      <c r="AS89" s="932"/>
      <c r="AT89" s="935" t="str">
        <f aca="false">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611"/>
      <c r="AV89" s="831"/>
      <c r="AW89" s="877" t="str">
        <f aca="false">IF('別紙様式2-2（４・５月分）'!O70="","",'別紙様式2-2（４・５月分）'!O70)</f>
        <v/>
      </c>
      <c r="AX89" s="833"/>
      <c r="AY89" s="936"/>
      <c r="AZ89" s="835" t="str">
        <f aca="false">IF(OR(U89="新加算Ⅰ",U89="新加算Ⅱ",U89="新加算Ⅲ",U89="新加算Ⅳ",U89="新加算Ⅴ（１）",U89="新加算Ⅴ（２）",U89="新加算Ⅴ（３）",U89="新加算ⅠⅤ（４）",U89="新加算Ⅴ（５）",U89="新加算Ⅴ（６）",U89="新加算Ⅴ（８）",U89="新加算Ⅴ（11）"),IF(AJ89="○","","未入力"),"")</f>
        <v/>
      </c>
      <c r="BA89" s="835" t="str">
        <f aca="false">IF(OR(V89="新加算Ⅰ",V89="新加算Ⅱ",V89="新加算Ⅲ",V89="新加算Ⅳ",V89="新加算Ⅴ（１）",V89="新加算Ⅴ（２）",V89="新加算Ⅴ（３）",V89="新加算ⅠⅤ（４）",V89="新加算Ⅴ（５）",V89="新加算Ⅴ（６）",V89="新加算Ⅴ（８）",V89="新加算Ⅴ（11）"),IF(AK89="○","","未入力"),"")</f>
        <v/>
      </c>
      <c r="BB89" s="835" t="str">
        <f aca="false">IF(OR(V89="新加算Ⅴ（７）",V89="新加算Ⅴ（９）",V89="新加算Ⅴ（10）",V89="新加算Ⅴ（12）",V89="新加算Ⅴ（13）",V89="新加算Ⅴ（14）"),IF(AL89="○","","未入力"),"")</f>
        <v/>
      </c>
      <c r="BC89" s="835" t="str">
        <f aca="false">IF(OR(V89="新加算Ⅰ",V89="新加算Ⅱ",V89="新加算Ⅲ",V89="新加算Ⅴ（１）",V89="新加算Ⅴ（３）",V89="新加算Ⅴ（８）"),IF(AM89="○","","未入力"),"")</f>
        <v/>
      </c>
      <c r="BD89" s="934" t="str">
        <f aca="false">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831" t="str">
        <f aca="false">IF(AND(U89&lt;&gt;"（参考）令和７年度の移行予定",OR(V89="新加算Ⅰ",V89="新加算Ⅴ（１）",V89="新加算Ⅴ（２）",V89="新加算Ⅴ（５）",V89="新加算Ⅴ（７）",V89="新加算Ⅴ（10）")),IF(AO89="","未入力",IF(AO89="いずれも取得していない","要件を満たさない","")),"")</f>
        <v/>
      </c>
      <c r="BF89" s="831" t="str">
        <f aca="false">G86</f>
        <v/>
      </c>
      <c r="BG89" s="831"/>
      <c r="BH89" s="831"/>
    </row>
    <row r="90" customFormat="false" ht="30" hidden="false" customHeight="true" outlineLevel="0" collapsed="false">
      <c r="A90" s="730" t="n">
        <v>20</v>
      </c>
      <c r="B90" s="731" t="str">
        <f aca="false">IF(基本情報入力シート!C73="","",基本情報入力シート!C73)</f>
        <v/>
      </c>
      <c r="C90" s="731"/>
      <c r="D90" s="731"/>
      <c r="E90" s="731"/>
      <c r="F90" s="731"/>
      <c r="G90" s="732" t="str">
        <f aca="false">IF(基本情報入力シート!M73="","",基本情報入力シート!M73)</f>
        <v/>
      </c>
      <c r="H90" s="732" t="str">
        <f aca="false">IF(基本情報入力シート!R73="","",基本情報入力シート!R73)</f>
        <v/>
      </c>
      <c r="I90" s="732" t="str">
        <f aca="false">IF(基本情報入力シート!W73="","",基本情報入力シート!W73)</f>
        <v/>
      </c>
      <c r="J90" s="860" t="str">
        <f aca="false">IF(基本情報入力シート!X73="","",基本情報入力シート!X73)</f>
        <v/>
      </c>
      <c r="K90" s="732" t="str">
        <f aca="false">IF(基本情報入力シート!Y73="","",基本情報入力シート!Y73)</f>
        <v/>
      </c>
      <c r="L90" s="861" t="str">
        <f aca="false">IF(基本情報入力シート!AB73="","",基本情報入力シート!AB73)</f>
        <v/>
      </c>
      <c r="M90" s="862" t="e">
        <f aca="false">IF(基本情報入力シート!AC73="","",基本情報入力シート!AC73)</f>
        <v>#N/A</v>
      </c>
      <c r="N90" s="811" t="str">
        <f aca="false">IF('別紙様式2-2（４・５月分）'!Q71="","",'別紙様式2-2（４・５月分）'!Q71)</f>
        <v/>
      </c>
      <c r="O90" s="863" t="e">
        <f aca="false">IF(SUM('別紙様式2-2（４・５月分）'!R71:R73)=0,"",SUM('別紙様式2-2（４・５月分）'!R71:R73))</f>
        <v>#N/A</v>
      </c>
      <c r="P90" s="813" t="e">
        <f aca="false">IFERROR(VLOOKUP('別紙様式2-2（４・５月分）'!AR71,【参考】数式用!$AT$5:$AU$22,2,FALSE),"")))</f>
        <v>#N/A</v>
      </c>
      <c r="Q90" s="813"/>
      <c r="R90" s="813"/>
      <c r="S90" s="864" t="e">
        <f aca="false">IFERROR(VLOOKUP(K90,【参考】数式用!$A$5:$AB$27,MATCH(P90,【参考】数式用!$B$4:$AB$4,0)+1,0),"")))</f>
        <v>#N/A</v>
      </c>
      <c r="T90" s="815" t="s">
        <v>418</v>
      </c>
      <c r="U90" s="903" t="str">
        <f aca="false">IF('別紙様式2-3（６月以降分）'!U90="","",'別紙様式2-3（６月以降分）'!U90)</f>
        <v/>
      </c>
      <c r="V90" s="865" t="e">
        <f aca="false">IFERROR(VLOOKUP(K90,【参考】数式用!$A$5:$AB$27,MATCH(U90,【参考】数式用!$B$4:$AB$4,0)+1,0),"")))</f>
        <v>#N/A</v>
      </c>
      <c r="W90" s="818" t="s">
        <v>88</v>
      </c>
      <c r="X90" s="904" t="n">
        <f aca="false">'別紙様式2-3（６月以降分）'!X90</f>
        <v>6</v>
      </c>
      <c r="Y90" s="626" t="s">
        <v>89</v>
      </c>
      <c r="Z90" s="904" t="n">
        <f aca="false">'別紙様式2-3（６月以降分）'!Z90</f>
        <v>6</v>
      </c>
      <c r="AA90" s="626" t="s">
        <v>372</v>
      </c>
      <c r="AB90" s="904" t="n">
        <f aca="false">'別紙様式2-3（６月以降分）'!AB90</f>
        <v>7</v>
      </c>
      <c r="AC90" s="626" t="s">
        <v>89</v>
      </c>
      <c r="AD90" s="904" t="n">
        <f aca="false">'別紙様式2-3（６月以降分）'!AD90</f>
        <v>3</v>
      </c>
      <c r="AE90" s="626" t="s">
        <v>90</v>
      </c>
      <c r="AF90" s="626" t="s">
        <v>101</v>
      </c>
      <c r="AG90" s="626" t="n">
        <f aca="false">IF(X90&gt;=1,(AB90*12+AD90)-(X90*12+Z90)+1,"")</f>
        <v>10</v>
      </c>
      <c r="AH90" s="821" t="s">
        <v>373</v>
      </c>
      <c r="AI90" s="866" t="str">
        <f aca="false">'別紙様式2-3（６月以降分）'!AI90</f>
        <v/>
      </c>
      <c r="AJ90" s="905" t="str">
        <f aca="false">'別紙様式2-3（６月以降分）'!AJ90</f>
        <v/>
      </c>
      <c r="AK90" s="937" t="n">
        <f aca="false">'別紙様式2-3（６月以降分）'!AK90</f>
        <v>0</v>
      </c>
      <c r="AL90" s="907" t="str">
        <f aca="false">IF('別紙様式2-3（６月以降分）'!AL90="","",'別紙様式2-3（６月以降分）'!AL90)</f>
        <v/>
      </c>
      <c r="AM90" s="908" t="n">
        <f aca="false">'別紙様式2-3（６月以降分）'!AM90</f>
        <v>0</v>
      </c>
      <c r="AN90" s="909" t="str">
        <f aca="false">IF('別紙様式2-3（６月以降分）'!AN90="","",'別紙様式2-3（６月以降分）'!AN90)</f>
        <v/>
      </c>
      <c r="AO90" s="704" t="str">
        <f aca="false">IF('別紙様式2-3（６月以降分）'!AO90="","",'別紙様式2-3（６月以降分）'!AO90)</f>
        <v/>
      </c>
      <c r="AP90" s="911" t="str">
        <f aca="false">IF('別紙様式2-3（６月以降分）'!AP90="","",'別紙様式2-3（６月以降分）'!AP90)</f>
        <v/>
      </c>
      <c r="AQ90" s="704" t="str">
        <f aca="false">IF('別紙様式2-3（６月以降分）'!AQ90="","",'別紙様式2-3（６月以降分）'!AQ90)</f>
        <v/>
      </c>
      <c r="AR90" s="913" t="str">
        <f aca="false">IF('別紙様式2-3（６月以降分）'!AR90="","",'別紙様式2-3（６月以降分）'!AR90)</f>
        <v/>
      </c>
      <c r="AS90" s="914" t="str">
        <f aca="false">IF('別紙様式2-3（６月以降分）'!AS90="","",'別紙様式2-3（６月以降分）'!AS90)</f>
        <v/>
      </c>
      <c r="AT90" s="915" t="str">
        <f aca="false">IF(AV92="","",IF(V92&lt;V90,"！加算の要件上は問題ありませんが、令和６年度当初の新加算の加算率と比較して、移行後の加算率が下がる計画になっています。",""))</f>
        <v/>
      </c>
      <c r="AU90" s="938"/>
      <c r="AV90" s="917"/>
      <c r="AW90" s="877" t="str">
        <f aca="false">IF('別紙様式2-2（４・５月分）'!O71="","",'別紙様式2-2（４・５月分）'!O71)</f>
        <v/>
      </c>
      <c r="AX90" s="833" t="e">
        <f aca="false">IF(SUM('別紙様式2-2（４・５月分）'!P71:P73)=0,"",SUM('別紙様式2-2（４・５月分）'!P71:P73))</f>
        <v>#N/A</v>
      </c>
      <c r="AY90" s="939" t="e">
        <f aca="false">IFERROR(VLOOKUP(K90,【参考】数式用!$AJ$2:$AK$24,2,FALSE),"")))</f>
        <v>#N/A</v>
      </c>
      <c r="AZ90" s="684"/>
      <c r="BE90" s="12"/>
      <c r="BF90" s="831" t="str">
        <f aca="false">G90</f>
        <v/>
      </c>
      <c r="BG90" s="831"/>
      <c r="BH90" s="831"/>
    </row>
    <row r="91" customFormat="false" ht="15" hidden="false" customHeight="true" outlineLevel="0" collapsed="false">
      <c r="A91" s="730"/>
      <c r="B91" s="731"/>
      <c r="C91" s="731"/>
      <c r="D91" s="731"/>
      <c r="E91" s="731"/>
      <c r="F91" s="731"/>
      <c r="G91" s="732"/>
      <c r="H91" s="732"/>
      <c r="I91" s="732"/>
      <c r="J91" s="860"/>
      <c r="K91" s="732"/>
      <c r="L91" s="861"/>
      <c r="M91" s="862"/>
      <c r="N91" s="837" t="str">
        <f aca="false">IF('別紙様式2-2（４・５月分）'!Q72="","",'別紙様式2-2（４・５月分）'!Q72)</f>
        <v/>
      </c>
      <c r="O91" s="863"/>
      <c r="P91" s="813"/>
      <c r="Q91" s="813"/>
      <c r="R91" s="813"/>
      <c r="S91" s="864"/>
      <c r="T91" s="815"/>
      <c r="U91" s="903"/>
      <c r="V91" s="865"/>
      <c r="W91" s="818"/>
      <c r="X91" s="904"/>
      <c r="Y91" s="626"/>
      <c r="Z91" s="904"/>
      <c r="AA91" s="626"/>
      <c r="AB91" s="904"/>
      <c r="AC91" s="626"/>
      <c r="AD91" s="904"/>
      <c r="AE91" s="626"/>
      <c r="AF91" s="626"/>
      <c r="AG91" s="626"/>
      <c r="AH91" s="821"/>
      <c r="AI91" s="866"/>
      <c r="AJ91" s="905"/>
      <c r="AK91" s="937"/>
      <c r="AL91" s="907"/>
      <c r="AM91" s="908"/>
      <c r="AN91" s="909"/>
      <c r="AO91" s="704"/>
      <c r="AP91" s="911"/>
      <c r="AQ91" s="704"/>
      <c r="AR91" s="913"/>
      <c r="AS91" s="914"/>
      <c r="AT91" s="920" t="str">
        <f aca="false">IF(AV92="","",IF(OR(AB92="",AB92&lt;&gt;7,AD92="",AD92&lt;&gt;3),"！算定期間の終わりが令和７年３月になっていません。年度内の廃止予定等がなければ、算定対象月を令和７年３月にしてください。",""))</f>
        <v/>
      </c>
      <c r="AU91" s="938"/>
      <c r="AV91" s="917"/>
      <c r="AW91" s="877" t="str">
        <f aca="false">IF('別紙様式2-2（４・５月分）'!O72="","",'別紙様式2-2（４・５月分）'!O72)</f>
        <v/>
      </c>
      <c r="AX91" s="833"/>
      <c r="AY91" s="939"/>
      <c r="AZ91" s="573"/>
      <c r="BE91" s="12"/>
      <c r="BF91" s="831" t="str">
        <f aca="false">G90</f>
        <v/>
      </c>
      <c r="BG91" s="831"/>
      <c r="BH91" s="831"/>
    </row>
    <row r="92" customFormat="false" ht="15" hidden="false" customHeight="true" outlineLevel="0" collapsed="false">
      <c r="A92" s="730"/>
      <c r="B92" s="731"/>
      <c r="C92" s="731"/>
      <c r="D92" s="731"/>
      <c r="E92" s="731"/>
      <c r="F92" s="731"/>
      <c r="G92" s="732"/>
      <c r="H92" s="732"/>
      <c r="I92" s="732"/>
      <c r="J92" s="860"/>
      <c r="K92" s="732"/>
      <c r="L92" s="861"/>
      <c r="M92" s="862"/>
      <c r="N92" s="837"/>
      <c r="O92" s="863"/>
      <c r="P92" s="873" t="s">
        <v>92</v>
      </c>
      <c r="Q92" s="876" t="e">
        <f aca="false">IFERROR(VLOOKUP('別紙様式2-2（４・５月分）'!AR71,【参考】数式用!$AT$5:$AV$22,3,FALSE),"")))</f>
        <v>#N/A</v>
      </c>
      <c r="R92" s="874" t="s">
        <v>94</v>
      </c>
      <c r="S92" s="869" t="e">
        <f aca="false">IFERROR(VLOOKUP(K90,【参考】数式用!$A$5:$AB$27,MATCH(Q92,【参考】数式用!$B$4:$AB$4,0)+1,0),"")))</f>
        <v>#N/A</v>
      </c>
      <c r="T92" s="843" t="s">
        <v>419</v>
      </c>
      <c r="U92" s="922"/>
      <c r="V92" s="870" t="e">
        <f aca="false">IFERROR(VLOOKUP(K90,【参考】数式用!$A$5:$AB$27,MATCH(U92,【参考】数式用!$B$4:$AB$4,0)+1,0),"")))</f>
        <v>#N/A</v>
      </c>
      <c r="W92" s="846" t="s">
        <v>88</v>
      </c>
      <c r="X92" s="923"/>
      <c r="Y92" s="667" t="s">
        <v>89</v>
      </c>
      <c r="Z92" s="923"/>
      <c r="AA92" s="667" t="s">
        <v>372</v>
      </c>
      <c r="AB92" s="923"/>
      <c r="AC92" s="667" t="s">
        <v>89</v>
      </c>
      <c r="AD92" s="923"/>
      <c r="AE92" s="667" t="s">
        <v>90</v>
      </c>
      <c r="AF92" s="667" t="s">
        <v>101</v>
      </c>
      <c r="AG92" s="667" t="str">
        <f aca="false">IF(X92&gt;=1,(AB92*12+AD92)-(X92*12+Z92)+1,"")</f>
        <v/>
      </c>
      <c r="AH92" s="849" t="s">
        <v>373</v>
      </c>
      <c r="AI92" s="850" t="str">
        <f aca="false">IFERROR(ROUNDDOWN(ROUND(L90*V92,0)*M90,0)*AG92,"")</f>
        <v/>
      </c>
      <c r="AJ92" s="924" t="str">
        <f aca="false">IFERROR(ROUNDDOWN(ROUND((L90*(V92-AX90)),0)*M90,0)*AG92,"")</f>
        <v/>
      </c>
      <c r="AK92" s="852" t="e">
        <f aca="false">IFERROR(ROUNDDOWN(ROUNDDOWN(ROUND(L90*VLOOKUP(K90,【参考】数式用!$A$5:$AB$27,MATCH("新加算Ⅳ",【参考】数式用!$B$4:$AB$4,0)+1,0),0)*M90,0)*AG92*0.5,0),"")),0),0),0))</f>
        <v>#N/A</v>
      </c>
      <c r="AL92" s="925"/>
      <c r="AM92" s="940" t="e">
        <f aca="false">IFERROR(IF('別紙様式2-2（４・５月分）'!Q73="ベア加算","", IF(OR(U92="新加算Ⅰ",U92="新加算Ⅱ",U92="新加算Ⅲ",U92="新加算Ⅳ"),ROUNDDOWN(ROUND(L90*VLOOKUP(K90,【参考】数式用!$A$5:$I$27,MATCH("ベア加算",【参考】数式用!$B$4:$I$4,0)+1,0),0)*M90,0)*AG92,"")),"")),0),0))))</f>
        <v>#N/A</v>
      </c>
      <c r="AN92" s="927"/>
      <c r="AO92" s="930"/>
      <c r="AP92" s="929"/>
      <c r="AQ92" s="930"/>
      <c r="AR92" s="931"/>
      <c r="AS92" s="932"/>
      <c r="AT92" s="920"/>
      <c r="AU92" s="611"/>
      <c r="AV92" s="831" t="str">
        <f aca="false">IF(OR(AB90&lt;&gt;7,AD90&lt;&gt;3),"V列に色付け","")</f>
        <v/>
      </c>
      <c r="AW92" s="877"/>
      <c r="AX92" s="833"/>
      <c r="AY92" s="933"/>
      <c r="AZ92" s="835" t="e">
        <f aca="false">IF(AM92&lt;&gt;"",IF(AN92="○","入力済","未入力"),"")</f>
        <v>#N/A</v>
      </c>
      <c r="BA92" s="835" t="str">
        <f aca="false">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835" t="str">
        <f aca="false">IF(OR(U92="新加算Ⅴ（７）",U92="新加算Ⅴ（９）",U92="新加算Ⅴ（10）",U92="新加算Ⅴ（12）",U92="新加算Ⅴ（13）",U92="新加算Ⅴ（14）"),IF(OR(AP92="○",AP92="令和６年度中に満たす"),"入力済","未入力"),"")</f>
        <v/>
      </c>
      <c r="BC92" s="835" t="str">
        <f aca="false">IF(OR(U92="新加算Ⅰ",U92="新加算Ⅱ",U92="新加算Ⅲ",U92="新加算Ⅴ（１）",U92="新加算Ⅴ（３）",U92="新加算Ⅴ（８）"),IF(OR(AQ92="○",AQ92="令和６年度中に満たす"),"入力済","未入力"),"")</f>
        <v/>
      </c>
      <c r="BD92" s="934" t="str">
        <f aca="false">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831" t="str">
        <f aca="false">IF(OR(U92="新加算Ⅰ",U92="新加算Ⅴ（１）",U92="新加算Ⅴ（２）",U92="新加算Ⅴ（５）",U92="新加算Ⅴ（７）",U92="新加算Ⅴ（10）"),IF(AS92="","未入力","入力済"),"")</f>
        <v/>
      </c>
      <c r="BF92" s="831" t="str">
        <f aca="false">G90</f>
        <v/>
      </c>
      <c r="BG92" s="831"/>
      <c r="BH92" s="831"/>
    </row>
    <row r="93" customFormat="false" ht="30" hidden="false" customHeight="true" outlineLevel="0" collapsed="false">
      <c r="A93" s="730"/>
      <c r="B93" s="731"/>
      <c r="C93" s="731"/>
      <c r="D93" s="731"/>
      <c r="E93" s="731"/>
      <c r="F93" s="731"/>
      <c r="G93" s="732"/>
      <c r="H93" s="732"/>
      <c r="I93" s="732"/>
      <c r="J93" s="860"/>
      <c r="K93" s="732"/>
      <c r="L93" s="861"/>
      <c r="M93" s="862"/>
      <c r="N93" s="859" t="str">
        <f aca="false">IF('別紙様式2-2（４・５月分）'!Q73="","",'別紙様式2-2（４・５月分）'!Q73)</f>
        <v/>
      </c>
      <c r="O93" s="863"/>
      <c r="P93" s="873"/>
      <c r="Q93" s="876"/>
      <c r="R93" s="874"/>
      <c r="S93" s="869"/>
      <c r="T93" s="843"/>
      <c r="U93" s="922"/>
      <c r="V93" s="870"/>
      <c r="W93" s="846"/>
      <c r="X93" s="923"/>
      <c r="Y93" s="667"/>
      <c r="Z93" s="923"/>
      <c r="AA93" s="667"/>
      <c r="AB93" s="923"/>
      <c r="AC93" s="667"/>
      <c r="AD93" s="923"/>
      <c r="AE93" s="667"/>
      <c r="AF93" s="667"/>
      <c r="AG93" s="667"/>
      <c r="AH93" s="849"/>
      <c r="AI93" s="850"/>
      <c r="AJ93" s="924"/>
      <c r="AK93" s="852"/>
      <c r="AL93" s="925"/>
      <c r="AM93" s="940"/>
      <c r="AN93" s="927"/>
      <c r="AO93" s="930"/>
      <c r="AP93" s="929"/>
      <c r="AQ93" s="930"/>
      <c r="AR93" s="931"/>
      <c r="AS93" s="932"/>
      <c r="AT93" s="935" t="str">
        <f aca="false">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611"/>
      <c r="AV93" s="831"/>
      <c r="AW93" s="877" t="str">
        <f aca="false">IF('別紙様式2-2（４・５月分）'!O73="","",'別紙様式2-2（４・５月分）'!O73)</f>
        <v/>
      </c>
      <c r="AX93" s="833"/>
      <c r="AY93" s="936"/>
      <c r="AZ93" s="835" t="str">
        <f aca="false">IF(OR(U93="新加算Ⅰ",U93="新加算Ⅱ",U93="新加算Ⅲ",U93="新加算Ⅳ",U93="新加算Ⅴ（１）",U93="新加算Ⅴ（２）",U93="新加算Ⅴ（３）",U93="新加算ⅠⅤ（４）",U93="新加算Ⅴ（５）",U93="新加算Ⅴ（６）",U93="新加算Ⅴ（８）",U93="新加算Ⅴ（11）"),IF(AJ93="○","","未入力"),"")</f>
        <v/>
      </c>
      <c r="BA93" s="835" t="str">
        <f aca="false">IF(OR(V93="新加算Ⅰ",V93="新加算Ⅱ",V93="新加算Ⅲ",V93="新加算Ⅳ",V93="新加算Ⅴ（１）",V93="新加算Ⅴ（２）",V93="新加算Ⅴ（３）",V93="新加算ⅠⅤ（４）",V93="新加算Ⅴ（５）",V93="新加算Ⅴ（６）",V93="新加算Ⅴ（８）",V93="新加算Ⅴ（11）"),IF(AK93="○","","未入力"),"")</f>
        <v/>
      </c>
      <c r="BB93" s="835" t="str">
        <f aca="false">IF(OR(V93="新加算Ⅴ（７）",V93="新加算Ⅴ（９）",V93="新加算Ⅴ（10）",V93="新加算Ⅴ（12）",V93="新加算Ⅴ（13）",V93="新加算Ⅴ（14）"),IF(AL93="○","","未入力"),"")</f>
        <v/>
      </c>
      <c r="BC93" s="835" t="str">
        <f aca="false">IF(OR(V93="新加算Ⅰ",V93="新加算Ⅱ",V93="新加算Ⅲ",V93="新加算Ⅴ（１）",V93="新加算Ⅴ（３）",V93="新加算Ⅴ（８）"),IF(AM93="○","","未入力"),"")</f>
        <v/>
      </c>
      <c r="BD93" s="934" t="str">
        <f aca="false">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831" t="str">
        <f aca="false">IF(AND(U93&lt;&gt;"（参考）令和７年度の移行予定",OR(V93="新加算Ⅰ",V93="新加算Ⅴ（１）",V93="新加算Ⅴ（２）",V93="新加算Ⅴ（５）",V93="新加算Ⅴ（７）",V93="新加算Ⅴ（10）")),IF(AO93="","未入力",IF(AO93="いずれも取得していない","要件を満たさない","")),"")</f>
        <v/>
      </c>
      <c r="BF93" s="831" t="str">
        <f aca="false">G90</f>
        <v/>
      </c>
      <c r="BG93" s="831"/>
      <c r="BH93" s="831"/>
    </row>
    <row r="94" customFormat="false" ht="30" hidden="false" customHeight="true" outlineLevel="0" collapsed="false">
      <c r="A94" s="616" t="n">
        <v>21</v>
      </c>
      <c r="B94" s="617" t="str">
        <f aca="false">IF(基本情報入力シート!C74="","",基本情報入力シート!C74)</f>
        <v/>
      </c>
      <c r="C94" s="617"/>
      <c r="D94" s="617"/>
      <c r="E94" s="617"/>
      <c r="F94" s="617"/>
      <c r="G94" s="618" t="str">
        <f aca="false">IF(基本情報入力シート!M74="","",基本情報入力シート!M74)</f>
        <v/>
      </c>
      <c r="H94" s="618" t="str">
        <f aca="false">IF(基本情報入力シート!R74="","",基本情報入力シート!R74)</f>
        <v/>
      </c>
      <c r="I94" s="618" t="str">
        <f aca="false">IF(基本情報入力シート!W74="","",基本情報入力シート!W74)</f>
        <v/>
      </c>
      <c r="J94" s="808" t="str">
        <f aca="false">IF(基本情報入力シート!X74="","",基本情報入力シート!X74)</f>
        <v/>
      </c>
      <c r="K94" s="618" t="str">
        <f aca="false">IF(基本情報入力シート!Y74="","",基本情報入力シート!Y74)</f>
        <v/>
      </c>
      <c r="L94" s="809" t="str">
        <f aca="false">IF(基本情報入力シート!AB74="","",基本情報入力シート!AB74)</f>
        <v/>
      </c>
      <c r="M94" s="810" t="e">
        <f aca="false">IF(基本情報入力シート!AC74="","",基本情報入力シート!AC74)</f>
        <v>#N/A</v>
      </c>
      <c r="N94" s="811" t="str">
        <f aca="false">IF('別紙様式2-2（４・５月分）'!Q74="","",'別紙様式2-2（４・５月分）'!Q74)</f>
        <v/>
      </c>
      <c r="O94" s="863" t="e">
        <f aca="false">IF(SUM('別紙様式2-2（４・５月分）'!R74:R76)=0,"",SUM('別紙様式2-2（４・５月分）'!R74:R76))</f>
        <v>#N/A</v>
      </c>
      <c r="P94" s="813" t="e">
        <f aca="false">IFERROR(VLOOKUP('別紙様式2-2（４・５月分）'!AR74,【参考】数式用!$AT$5:$AU$22,2,FALSE),"")))</f>
        <v>#N/A</v>
      </c>
      <c r="Q94" s="813"/>
      <c r="R94" s="813"/>
      <c r="S94" s="864" t="e">
        <f aca="false">IFERROR(VLOOKUP(K94,【参考】数式用!$A$5:$AB$27,MATCH(P94,【参考】数式用!$B$4:$AB$4,0)+1,0),"")))</f>
        <v>#N/A</v>
      </c>
      <c r="T94" s="815" t="s">
        <v>418</v>
      </c>
      <c r="U94" s="903" t="str">
        <f aca="false">IF('別紙様式2-3（６月以降分）'!U94="","",'別紙様式2-3（６月以降分）'!U94)</f>
        <v/>
      </c>
      <c r="V94" s="865" t="e">
        <f aca="false">IFERROR(VLOOKUP(K94,【参考】数式用!$A$5:$AB$27,MATCH(U94,【参考】数式用!$B$4:$AB$4,0)+1,0),"")))</f>
        <v>#N/A</v>
      </c>
      <c r="W94" s="818" t="s">
        <v>88</v>
      </c>
      <c r="X94" s="904" t="n">
        <f aca="false">'別紙様式2-3（６月以降分）'!X94</f>
        <v>6</v>
      </c>
      <c r="Y94" s="626" t="s">
        <v>89</v>
      </c>
      <c r="Z94" s="904" t="n">
        <f aca="false">'別紙様式2-3（６月以降分）'!Z94</f>
        <v>6</v>
      </c>
      <c r="AA94" s="626" t="s">
        <v>372</v>
      </c>
      <c r="AB94" s="904" t="n">
        <f aca="false">'別紙様式2-3（６月以降分）'!AB94</f>
        <v>7</v>
      </c>
      <c r="AC94" s="626" t="s">
        <v>89</v>
      </c>
      <c r="AD94" s="904" t="n">
        <f aca="false">'別紙様式2-3（６月以降分）'!AD94</f>
        <v>3</v>
      </c>
      <c r="AE94" s="626" t="s">
        <v>90</v>
      </c>
      <c r="AF94" s="626" t="s">
        <v>101</v>
      </c>
      <c r="AG94" s="626" t="n">
        <f aca="false">IF(X94&gt;=1,(AB94*12+AD94)-(X94*12+Z94)+1,"")</f>
        <v>10</v>
      </c>
      <c r="AH94" s="821" t="s">
        <v>373</v>
      </c>
      <c r="AI94" s="866" t="str">
        <f aca="false">'別紙様式2-3（６月以降分）'!AI94</f>
        <v/>
      </c>
      <c r="AJ94" s="905" t="str">
        <f aca="false">'別紙様式2-3（６月以降分）'!AJ94</f>
        <v/>
      </c>
      <c r="AK94" s="937" t="n">
        <f aca="false">'別紙様式2-3（６月以降分）'!AK94</f>
        <v>0</v>
      </c>
      <c r="AL94" s="907" t="str">
        <f aca="false">IF('別紙様式2-3（６月以降分）'!AL94="","",'別紙様式2-3（６月以降分）'!AL94)</f>
        <v/>
      </c>
      <c r="AM94" s="908" t="n">
        <f aca="false">'別紙様式2-3（６月以降分）'!AM94</f>
        <v>0</v>
      </c>
      <c r="AN94" s="909" t="str">
        <f aca="false">IF('別紙様式2-3（６月以降分）'!AN94="","",'別紙様式2-3（６月以降分）'!AN94)</f>
        <v/>
      </c>
      <c r="AO94" s="704" t="str">
        <f aca="false">IF('別紙様式2-3（６月以降分）'!AO94="","",'別紙様式2-3（６月以降分）'!AO94)</f>
        <v/>
      </c>
      <c r="AP94" s="911" t="str">
        <f aca="false">IF('別紙様式2-3（６月以降分）'!AP94="","",'別紙様式2-3（６月以降分）'!AP94)</f>
        <v/>
      </c>
      <c r="AQ94" s="704" t="str">
        <f aca="false">IF('別紙様式2-3（６月以降分）'!AQ94="","",'別紙様式2-3（６月以降分）'!AQ94)</f>
        <v/>
      </c>
      <c r="AR94" s="913" t="str">
        <f aca="false">IF('別紙様式2-3（６月以降分）'!AR94="","",'別紙様式2-3（６月以降分）'!AR94)</f>
        <v/>
      </c>
      <c r="AS94" s="914" t="str">
        <f aca="false">IF('別紙様式2-3（６月以降分）'!AS94="","",'別紙様式2-3（６月以降分）'!AS94)</f>
        <v/>
      </c>
      <c r="AT94" s="915" t="str">
        <f aca="false">IF(AV96="","",IF(V96&lt;V94,"！加算の要件上は問題ありませんが、令和６年度当初の新加算の加算率と比較して、移行後の加算率が下がる計画になっています。",""))</f>
        <v/>
      </c>
      <c r="AU94" s="938"/>
      <c r="AV94" s="917"/>
      <c r="AW94" s="877" t="str">
        <f aca="false">IF('別紙様式2-2（４・５月分）'!O74="","",'別紙様式2-2（４・５月分）'!O74)</f>
        <v/>
      </c>
      <c r="AX94" s="833" t="e">
        <f aca="false">IF(SUM('別紙様式2-2（４・５月分）'!P74:P76)=0,"",SUM('別紙様式2-2（４・５月分）'!P74:P76))</f>
        <v>#N/A</v>
      </c>
      <c r="AY94" s="919" t="e">
        <f aca="false">IFERROR(VLOOKUP(K94,【参考】数式用!$AJ$2:$AK$24,2,FALSE),"")))</f>
        <v>#N/A</v>
      </c>
      <c r="AZ94" s="684"/>
      <c r="BE94" s="12"/>
      <c r="BF94" s="831" t="str">
        <f aca="false">G94</f>
        <v/>
      </c>
      <c r="BG94" s="831"/>
      <c r="BH94" s="831"/>
    </row>
    <row r="95" customFormat="false" ht="15" hidden="false" customHeight="true" outlineLevel="0" collapsed="false">
      <c r="A95" s="616"/>
      <c r="B95" s="617"/>
      <c r="C95" s="617"/>
      <c r="D95" s="617"/>
      <c r="E95" s="617"/>
      <c r="F95" s="617"/>
      <c r="G95" s="618"/>
      <c r="H95" s="618"/>
      <c r="I95" s="618"/>
      <c r="J95" s="808"/>
      <c r="K95" s="618"/>
      <c r="L95" s="809"/>
      <c r="M95" s="810"/>
      <c r="N95" s="837" t="str">
        <f aca="false">IF('別紙様式2-2（４・５月分）'!Q75="","",'別紙様式2-2（４・５月分）'!Q75)</f>
        <v/>
      </c>
      <c r="O95" s="863"/>
      <c r="P95" s="813"/>
      <c r="Q95" s="813"/>
      <c r="R95" s="813"/>
      <c r="S95" s="864"/>
      <c r="T95" s="815"/>
      <c r="U95" s="903"/>
      <c r="V95" s="865"/>
      <c r="W95" s="818"/>
      <c r="X95" s="904"/>
      <c r="Y95" s="626"/>
      <c r="Z95" s="904"/>
      <c r="AA95" s="626"/>
      <c r="AB95" s="904"/>
      <c r="AC95" s="626"/>
      <c r="AD95" s="904"/>
      <c r="AE95" s="626"/>
      <c r="AF95" s="626"/>
      <c r="AG95" s="626"/>
      <c r="AH95" s="821"/>
      <c r="AI95" s="866"/>
      <c r="AJ95" s="905"/>
      <c r="AK95" s="937"/>
      <c r="AL95" s="907"/>
      <c r="AM95" s="908"/>
      <c r="AN95" s="909"/>
      <c r="AO95" s="704"/>
      <c r="AP95" s="911"/>
      <c r="AQ95" s="704"/>
      <c r="AR95" s="913"/>
      <c r="AS95" s="914"/>
      <c r="AT95" s="920" t="str">
        <f aca="false">IF(AV96="","",IF(OR(AB96="",AB96&lt;&gt;7,AD96="",AD96&lt;&gt;3),"！算定期間の終わりが令和７年３月になっていません。年度内の廃止予定等がなければ、算定対象月を令和７年３月にしてください。",""))</f>
        <v/>
      </c>
      <c r="AU95" s="938"/>
      <c r="AV95" s="917"/>
      <c r="AW95" s="877" t="str">
        <f aca="false">IF('別紙様式2-2（４・５月分）'!O75="","",'別紙様式2-2（４・５月分）'!O75)</f>
        <v/>
      </c>
      <c r="AX95" s="833"/>
      <c r="AY95" s="919"/>
      <c r="AZ95" s="573"/>
      <c r="BE95" s="12"/>
      <c r="BF95" s="831" t="str">
        <f aca="false">G94</f>
        <v/>
      </c>
      <c r="BG95" s="831"/>
      <c r="BH95" s="831"/>
    </row>
    <row r="96" customFormat="false" ht="15" hidden="false" customHeight="true" outlineLevel="0" collapsed="false">
      <c r="A96" s="616"/>
      <c r="B96" s="617"/>
      <c r="C96" s="617"/>
      <c r="D96" s="617"/>
      <c r="E96" s="617"/>
      <c r="F96" s="617"/>
      <c r="G96" s="618"/>
      <c r="H96" s="618"/>
      <c r="I96" s="618"/>
      <c r="J96" s="808"/>
      <c r="K96" s="618"/>
      <c r="L96" s="809"/>
      <c r="M96" s="810"/>
      <c r="N96" s="837"/>
      <c r="O96" s="863"/>
      <c r="P96" s="873" t="s">
        <v>92</v>
      </c>
      <c r="Q96" s="876" t="e">
        <f aca="false">IFERROR(VLOOKUP('別紙様式2-2（４・５月分）'!AR74,【参考】数式用!$AT$5:$AV$22,3,FALSE),"")))</f>
        <v>#N/A</v>
      </c>
      <c r="R96" s="874" t="s">
        <v>94</v>
      </c>
      <c r="S96" s="875" t="e">
        <f aca="false">IFERROR(VLOOKUP(K94,【参考】数式用!$A$5:$AB$27,MATCH(Q96,【参考】数式用!$B$4:$AB$4,0)+1,0),"")))</f>
        <v>#N/A</v>
      </c>
      <c r="T96" s="843" t="s">
        <v>419</v>
      </c>
      <c r="U96" s="922"/>
      <c r="V96" s="870" t="e">
        <f aca="false">IFERROR(VLOOKUP(K94,【参考】数式用!$A$5:$AB$27,MATCH(U96,【参考】数式用!$B$4:$AB$4,0)+1,0),"")))</f>
        <v>#N/A</v>
      </c>
      <c r="W96" s="846" t="s">
        <v>88</v>
      </c>
      <c r="X96" s="923"/>
      <c r="Y96" s="667" t="s">
        <v>89</v>
      </c>
      <c r="Z96" s="923"/>
      <c r="AA96" s="667" t="s">
        <v>372</v>
      </c>
      <c r="AB96" s="923"/>
      <c r="AC96" s="667" t="s">
        <v>89</v>
      </c>
      <c r="AD96" s="923"/>
      <c r="AE96" s="667" t="s">
        <v>90</v>
      </c>
      <c r="AF96" s="667" t="s">
        <v>101</v>
      </c>
      <c r="AG96" s="667" t="str">
        <f aca="false">IF(X96&gt;=1,(AB96*12+AD96)-(X96*12+Z96)+1,"")</f>
        <v/>
      </c>
      <c r="AH96" s="849" t="s">
        <v>373</v>
      </c>
      <c r="AI96" s="850" t="str">
        <f aca="false">IFERROR(ROUNDDOWN(ROUND(L94*V96,0)*M94,0)*AG96,"")</f>
        <v/>
      </c>
      <c r="AJ96" s="924" t="str">
        <f aca="false">IFERROR(ROUNDDOWN(ROUND((L94*(V96-AX94)),0)*M94,0)*AG96,"")</f>
        <v/>
      </c>
      <c r="AK96" s="852" t="e">
        <f aca="false">IFERROR(ROUNDDOWN(ROUNDDOWN(ROUND(L94*VLOOKUP(K94,【参考】数式用!$A$5:$AB$27,MATCH("新加算Ⅳ",【参考】数式用!$B$4:$AB$4,0)+1,0),0)*M94,0)*AG96*0.5,0),"")),0),0),0))</f>
        <v>#N/A</v>
      </c>
      <c r="AL96" s="925"/>
      <c r="AM96" s="940" t="e">
        <f aca="false">IFERROR(IF('別紙様式2-2（４・５月分）'!Q76="ベア加算","", IF(OR(U96="新加算Ⅰ",U96="新加算Ⅱ",U96="新加算Ⅲ",U96="新加算Ⅳ"),ROUNDDOWN(ROUND(L94*VLOOKUP(K94,【参考】数式用!$A$5:$I$27,MATCH("ベア加算",【参考】数式用!$B$4:$I$4,0)+1,0),0)*M94,0)*AG96,"")),"")),0),0))))</f>
        <v>#N/A</v>
      </c>
      <c r="AN96" s="927"/>
      <c r="AO96" s="930"/>
      <c r="AP96" s="929"/>
      <c r="AQ96" s="930"/>
      <c r="AR96" s="931"/>
      <c r="AS96" s="932"/>
      <c r="AT96" s="920"/>
      <c r="AU96" s="611"/>
      <c r="AV96" s="831" t="str">
        <f aca="false">IF(OR(AB94&lt;&gt;7,AD94&lt;&gt;3),"V列に色付け","")</f>
        <v/>
      </c>
      <c r="AW96" s="877"/>
      <c r="AX96" s="833"/>
      <c r="AY96" s="933"/>
      <c r="AZ96" s="835" t="e">
        <f aca="false">IF(AM96&lt;&gt;"",IF(AN96="○","入力済","未入力"),"")</f>
        <v>#N/A</v>
      </c>
      <c r="BA96" s="835" t="str">
        <f aca="false">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835" t="str">
        <f aca="false">IF(OR(U96="新加算Ⅴ（７）",U96="新加算Ⅴ（９）",U96="新加算Ⅴ（10）",U96="新加算Ⅴ（12）",U96="新加算Ⅴ（13）",U96="新加算Ⅴ（14）"),IF(OR(AP96="○",AP96="令和６年度中に満たす"),"入力済","未入力"),"")</f>
        <v/>
      </c>
      <c r="BC96" s="835" t="str">
        <f aca="false">IF(OR(U96="新加算Ⅰ",U96="新加算Ⅱ",U96="新加算Ⅲ",U96="新加算Ⅴ（１）",U96="新加算Ⅴ（３）",U96="新加算Ⅴ（８）"),IF(OR(AQ96="○",AQ96="令和６年度中に満たす"),"入力済","未入力"),"")</f>
        <v/>
      </c>
      <c r="BD96" s="934" t="str">
        <f aca="false">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831" t="str">
        <f aca="false">IF(OR(U96="新加算Ⅰ",U96="新加算Ⅴ（１）",U96="新加算Ⅴ（２）",U96="新加算Ⅴ（５）",U96="新加算Ⅴ（７）",U96="新加算Ⅴ（10）"),IF(AS96="","未入力","入力済"),"")</f>
        <v/>
      </c>
      <c r="BF96" s="831" t="str">
        <f aca="false">G94</f>
        <v/>
      </c>
      <c r="BG96" s="831"/>
      <c r="BH96" s="831"/>
    </row>
    <row r="97" customFormat="false" ht="30" hidden="false" customHeight="true" outlineLevel="0" collapsed="false">
      <c r="A97" s="616"/>
      <c r="B97" s="617"/>
      <c r="C97" s="617"/>
      <c r="D97" s="617"/>
      <c r="E97" s="617"/>
      <c r="F97" s="617"/>
      <c r="G97" s="618"/>
      <c r="H97" s="618"/>
      <c r="I97" s="618"/>
      <c r="J97" s="808"/>
      <c r="K97" s="618"/>
      <c r="L97" s="809"/>
      <c r="M97" s="810"/>
      <c r="N97" s="859" t="str">
        <f aca="false">IF('別紙様式2-2（４・５月分）'!Q76="","",'別紙様式2-2（４・５月分）'!Q76)</f>
        <v/>
      </c>
      <c r="O97" s="863"/>
      <c r="P97" s="873"/>
      <c r="Q97" s="876"/>
      <c r="R97" s="874"/>
      <c r="S97" s="875"/>
      <c r="T97" s="843"/>
      <c r="U97" s="922"/>
      <c r="V97" s="870"/>
      <c r="W97" s="846"/>
      <c r="X97" s="923"/>
      <c r="Y97" s="667"/>
      <c r="Z97" s="923"/>
      <c r="AA97" s="667"/>
      <c r="AB97" s="923"/>
      <c r="AC97" s="667"/>
      <c r="AD97" s="923"/>
      <c r="AE97" s="667"/>
      <c r="AF97" s="667"/>
      <c r="AG97" s="667"/>
      <c r="AH97" s="849"/>
      <c r="AI97" s="850"/>
      <c r="AJ97" s="924"/>
      <c r="AK97" s="852"/>
      <c r="AL97" s="925"/>
      <c r="AM97" s="940"/>
      <c r="AN97" s="927"/>
      <c r="AO97" s="930"/>
      <c r="AP97" s="929"/>
      <c r="AQ97" s="930"/>
      <c r="AR97" s="931"/>
      <c r="AS97" s="932"/>
      <c r="AT97" s="935" t="str">
        <f aca="false">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611"/>
      <c r="AV97" s="831"/>
      <c r="AW97" s="877" t="str">
        <f aca="false">IF('別紙様式2-2（４・５月分）'!O76="","",'別紙様式2-2（４・５月分）'!O76)</f>
        <v/>
      </c>
      <c r="AX97" s="833"/>
      <c r="AY97" s="936"/>
      <c r="AZ97" s="835" t="str">
        <f aca="false">IF(OR(U97="新加算Ⅰ",U97="新加算Ⅱ",U97="新加算Ⅲ",U97="新加算Ⅳ",U97="新加算Ⅴ（１）",U97="新加算Ⅴ（２）",U97="新加算Ⅴ（３）",U97="新加算ⅠⅤ（４）",U97="新加算Ⅴ（５）",U97="新加算Ⅴ（６）",U97="新加算Ⅴ（８）",U97="新加算Ⅴ（11）"),IF(AJ97="○","","未入力"),"")</f>
        <v/>
      </c>
      <c r="BA97" s="835" t="str">
        <f aca="false">IF(OR(V97="新加算Ⅰ",V97="新加算Ⅱ",V97="新加算Ⅲ",V97="新加算Ⅳ",V97="新加算Ⅴ（１）",V97="新加算Ⅴ（２）",V97="新加算Ⅴ（３）",V97="新加算ⅠⅤ（４）",V97="新加算Ⅴ（５）",V97="新加算Ⅴ（６）",V97="新加算Ⅴ（８）",V97="新加算Ⅴ（11）"),IF(AK97="○","","未入力"),"")</f>
        <v/>
      </c>
      <c r="BB97" s="835" t="str">
        <f aca="false">IF(OR(V97="新加算Ⅴ（７）",V97="新加算Ⅴ（９）",V97="新加算Ⅴ（10）",V97="新加算Ⅴ（12）",V97="新加算Ⅴ（13）",V97="新加算Ⅴ（14）"),IF(AL97="○","","未入力"),"")</f>
        <v/>
      </c>
      <c r="BC97" s="835" t="str">
        <f aca="false">IF(OR(V97="新加算Ⅰ",V97="新加算Ⅱ",V97="新加算Ⅲ",V97="新加算Ⅴ（１）",V97="新加算Ⅴ（３）",V97="新加算Ⅴ（８）"),IF(AM97="○","","未入力"),"")</f>
        <v/>
      </c>
      <c r="BD97" s="934" t="str">
        <f aca="false">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831" t="str">
        <f aca="false">IF(AND(U97&lt;&gt;"（参考）令和７年度の移行予定",OR(V97="新加算Ⅰ",V97="新加算Ⅴ（１）",V97="新加算Ⅴ（２）",V97="新加算Ⅴ（５）",V97="新加算Ⅴ（７）",V97="新加算Ⅴ（10）")),IF(AO97="","未入力",IF(AO97="いずれも取得していない","要件を満たさない","")),"")</f>
        <v/>
      </c>
      <c r="BF97" s="831" t="str">
        <f aca="false">G94</f>
        <v/>
      </c>
      <c r="BG97" s="831"/>
      <c r="BH97" s="831"/>
    </row>
    <row r="98" customFormat="false" ht="30" hidden="false" customHeight="true" outlineLevel="0" collapsed="false">
      <c r="A98" s="730" t="n">
        <v>22</v>
      </c>
      <c r="B98" s="731" t="str">
        <f aca="false">IF(基本情報入力シート!C75="","",基本情報入力シート!C75)</f>
        <v/>
      </c>
      <c r="C98" s="731"/>
      <c r="D98" s="731"/>
      <c r="E98" s="731"/>
      <c r="F98" s="731"/>
      <c r="G98" s="732" t="str">
        <f aca="false">IF(基本情報入力シート!M75="","",基本情報入力シート!M75)</f>
        <v/>
      </c>
      <c r="H98" s="732" t="str">
        <f aca="false">IF(基本情報入力シート!R75="","",基本情報入力シート!R75)</f>
        <v/>
      </c>
      <c r="I98" s="732" t="str">
        <f aca="false">IF(基本情報入力シート!W75="","",基本情報入力シート!W75)</f>
        <v/>
      </c>
      <c r="J98" s="860" t="str">
        <f aca="false">IF(基本情報入力シート!X75="","",基本情報入力シート!X75)</f>
        <v/>
      </c>
      <c r="K98" s="732" t="str">
        <f aca="false">IF(基本情報入力シート!Y75="","",基本情報入力シート!Y75)</f>
        <v/>
      </c>
      <c r="L98" s="861" t="str">
        <f aca="false">IF(基本情報入力シート!AB75="","",基本情報入力シート!AB75)</f>
        <v/>
      </c>
      <c r="M98" s="862" t="e">
        <f aca="false">IF(基本情報入力シート!AC75="","",基本情報入力シート!AC75)</f>
        <v>#N/A</v>
      </c>
      <c r="N98" s="811" t="str">
        <f aca="false">IF('別紙様式2-2（４・５月分）'!Q77="","",'別紙様式2-2（４・５月分）'!Q77)</f>
        <v/>
      </c>
      <c r="O98" s="863" t="e">
        <f aca="false">IF(SUM('別紙様式2-2（４・５月分）'!R77:R79)=0,"",SUM('別紙様式2-2（４・５月分）'!R77:R79))</f>
        <v>#N/A</v>
      </c>
      <c r="P98" s="813" t="e">
        <f aca="false">IFERROR(VLOOKUP('別紙様式2-2（４・５月分）'!AR77,【参考】数式用!$AT$5:$AU$22,2,FALSE),"")))</f>
        <v>#N/A</v>
      </c>
      <c r="Q98" s="813"/>
      <c r="R98" s="813"/>
      <c r="S98" s="864" t="e">
        <f aca="false">IFERROR(VLOOKUP(K98,【参考】数式用!$A$5:$AB$27,MATCH(P98,【参考】数式用!$B$4:$AB$4,0)+1,0),"")))</f>
        <v>#N/A</v>
      </c>
      <c r="T98" s="815" t="s">
        <v>418</v>
      </c>
      <c r="U98" s="903" t="str">
        <f aca="false">IF('別紙様式2-3（６月以降分）'!U98="","",'別紙様式2-3（６月以降分）'!U98)</f>
        <v/>
      </c>
      <c r="V98" s="865" t="e">
        <f aca="false">IFERROR(VLOOKUP(K98,【参考】数式用!$A$5:$AB$27,MATCH(U98,【参考】数式用!$B$4:$AB$4,0)+1,0),"")))</f>
        <v>#N/A</v>
      </c>
      <c r="W98" s="818" t="s">
        <v>88</v>
      </c>
      <c r="X98" s="904" t="n">
        <f aca="false">'別紙様式2-3（６月以降分）'!X98</f>
        <v>6</v>
      </c>
      <c r="Y98" s="626" t="s">
        <v>89</v>
      </c>
      <c r="Z98" s="904" t="n">
        <f aca="false">'別紙様式2-3（６月以降分）'!Z98</f>
        <v>6</v>
      </c>
      <c r="AA98" s="626" t="s">
        <v>372</v>
      </c>
      <c r="AB98" s="904" t="n">
        <f aca="false">'別紙様式2-3（６月以降分）'!AB98</f>
        <v>7</v>
      </c>
      <c r="AC98" s="626" t="s">
        <v>89</v>
      </c>
      <c r="AD98" s="904" t="n">
        <f aca="false">'別紙様式2-3（６月以降分）'!AD98</f>
        <v>3</v>
      </c>
      <c r="AE98" s="626" t="s">
        <v>90</v>
      </c>
      <c r="AF98" s="626" t="s">
        <v>101</v>
      </c>
      <c r="AG98" s="626" t="n">
        <f aca="false">IF(X98&gt;=1,(AB98*12+AD98)-(X98*12+Z98)+1,"")</f>
        <v>10</v>
      </c>
      <c r="AH98" s="821" t="s">
        <v>373</v>
      </c>
      <c r="AI98" s="866" t="str">
        <f aca="false">'別紙様式2-3（６月以降分）'!AI98</f>
        <v/>
      </c>
      <c r="AJ98" s="905" t="str">
        <f aca="false">'別紙様式2-3（６月以降分）'!AJ98</f>
        <v/>
      </c>
      <c r="AK98" s="937" t="n">
        <f aca="false">'別紙様式2-3（６月以降分）'!AK98</f>
        <v>0</v>
      </c>
      <c r="AL98" s="907" t="str">
        <f aca="false">IF('別紙様式2-3（６月以降分）'!AL98="","",'別紙様式2-3（６月以降分）'!AL98)</f>
        <v/>
      </c>
      <c r="AM98" s="908" t="n">
        <f aca="false">'別紙様式2-3（６月以降分）'!AM98</f>
        <v>0</v>
      </c>
      <c r="AN98" s="909" t="str">
        <f aca="false">IF('別紙様式2-3（６月以降分）'!AN98="","",'別紙様式2-3（６月以降分）'!AN98)</f>
        <v/>
      </c>
      <c r="AO98" s="704" t="str">
        <f aca="false">IF('別紙様式2-3（６月以降分）'!AO98="","",'別紙様式2-3（６月以降分）'!AO98)</f>
        <v/>
      </c>
      <c r="AP98" s="911" t="str">
        <f aca="false">IF('別紙様式2-3（６月以降分）'!AP98="","",'別紙様式2-3（６月以降分）'!AP98)</f>
        <v/>
      </c>
      <c r="AQ98" s="704" t="str">
        <f aca="false">IF('別紙様式2-3（６月以降分）'!AQ98="","",'別紙様式2-3（６月以降分）'!AQ98)</f>
        <v/>
      </c>
      <c r="AR98" s="913" t="str">
        <f aca="false">IF('別紙様式2-3（６月以降分）'!AR98="","",'別紙様式2-3（６月以降分）'!AR98)</f>
        <v/>
      </c>
      <c r="AS98" s="914" t="str">
        <f aca="false">IF('別紙様式2-3（６月以降分）'!AS98="","",'別紙様式2-3（６月以降分）'!AS98)</f>
        <v/>
      </c>
      <c r="AT98" s="915" t="str">
        <f aca="false">IF(AV100="","",IF(V100&lt;V98,"！加算の要件上は問題ありませんが、令和６年度当初の新加算の加算率と比較して、移行後の加算率が下がる計画になっています。",""))</f>
        <v/>
      </c>
      <c r="AU98" s="938"/>
      <c r="AV98" s="917"/>
      <c r="AW98" s="877" t="str">
        <f aca="false">IF('別紙様式2-2（４・５月分）'!O77="","",'別紙様式2-2（４・５月分）'!O77)</f>
        <v/>
      </c>
      <c r="AX98" s="833" t="e">
        <f aca="false">IF(SUM('別紙様式2-2（４・５月分）'!P77:P79)=0,"",SUM('別紙様式2-2（４・５月分）'!P77:P79))</f>
        <v>#N/A</v>
      </c>
      <c r="AY98" s="939" t="e">
        <f aca="false">IFERROR(VLOOKUP(K98,【参考】数式用!$AJ$2:$AK$24,2,FALSE),"")))</f>
        <v>#N/A</v>
      </c>
      <c r="AZ98" s="684"/>
      <c r="BE98" s="12"/>
      <c r="BF98" s="831" t="str">
        <f aca="false">G98</f>
        <v/>
      </c>
      <c r="BG98" s="831"/>
      <c r="BH98" s="831"/>
    </row>
    <row r="99" customFormat="false" ht="15" hidden="false" customHeight="true" outlineLevel="0" collapsed="false">
      <c r="A99" s="730"/>
      <c r="B99" s="731"/>
      <c r="C99" s="731"/>
      <c r="D99" s="731"/>
      <c r="E99" s="731"/>
      <c r="F99" s="731"/>
      <c r="G99" s="732"/>
      <c r="H99" s="732"/>
      <c r="I99" s="732"/>
      <c r="J99" s="860"/>
      <c r="K99" s="732"/>
      <c r="L99" s="861"/>
      <c r="M99" s="862"/>
      <c r="N99" s="837" t="str">
        <f aca="false">IF('別紙様式2-2（４・５月分）'!Q78="","",'別紙様式2-2（４・５月分）'!Q78)</f>
        <v/>
      </c>
      <c r="O99" s="863"/>
      <c r="P99" s="813"/>
      <c r="Q99" s="813"/>
      <c r="R99" s="813"/>
      <c r="S99" s="864"/>
      <c r="T99" s="815"/>
      <c r="U99" s="903"/>
      <c r="V99" s="865"/>
      <c r="W99" s="818"/>
      <c r="X99" s="904"/>
      <c r="Y99" s="626"/>
      <c r="Z99" s="904"/>
      <c r="AA99" s="626"/>
      <c r="AB99" s="904"/>
      <c r="AC99" s="626"/>
      <c r="AD99" s="904"/>
      <c r="AE99" s="626"/>
      <c r="AF99" s="626"/>
      <c r="AG99" s="626"/>
      <c r="AH99" s="821"/>
      <c r="AI99" s="866"/>
      <c r="AJ99" s="905"/>
      <c r="AK99" s="937"/>
      <c r="AL99" s="907"/>
      <c r="AM99" s="908"/>
      <c r="AN99" s="909"/>
      <c r="AO99" s="704"/>
      <c r="AP99" s="911"/>
      <c r="AQ99" s="704"/>
      <c r="AR99" s="913"/>
      <c r="AS99" s="914"/>
      <c r="AT99" s="920" t="str">
        <f aca="false">IF(AV100="","",IF(OR(AB100="",AB100&lt;&gt;7,AD100="",AD100&lt;&gt;3),"！算定期間の終わりが令和７年３月になっていません。年度内の廃止予定等がなければ、算定対象月を令和７年３月にしてください。",""))</f>
        <v/>
      </c>
      <c r="AU99" s="938"/>
      <c r="AV99" s="917"/>
      <c r="AW99" s="877" t="str">
        <f aca="false">IF('別紙様式2-2（４・５月分）'!O78="","",'別紙様式2-2（４・５月分）'!O78)</f>
        <v/>
      </c>
      <c r="AX99" s="833"/>
      <c r="AY99" s="939"/>
      <c r="AZ99" s="573"/>
      <c r="BE99" s="12"/>
      <c r="BF99" s="831" t="str">
        <f aca="false">G98</f>
        <v/>
      </c>
      <c r="BG99" s="831"/>
      <c r="BH99" s="831"/>
    </row>
    <row r="100" customFormat="false" ht="15" hidden="false" customHeight="true" outlineLevel="0" collapsed="false">
      <c r="A100" s="730"/>
      <c r="B100" s="731"/>
      <c r="C100" s="731"/>
      <c r="D100" s="731"/>
      <c r="E100" s="731"/>
      <c r="F100" s="731"/>
      <c r="G100" s="732"/>
      <c r="H100" s="732"/>
      <c r="I100" s="732"/>
      <c r="J100" s="860"/>
      <c r="K100" s="732"/>
      <c r="L100" s="861"/>
      <c r="M100" s="862"/>
      <c r="N100" s="837"/>
      <c r="O100" s="863"/>
      <c r="P100" s="873" t="s">
        <v>92</v>
      </c>
      <c r="Q100" s="876" t="e">
        <f aca="false">IFERROR(VLOOKUP('別紙様式2-2（４・５月分）'!AR77,【参考】数式用!$AT$5:$AV$22,3,FALSE),"")))</f>
        <v>#N/A</v>
      </c>
      <c r="R100" s="874" t="s">
        <v>94</v>
      </c>
      <c r="S100" s="869" t="e">
        <f aca="false">IFERROR(VLOOKUP(K98,【参考】数式用!$A$5:$AB$27,MATCH(Q100,【参考】数式用!$B$4:$AB$4,0)+1,0),"")))</f>
        <v>#N/A</v>
      </c>
      <c r="T100" s="843" t="s">
        <v>419</v>
      </c>
      <c r="U100" s="922"/>
      <c r="V100" s="870" t="e">
        <f aca="false">IFERROR(VLOOKUP(K98,【参考】数式用!$A$5:$AB$27,MATCH(U100,【参考】数式用!$B$4:$AB$4,0)+1,0),"")))</f>
        <v>#N/A</v>
      </c>
      <c r="W100" s="846" t="s">
        <v>88</v>
      </c>
      <c r="X100" s="923"/>
      <c r="Y100" s="667" t="s">
        <v>89</v>
      </c>
      <c r="Z100" s="923"/>
      <c r="AA100" s="667" t="s">
        <v>372</v>
      </c>
      <c r="AB100" s="923"/>
      <c r="AC100" s="667" t="s">
        <v>89</v>
      </c>
      <c r="AD100" s="923"/>
      <c r="AE100" s="667" t="s">
        <v>90</v>
      </c>
      <c r="AF100" s="667" t="s">
        <v>101</v>
      </c>
      <c r="AG100" s="667" t="str">
        <f aca="false">IF(X100&gt;=1,(AB100*12+AD100)-(X100*12+Z100)+1,"")</f>
        <v/>
      </c>
      <c r="AH100" s="849" t="s">
        <v>373</v>
      </c>
      <c r="AI100" s="850" t="str">
        <f aca="false">IFERROR(ROUNDDOWN(ROUND(L98*V100,0)*M98,0)*AG100,"")</f>
        <v/>
      </c>
      <c r="AJ100" s="924" t="str">
        <f aca="false">IFERROR(ROUNDDOWN(ROUND((L98*(V100-AX98)),0)*M98,0)*AG100,"")</f>
        <v/>
      </c>
      <c r="AK100" s="852" t="e">
        <f aca="false">IFERROR(ROUNDDOWN(ROUNDDOWN(ROUND(L98*VLOOKUP(K98,【参考】数式用!$A$5:$AB$27,MATCH("新加算Ⅳ",【参考】数式用!$B$4:$AB$4,0)+1,0),0)*M98,0)*AG100*0.5,0),"")),0),0),0))</f>
        <v>#N/A</v>
      </c>
      <c r="AL100" s="925"/>
      <c r="AM100" s="940" t="e">
        <f aca="false">IFERROR(IF('別紙様式2-2（４・５月分）'!Q79="ベア加算","", IF(OR(U100="新加算Ⅰ",U100="新加算Ⅱ",U100="新加算Ⅲ",U100="新加算Ⅳ"),ROUNDDOWN(ROUND(L98*VLOOKUP(K98,【参考】数式用!$A$5:$I$27,MATCH("ベア加算",【参考】数式用!$B$4:$I$4,0)+1,0),0)*M98,0)*AG100,"")),"")),0),0))))</f>
        <v>#N/A</v>
      </c>
      <c r="AN100" s="927"/>
      <c r="AO100" s="930"/>
      <c r="AP100" s="929"/>
      <c r="AQ100" s="930"/>
      <c r="AR100" s="931"/>
      <c r="AS100" s="932"/>
      <c r="AT100" s="920"/>
      <c r="AU100" s="611"/>
      <c r="AV100" s="831" t="str">
        <f aca="false">IF(OR(AB98&lt;&gt;7,AD98&lt;&gt;3),"V列に色付け","")</f>
        <v/>
      </c>
      <c r="AW100" s="877"/>
      <c r="AX100" s="833"/>
      <c r="AY100" s="933"/>
      <c r="AZ100" s="835" t="e">
        <f aca="false">IF(AM100&lt;&gt;"",IF(AN100="○","入力済","未入力"),"")</f>
        <v>#N/A</v>
      </c>
      <c r="BA100" s="835" t="str">
        <f aca="false">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835" t="str">
        <f aca="false">IF(OR(U100="新加算Ⅴ（７）",U100="新加算Ⅴ（９）",U100="新加算Ⅴ（10）",U100="新加算Ⅴ（12）",U100="新加算Ⅴ（13）",U100="新加算Ⅴ（14）"),IF(OR(AP100="○",AP100="令和６年度中に満たす"),"入力済","未入力"),"")</f>
        <v/>
      </c>
      <c r="BC100" s="835" t="str">
        <f aca="false">IF(OR(U100="新加算Ⅰ",U100="新加算Ⅱ",U100="新加算Ⅲ",U100="新加算Ⅴ（１）",U100="新加算Ⅴ（３）",U100="新加算Ⅴ（８）"),IF(OR(AQ100="○",AQ100="令和６年度中に満たす"),"入力済","未入力"),"")</f>
        <v/>
      </c>
      <c r="BD100" s="934" t="str">
        <f aca="false">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831" t="str">
        <f aca="false">IF(OR(U100="新加算Ⅰ",U100="新加算Ⅴ（１）",U100="新加算Ⅴ（２）",U100="新加算Ⅴ（５）",U100="新加算Ⅴ（７）",U100="新加算Ⅴ（10）"),IF(AS100="","未入力","入力済"),"")</f>
        <v/>
      </c>
      <c r="BF100" s="831" t="str">
        <f aca="false">G98</f>
        <v/>
      </c>
      <c r="BG100" s="831"/>
      <c r="BH100" s="831"/>
    </row>
    <row r="101" customFormat="false" ht="30" hidden="false" customHeight="true" outlineLevel="0" collapsed="false">
      <c r="A101" s="730"/>
      <c r="B101" s="731"/>
      <c r="C101" s="731"/>
      <c r="D101" s="731"/>
      <c r="E101" s="731"/>
      <c r="F101" s="731"/>
      <c r="G101" s="732"/>
      <c r="H101" s="732"/>
      <c r="I101" s="732"/>
      <c r="J101" s="860"/>
      <c r="K101" s="732"/>
      <c r="L101" s="861"/>
      <c r="M101" s="862"/>
      <c r="N101" s="859" t="str">
        <f aca="false">IF('別紙様式2-2（４・５月分）'!Q79="","",'別紙様式2-2（４・５月分）'!Q79)</f>
        <v/>
      </c>
      <c r="O101" s="863"/>
      <c r="P101" s="873"/>
      <c r="Q101" s="876"/>
      <c r="R101" s="874"/>
      <c r="S101" s="869"/>
      <c r="T101" s="843"/>
      <c r="U101" s="922"/>
      <c r="V101" s="870"/>
      <c r="W101" s="846"/>
      <c r="X101" s="923"/>
      <c r="Y101" s="667"/>
      <c r="Z101" s="923"/>
      <c r="AA101" s="667"/>
      <c r="AB101" s="923"/>
      <c r="AC101" s="667"/>
      <c r="AD101" s="923"/>
      <c r="AE101" s="667"/>
      <c r="AF101" s="667"/>
      <c r="AG101" s="667"/>
      <c r="AH101" s="849"/>
      <c r="AI101" s="850"/>
      <c r="AJ101" s="924"/>
      <c r="AK101" s="852"/>
      <c r="AL101" s="925"/>
      <c r="AM101" s="940"/>
      <c r="AN101" s="927"/>
      <c r="AO101" s="930"/>
      <c r="AP101" s="929"/>
      <c r="AQ101" s="930"/>
      <c r="AR101" s="931"/>
      <c r="AS101" s="932"/>
      <c r="AT101" s="935" t="str">
        <f aca="false">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611"/>
      <c r="AV101" s="831"/>
      <c r="AW101" s="877" t="str">
        <f aca="false">IF('別紙様式2-2（４・５月分）'!O79="","",'別紙様式2-2（４・５月分）'!O79)</f>
        <v/>
      </c>
      <c r="AX101" s="833"/>
      <c r="AY101" s="936"/>
      <c r="AZ101" s="835" t="str">
        <f aca="false">IF(OR(U101="新加算Ⅰ",U101="新加算Ⅱ",U101="新加算Ⅲ",U101="新加算Ⅳ",U101="新加算Ⅴ（１）",U101="新加算Ⅴ（２）",U101="新加算Ⅴ（３）",U101="新加算ⅠⅤ（４）",U101="新加算Ⅴ（５）",U101="新加算Ⅴ（６）",U101="新加算Ⅴ（８）",U101="新加算Ⅴ（11）"),IF(AJ101="○","","未入力"),"")</f>
        <v/>
      </c>
      <c r="BA101" s="835" t="str">
        <f aca="false">IF(OR(V101="新加算Ⅰ",V101="新加算Ⅱ",V101="新加算Ⅲ",V101="新加算Ⅳ",V101="新加算Ⅴ（１）",V101="新加算Ⅴ（２）",V101="新加算Ⅴ（３）",V101="新加算ⅠⅤ（４）",V101="新加算Ⅴ（５）",V101="新加算Ⅴ（６）",V101="新加算Ⅴ（８）",V101="新加算Ⅴ（11）"),IF(AK101="○","","未入力"),"")</f>
        <v/>
      </c>
      <c r="BB101" s="835" t="str">
        <f aca="false">IF(OR(V101="新加算Ⅴ（７）",V101="新加算Ⅴ（９）",V101="新加算Ⅴ（10）",V101="新加算Ⅴ（12）",V101="新加算Ⅴ（13）",V101="新加算Ⅴ（14）"),IF(AL101="○","","未入力"),"")</f>
        <v/>
      </c>
      <c r="BC101" s="835" t="str">
        <f aca="false">IF(OR(V101="新加算Ⅰ",V101="新加算Ⅱ",V101="新加算Ⅲ",V101="新加算Ⅴ（１）",V101="新加算Ⅴ（３）",V101="新加算Ⅴ（８）"),IF(AM101="○","","未入力"),"")</f>
        <v/>
      </c>
      <c r="BD101" s="934" t="str">
        <f aca="false">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831" t="str">
        <f aca="false">IF(AND(U101&lt;&gt;"（参考）令和７年度の移行予定",OR(V101="新加算Ⅰ",V101="新加算Ⅴ（１）",V101="新加算Ⅴ（２）",V101="新加算Ⅴ（５）",V101="新加算Ⅴ（７）",V101="新加算Ⅴ（10）")),IF(AO101="","未入力",IF(AO101="いずれも取得していない","要件を満たさない","")),"")</f>
        <v/>
      </c>
      <c r="BF101" s="831" t="str">
        <f aca="false">G98</f>
        <v/>
      </c>
      <c r="BG101" s="831"/>
      <c r="BH101" s="831"/>
    </row>
    <row r="102" customFormat="false" ht="30" hidden="false" customHeight="true" outlineLevel="0" collapsed="false">
      <c r="A102" s="616" t="n">
        <v>23</v>
      </c>
      <c r="B102" s="731" t="str">
        <f aca="false">IF(基本情報入力シート!C76="","",基本情報入力シート!C76)</f>
        <v/>
      </c>
      <c r="C102" s="731"/>
      <c r="D102" s="731"/>
      <c r="E102" s="731"/>
      <c r="F102" s="731"/>
      <c r="G102" s="732" t="str">
        <f aca="false">IF(基本情報入力シート!M76="","",基本情報入力シート!M76)</f>
        <v/>
      </c>
      <c r="H102" s="732" t="str">
        <f aca="false">IF(基本情報入力シート!R76="","",基本情報入力シート!R76)</f>
        <v/>
      </c>
      <c r="I102" s="732" t="str">
        <f aca="false">IF(基本情報入力シート!W76="","",基本情報入力シート!W76)</f>
        <v/>
      </c>
      <c r="J102" s="860" t="str">
        <f aca="false">IF(基本情報入力シート!X76="","",基本情報入力シート!X76)</f>
        <v/>
      </c>
      <c r="K102" s="732" t="str">
        <f aca="false">IF(基本情報入力シート!Y76="","",基本情報入力シート!Y76)</f>
        <v/>
      </c>
      <c r="L102" s="861" t="str">
        <f aca="false">IF(基本情報入力シート!AB76="","",基本情報入力シート!AB76)</f>
        <v/>
      </c>
      <c r="M102" s="862" t="e">
        <f aca="false">IF(基本情報入力シート!AC76="","",基本情報入力シート!AC76)</f>
        <v>#N/A</v>
      </c>
      <c r="N102" s="811" t="str">
        <f aca="false">IF('別紙様式2-2（４・５月分）'!Q80="","",'別紙様式2-2（４・５月分）'!Q80)</f>
        <v/>
      </c>
      <c r="O102" s="863" t="e">
        <f aca="false">IF(SUM('別紙様式2-2（４・５月分）'!R80:R82)=0,"",SUM('別紙様式2-2（４・５月分）'!R80:R82))</f>
        <v>#N/A</v>
      </c>
      <c r="P102" s="813" t="e">
        <f aca="false">IFERROR(VLOOKUP('別紙様式2-2（４・５月分）'!AR80,【参考】数式用!$AT$5:$AU$22,2,FALSE),"")))</f>
        <v>#N/A</v>
      </c>
      <c r="Q102" s="813"/>
      <c r="R102" s="813"/>
      <c r="S102" s="864" t="e">
        <f aca="false">IFERROR(VLOOKUP(K102,【参考】数式用!$A$5:$AB$27,MATCH(P102,【参考】数式用!$B$4:$AB$4,0)+1,0),"")))</f>
        <v>#N/A</v>
      </c>
      <c r="T102" s="815" t="s">
        <v>418</v>
      </c>
      <c r="U102" s="903" t="str">
        <f aca="false">IF('別紙様式2-3（６月以降分）'!U102="","",'別紙様式2-3（６月以降分）'!U102)</f>
        <v/>
      </c>
      <c r="V102" s="865" t="e">
        <f aca="false">IFERROR(VLOOKUP(K102,【参考】数式用!$A$5:$AB$27,MATCH(U102,【参考】数式用!$B$4:$AB$4,0)+1,0),"")))</f>
        <v>#N/A</v>
      </c>
      <c r="W102" s="818" t="s">
        <v>88</v>
      </c>
      <c r="X102" s="904" t="n">
        <f aca="false">'別紙様式2-3（６月以降分）'!X102</f>
        <v>6</v>
      </c>
      <c r="Y102" s="626" t="s">
        <v>89</v>
      </c>
      <c r="Z102" s="904" t="n">
        <f aca="false">'別紙様式2-3（６月以降分）'!Z102</f>
        <v>6</v>
      </c>
      <c r="AA102" s="626" t="s">
        <v>372</v>
      </c>
      <c r="AB102" s="904" t="n">
        <f aca="false">'別紙様式2-3（６月以降分）'!AB102</f>
        <v>7</v>
      </c>
      <c r="AC102" s="626" t="s">
        <v>89</v>
      </c>
      <c r="AD102" s="904" t="n">
        <f aca="false">'別紙様式2-3（６月以降分）'!AD102</f>
        <v>3</v>
      </c>
      <c r="AE102" s="626" t="s">
        <v>90</v>
      </c>
      <c r="AF102" s="626" t="s">
        <v>101</v>
      </c>
      <c r="AG102" s="626" t="n">
        <f aca="false">IF(X102&gt;=1,(AB102*12+AD102)-(X102*12+Z102)+1,"")</f>
        <v>10</v>
      </c>
      <c r="AH102" s="821" t="s">
        <v>373</v>
      </c>
      <c r="AI102" s="866" t="str">
        <f aca="false">'別紙様式2-3（６月以降分）'!AI102</f>
        <v/>
      </c>
      <c r="AJ102" s="905" t="str">
        <f aca="false">'別紙様式2-3（６月以降分）'!AJ102</f>
        <v/>
      </c>
      <c r="AK102" s="937" t="n">
        <f aca="false">'別紙様式2-3（６月以降分）'!AK102</f>
        <v>0</v>
      </c>
      <c r="AL102" s="907" t="str">
        <f aca="false">IF('別紙様式2-3（６月以降分）'!AL102="","",'別紙様式2-3（６月以降分）'!AL102)</f>
        <v/>
      </c>
      <c r="AM102" s="908" t="n">
        <f aca="false">'別紙様式2-3（６月以降分）'!AM102</f>
        <v>0</v>
      </c>
      <c r="AN102" s="909" t="str">
        <f aca="false">IF('別紙様式2-3（６月以降分）'!AN102="","",'別紙様式2-3（６月以降分）'!AN102)</f>
        <v/>
      </c>
      <c r="AO102" s="704" t="str">
        <f aca="false">IF('別紙様式2-3（６月以降分）'!AO102="","",'別紙様式2-3（６月以降分）'!AO102)</f>
        <v/>
      </c>
      <c r="AP102" s="911" t="str">
        <f aca="false">IF('別紙様式2-3（６月以降分）'!AP102="","",'別紙様式2-3（６月以降分）'!AP102)</f>
        <v/>
      </c>
      <c r="AQ102" s="704" t="str">
        <f aca="false">IF('別紙様式2-3（６月以降分）'!AQ102="","",'別紙様式2-3（６月以降分）'!AQ102)</f>
        <v/>
      </c>
      <c r="AR102" s="913" t="str">
        <f aca="false">IF('別紙様式2-3（６月以降分）'!AR102="","",'別紙様式2-3（６月以降分）'!AR102)</f>
        <v/>
      </c>
      <c r="AS102" s="914" t="str">
        <f aca="false">IF('別紙様式2-3（６月以降分）'!AS102="","",'別紙様式2-3（６月以降分）'!AS102)</f>
        <v/>
      </c>
      <c r="AT102" s="915" t="str">
        <f aca="false">IF(AV104="","",IF(V104&lt;V102,"！加算の要件上は問題ありませんが、令和６年度当初の新加算の加算率と比較して、移行後の加算率が下がる計画になっています。",""))</f>
        <v/>
      </c>
      <c r="AU102" s="938"/>
      <c r="AV102" s="917"/>
      <c r="AW102" s="877" t="str">
        <f aca="false">IF('別紙様式2-2（４・５月分）'!O80="","",'別紙様式2-2（４・５月分）'!O80)</f>
        <v/>
      </c>
      <c r="AX102" s="833" t="e">
        <f aca="false">IF(SUM('別紙様式2-2（４・５月分）'!P80:P82)=0,"",SUM('別紙様式2-2（４・５月分）'!P80:P82))</f>
        <v>#N/A</v>
      </c>
      <c r="AY102" s="919" t="e">
        <f aca="false">IFERROR(VLOOKUP(K102,【参考】数式用!$AJ$2:$AK$24,2,FALSE),"")))</f>
        <v>#N/A</v>
      </c>
      <c r="AZ102" s="684"/>
      <c r="BE102" s="12"/>
      <c r="BF102" s="831" t="str">
        <f aca="false">G102</f>
        <v/>
      </c>
      <c r="BG102" s="831"/>
      <c r="BH102" s="831"/>
    </row>
    <row r="103" customFormat="false" ht="15" hidden="false" customHeight="true" outlineLevel="0" collapsed="false">
      <c r="A103" s="616"/>
      <c r="B103" s="731"/>
      <c r="C103" s="731"/>
      <c r="D103" s="731"/>
      <c r="E103" s="731"/>
      <c r="F103" s="731"/>
      <c r="G103" s="732"/>
      <c r="H103" s="732"/>
      <c r="I103" s="732"/>
      <c r="J103" s="860"/>
      <c r="K103" s="732"/>
      <c r="L103" s="861"/>
      <c r="M103" s="862"/>
      <c r="N103" s="837" t="str">
        <f aca="false">IF('別紙様式2-2（４・５月分）'!Q81="","",'別紙様式2-2（４・５月分）'!Q81)</f>
        <v/>
      </c>
      <c r="O103" s="863"/>
      <c r="P103" s="813"/>
      <c r="Q103" s="813"/>
      <c r="R103" s="813"/>
      <c r="S103" s="864"/>
      <c r="T103" s="815"/>
      <c r="U103" s="903"/>
      <c r="V103" s="865"/>
      <c r="W103" s="818"/>
      <c r="X103" s="904"/>
      <c r="Y103" s="626"/>
      <c r="Z103" s="904"/>
      <c r="AA103" s="626"/>
      <c r="AB103" s="904"/>
      <c r="AC103" s="626"/>
      <c r="AD103" s="904"/>
      <c r="AE103" s="626"/>
      <c r="AF103" s="626"/>
      <c r="AG103" s="626"/>
      <c r="AH103" s="821"/>
      <c r="AI103" s="866"/>
      <c r="AJ103" s="905"/>
      <c r="AK103" s="937"/>
      <c r="AL103" s="907"/>
      <c r="AM103" s="908"/>
      <c r="AN103" s="909"/>
      <c r="AO103" s="704"/>
      <c r="AP103" s="911"/>
      <c r="AQ103" s="704"/>
      <c r="AR103" s="913"/>
      <c r="AS103" s="914"/>
      <c r="AT103" s="920" t="str">
        <f aca="false">IF(AV104="","",IF(OR(AB104="",AB104&lt;&gt;7,AD104="",AD104&lt;&gt;3),"！算定期間の終わりが令和７年３月になっていません。年度内の廃止予定等がなければ、算定対象月を令和７年３月にしてください。",""))</f>
        <v/>
      </c>
      <c r="AU103" s="938"/>
      <c r="AV103" s="917"/>
      <c r="AW103" s="877" t="str">
        <f aca="false">IF('別紙様式2-2（４・５月分）'!O81="","",'別紙様式2-2（４・５月分）'!O81)</f>
        <v/>
      </c>
      <c r="AX103" s="833"/>
      <c r="AY103" s="919"/>
      <c r="AZ103" s="573"/>
      <c r="BE103" s="12"/>
      <c r="BF103" s="831" t="str">
        <f aca="false">G102</f>
        <v/>
      </c>
      <c r="BG103" s="831"/>
      <c r="BH103" s="831"/>
    </row>
    <row r="104" customFormat="false" ht="15" hidden="false" customHeight="true" outlineLevel="0" collapsed="false">
      <c r="A104" s="616"/>
      <c r="B104" s="731"/>
      <c r="C104" s="731"/>
      <c r="D104" s="731"/>
      <c r="E104" s="731"/>
      <c r="F104" s="731"/>
      <c r="G104" s="732"/>
      <c r="H104" s="732"/>
      <c r="I104" s="732"/>
      <c r="J104" s="860"/>
      <c r="K104" s="732"/>
      <c r="L104" s="861"/>
      <c r="M104" s="862"/>
      <c r="N104" s="837"/>
      <c r="O104" s="863"/>
      <c r="P104" s="873" t="s">
        <v>92</v>
      </c>
      <c r="Q104" s="876" t="e">
        <f aca="false">IFERROR(VLOOKUP('別紙様式2-2（４・５月分）'!AR80,【参考】数式用!$AT$5:$AV$22,3,FALSE),"")))</f>
        <v>#N/A</v>
      </c>
      <c r="R104" s="874" t="s">
        <v>94</v>
      </c>
      <c r="S104" s="869" t="e">
        <f aca="false">IFERROR(VLOOKUP(K102,【参考】数式用!$A$5:$AB$27,MATCH(Q104,【参考】数式用!$B$4:$AB$4,0)+1,0),"")))</f>
        <v>#N/A</v>
      </c>
      <c r="T104" s="843" t="s">
        <v>419</v>
      </c>
      <c r="U104" s="922"/>
      <c r="V104" s="870" t="e">
        <f aca="false">IFERROR(VLOOKUP(K102,【参考】数式用!$A$5:$AB$27,MATCH(U104,【参考】数式用!$B$4:$AB$4,0)+1,0),"")))</f>
        <v>#N/A</v>
      </c>
      <c r="W104" s="846" t="s">
        <v>88</v>
      </c>
      <c r="X104" s="923"/>
      <c r="Y104" s="667" t="s">
        <v>89</v>
      </c>
      <c r="Z104" s="923"/>
      <c r="AA104" s="667" t="s">
        <v>372</v>
      </c>
      <c r="AB104" s="923"/>
      <c r="AC104" s="667" t="s">
        <v>89</v>
      </c>
      <c r="AD104" s="923"/>
      <c r="AE104" s="667" t="s">
        <v>90</v>
      </c>
      <c r="AF104" s="667" t="s">
        <v>101</v>
      </c>
      <c r="AG104" s="667" t="str">
        <f aca="false">IF(X104&gt;=1,(AB104*12+AD104)-(X104*12+Z104)+1,"")</f>
        <v/>
      </c>
      <c r="AH104" s="849" t="s">
        <v>373</v>
      </c>
      <c r="AI104" s="850" t="str">
        <f aca="false">IFERROR(ROUNDDOWN(ROUND(L102*V104,0)*M102,0)*AG104,"")</f>
        <v/>
      </c>
      <c r="AJ104" s="924" t="str">
        <f aca="false">IFERROR(ROUNDDOWN(ROUND((L102*(V104-AX102)),0)*M102,0)*AG104,"")</f>
        <v/>
      </c>
      <c r="AK104" s="852" t="e">
        <f aca="false">IFERROR(ROUNDDOWN(ROUNDDOWN(ROUND(L102*VLOOKUP(K102,【参考】数式用!$A$5:$AB$27,MATCH("新加算Ⅳ",【参考】数式用!$B$4:$AB$4,0)+1,0),0)*M102,0)*AG104*0.5,0),"")),0),0),0))</f>
        <v>#N/A</v>
      </c>
      <c r="AL104" s="925"/>
      <c r="AM104" s="940" t="e">
        <f aca="false">IFERROR(IF('別紙様式2-2（４・５月分）'!Q82="ベア加算","", IF(OR(U104="新加算Ⅰ",U104="新加算Ⅱ",U104="新加算Ⅲ",U104="新加算Ⅳ"),ROUNDDOWN(ROUND(L102*VLOOKUP(K102,【参考】数式用!$A$5:$I$27,MATCH("ベア加算",【参考】数式用!$B$4:$I$4,0)+1,0),0)*M102,0)*AG104,"")),"")),0),0))))</f>
        <v>#N/A</v>
      </c>
      <c r="AN104" s="927"/>
      <c r="AO104" s="930"/>
      <c r="AP104" s="929"/>
      <c r="AQ104" s="930"/>
      <c r="AR104" s="931"/>
      <c r="AS104" s="932"/>
      <c r="AT104" s="920"/>
      <c r="AU104" s="611"/>
      <c r="AV104" s="831" t="str">
        <f aca="false">IF(OR(AB102&lt;&gt;7,AD102&lt;&gt;3),"V列に色付け","")</f>
        <v/>
      </c>
      <c r="AW104" s="877"/>
      <c r="AX104" s="833"/>
      <c r="AY104" s="933"/>
      <c r="AZ104" s="835" t="e">
        <f aca="false">IF(AM104&lt;&gt;"",IF(AN104="○","入力済","未入力"),"")</f>
        <v>#N/A</v>
      </c>
      <c r="BA104" s="835" t="str">
        <f aca="false">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835" t="str">
        <f aca="false">IF(OR(U104="新加算Ⅴ（７）",U104="新加算Ⅴ（９）",U104="新加算Ⅴ（10）",U104="新加算Ⅴ（12）",U104="新加算Ⅴ（13）",U104="新加算Ⅴ（14）"),IF(OR(AP104="○",AP104="令和６年度中に満たす"),"入力済","未入力"),"")</f>
        <v/>
      </c>
      <c r="BC104" s="835" t="str">
        <f aca="false">IF(OR(U104="新加算Ⅰ",U104="新加算Ⅱ",U104="新加算Ⅲ",U104="新加算Ⅴ（１）",U104="新加算Ⅴ（３）",U104="新加算Ⅴ（８）"),IF(OR(AQ104="○",AQ104="令和６年度中に満たす"),"入力済","未入力"),"")</f>
        <v/>
      </c>
      <c r="BD104" s="934" t="str">
        <f aca="false">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831" t="str">
        <f aca="false">IF(OR(U104="新加算Ⅰ",U104="新加算Ⅴ（１）",U104="新加算Ⅴ（２）",U104="新加算Ⅴ（５）",U104="新加算Ⅴ（７）",U104="新加算Ⅴ（10）"),IF(AS104="","未入力","入力済"),"")</f>
        <v/>
      </c>
      <c r="BF104" s="831" t="str">
        <f aca="false">G102</f>
        <v/>
      </c>
      <c r="BG104" s="831"/>
      <c r="BH104" s="831"/>
    </row>
    <row r="105" customFormat="false" ht="30" hidden="false" customHeight="true" outlineLevel="0" collapsed="false">
      <c r="A105" s="616"/>
      <c r="B105" s="731"/>
      <c r="C105" s="731"/>
      <c r="D105" s="731"/>
      <c r="E105" s="731"/>
      <c r="F105" s="731"/>
      <c r="G105" s="732"/>
      <c r="H105" s="732"/>
      <c r="I105" s="732"/>
      <c r="J105" s="860"/>
      <c r="K105" s="732"/>
      <c r="L105" s="861"/>
      <c r="M105" s="862"/>
      <c r="N105" s="859" t="str">
        <f aca="false">IF('別紙様式2-2（４・５月分）'!Q82="","",'別紙様式2-2（４・５月分）'!Q82)</f>
        <v/>
      </c>
      <c r="O105" s="863"/>
      <c r="P105" s="873"/>
      <c r="Q105" s="876"/>
      <c r="R105" s="874"/>
      <c r="S105" s="869"/>
      <c r="T105" s="843"/>
      <c r="U105" s="922"/>
      <c r="V105" s="870"/>
      <c r="W105" s="846"/>
      <c r="X105" s="923"/>
      <c r="Y105" s="667"/>
      <c r="Z105" s="923"/>
      <c r="AA105" s="667"/>
      <c r="AB105" s="923"/>
      <c r="AC105" s="667"/>
      <c r="AD105" s="923"/>
      <c r="AE105" s="667"/>
      <c r="AF105" s="667"/>
      <c r="AG105" s="667"/>
      <c r="AH105" s="849"/>
      <c r="AI105" s="850"/>
      <c r="AJ105" s="924"/>
      <c r="AK105" s="852"/>
      <c r="AL105" s="925"/>
      <c r="AM105" s="940"/>
      <c r="AN105" s="927"/>
      <c r="AO105" s="930"/>
      <c r="AP105" s="929"/>
      <c r="AQ105" s="930"/>
      <c r="AR105" s="931"/>
      <c r="AS105" s="932"/>
      <c r="AT105" s="935" t="str">
        <f aca="false">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611"/>
      <c r="AV105" s="831"/>
      <c r="AW105" s="877" t="str">
        <f aca="false">IF('別紙様式2-2（４・５月分）'!O82="","",'別紙様式2-2（４・５月分）'!O82)</f>
        <v/>
      </c>
      <c r="AX105" s="833"/>
      <c r="AY105" s="936"/>
      <c r="AZ105" s="835" t="str">
        <f aca="false">IF(OR(U105="新加算Ⅰ",U105="新加算Ⅱ",U105="新加算Ⅲ",U105="新加算Ⅳ",U105="新加算Ⅴ（１）",U105="新加算Ⅴ（２）",U105="新加算Ⅴ（３）",U105="新加算ⅠⅤ（４）",U105="新加算Ⅴ（５）",U105="新加算Ⅴ（６）",U105="新加算Ⅴ（８）",U105="新加算Ⅴ（11）"),IF(AJ105="○","","未入力"),"")</f>
        <v/>
      </c>
      <c r="BA105" s="835" t="str">
        <f aca="false">IF(OR(V105="新加算Ⅰ",V105="新加算Ⅱ",V105="新加算Ⅲ",V105="新加算Ⅳ",V105="新加算Ⅴ（１）",V105="新加算Ⅴ（２）",V105="新加算Ⅴ（３）",V105="新加算ⅠⅤ（４）",V105="新加算Ⅴ（５）",V105="新加算Ⅴ（６）",V105="新加算Ⅴ（８）",V105="新加算Ⅴ（11）"),IF(AK105="○","","未入力"),"")</f>
        <v/>
      </c>
      <c r="BB105" s="835" t="str">
        <f aca="false">IF(OR(V105="新加算Ⅴ（７）",V105="新加算Ⅴ（９）",V105="新加算Ⅴ（10）",V105="新加算Ⅴ（12）",V105="新加算Ⅴ（13）",V105="新加算Ⅴ（14）"),IF(AL105="○","","未入力"),"")</f>
        <v/>
      </c>
      <c r="BC105" s="835" t="str">
        <f aca="false">IF(OR(V105="新加算Ⅰ",V105="新加算Ⅱ",V105="新加算Ⅲ",V105="新加算Ⅴ（１）",V105="新加算Ⅴ（３）",V105="新加算Ⅴ（８）"),IF(AM105="○","","未入力"),"")</f>
        <v/>
      </c>
      <c r="BD105" s="934" t="str">
        <f aca="false">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831" t="str">
        <f aca="false">IF(AND(U105&lt;&gt;"（参考）令和７年度の移行予定",OR(V105="新加算Ⅰ",V105="新加算Ⅴ（１）",V105="新加算Ⅴ（２）",V105="新加算Ⅴ（５）",V105="新加算Ⅴ（７）",V105="新加算Ⅴ（10）")),IF(AO105="","未入力",IF(AO105="いずれも取得していない","要件を満たさない","")),"")</f>
        <v/>
      </c>
      <c r="BF105" s="831" t="str">
        <f aca="false">G102</f>
        <v/>
      </c>
      <c r="BG105" s="831"/>
      <c r="BH105" s="831"/>
    </row>
    <row r="106" customFormat="false" ht="30" hidden="false" customHeight="true" outlineLevel="0" collapsed="false">
      <c r="A106" s="730" t="n">
        <v>24</v>
      </c>
      <c r="B106" s="617" t="str">
        <f aca="false">IF(基本情報入力シート!C77="","",基本情報入力シート!C77)</f>
        <v/>
      </c>
      <c r="C106" s="617"/>
      <c r="D106" s="617"/>
      <c r="E106" s="617"/>
      <c r="F106" s="617"/>
      <c r="G106" s="618" t="str">
        <f aca="false">IF(基本情報入力シート!M77="","",基本情報入力シート!M77)</f>
        <v/>
      </c>
      <c r="H106" s="618" t="str">
        <f aca="false">IF(基本情報入力シート!R77="","",基本情報入力シート!R77)</f>
        <v/>
      </c>
      <c r="I106" s="618" t="str">
        <f aca="false">IF(基本情報入力シート!W77="","",基本情報入力シート!W77)</f>
        <v/>
      </c>
      <c r="J106" s="808" t="str">
        <f aca="false">IF(基本情報入力シート!X77="","",基本情報入力シート!X77)</f>
        <v/>
      </c>
      <c r="K106" s="618" t="str">
        <f aca="false">IF(基本情報入力シート!Y77="","",基本情報入力シート!Y77)</f>
        <v/>
      </c>
      <c r="L106" s="809" t="str">
        <f aca="false">IF(基本情報入力シート!AB77="","",基本情報入力シート!AB77)</f>
        <v/>
      </c>
      <c r="M106" s="810" t="e">
        <f aca="false">IF(基本情報入力シート!AC77="","",基本情報入力シート!AC77)</f>
        <v>#N/A</v>
      </c>
      <c r="N106" s="811" t="str">
        <f aca="false">IF('別紙様式2-2（４・５月分）'!Q83="","",'別紙様式2-2（４・５月分）'!Q83)</f>
        <v/>
      </c>
      <c r="O106" s="863" t="e">
        <f aca="false">IF(SUM('別紙様式2-2（４・５月分）'!R83:R85)=0,"",SUM('別紙様式2-2（４・５月分）'!R83:R85))</f>
        <v>#N/A</v>
      </c>
      <c r="P106" s="813" t="e">
        <f aca="false">IFERROR(VLOOKUP('別紙様式2-2（４・５月分）'!AR83,【参考】数式用!$AT$5:$AU$22,2,FALSE),"")))</f>
        <v>#N/A</v>
      </c>
      <c r="Q106" s="813"/>
      <c r="R106" s="813"/>
      <c r="S106" s="864" t="e">
        <f aca="false">IFERROR(VLOOKUP(K106,【参考】数式用!$A$5:$AB$27,MATCH(P106,【参考】数式用!$B$4:$AB$4,0)+1,0),"")))</f>
        <v>#N/A</v>
      </c>
      <c r="T106" s="815" t="s">
        <v>418</v>
      </c>
      <c r="U106" s="903" t="str">
        <f aca="false">IF('別紙様式2-3（６月以降分）'!U106="","",'別紙様式2-3（６月以降分）'!U106)</f>
        <v/>
      </c>
      <c r="V106" s="865" t="e">
        <f aca="false">IFERROR(VLOOKUP(K106,【参考】数式用!$A$5:$AB$27,MATCH(U106,【参考】数式用!$B$4:$AB$4,0)+1,0),"")))</f>
        <v>#N/A</v>
      </c>
      <c r="W106" s="818" t="s">
        <v>88</v>
      </c>
      <c r="X106" s="904" t="n">
        <f aca="false">'別紙様式2-3（６月以降分）'!X106</f>
        <v>6</v>
      </c>
      <c r="Y106" s="626" t="s">
        <v>89</v>
      </c>
      <c r="Z106" s="904" t="n">
        <f aca="false">'別紙様式2-3（６月以降分）'!Z106</f>
        <v>6</v>
      </c>
      <c r="AA106" s="626" t="s">
        <v>372</v>
      </c>
      <c r="AB106" s="904" t="n">
        <f aca="false">'別紙様式2-3（６月以降分）'!AB106</f>
        <v>7</v>
      </c>
      <c r="AC106" s="626" t="s">
        <v>89</v>
      </c>
      <c r="AD106" s="904" t="n">
        <f aca="false">'別紙様式2-3（６月以降分）'!AD106</f>
        <v>3</v>
      </c>
      <c r="AE106" s="626" t="s">
        <v>90</v>
      </c>
      <c r="AF106" s="626" t="s">
        <v>101</v>
      </c>
      <c r="AG106" s="626" t="n">
        <f aca="false">IF(X106&gt;=1,(AB106*12+AD106)-(X106*12+Z106)+1,"")</f>
        <v>10</v>
      </c>
      <c r="AH106" s="821" t="s">
        <v>373</v>
      </c>
      <c r="AI106" s="866" t="str">
        <f aca="false">'別紙様式2-3（６月以降分）'!AI106</f>
        <v/>
      </c>
      <c r="AJ106" s="905" t="str">
        <f aca="false">'別紙様式2-3（６月以降分）'!AJ106</f>
        <v/>
      </c>
      <c r="AK106" s="937" t="n">
        <f aca="false">'別紙様式2-3（６月以降分）'!AK106</f>
        <v>0</v>
      </c>
      <c r="AL106" s="907" t="str">
        <f aca="false">IF('別紙様式2-3（６月以降分）'!AL106="","",'別紙様式2-3（６月以降分）'!AL106)</f>
        <v/>
      </c>
      <c r="AM106" s="908" t="n">
        <f aca="false">'別紙様式2-3（６月以降分）'!AM106</f>
        <v>0</v>
      </c>
      <c r="AN106" s="909" t="str">
        <f aca="false">IF('別紙様式2-3（６月以降分）'!AN106="","",'別紙様式2-3（６月以降分）'!AN106)</f>
        <v/>
      </c>
      <c r="AO106" s="704" t="str">
        <f aca="false">IF('別紙様式2-3（６月以降分）'!AO106="","",'別紙様式2-3（６月以降分）'!AO106)</f>
        <v/>
      </c>
      <c r="AP106" s="911" t="str">
        <f aca="false">IF('別紙様式2-3（６月以降分）'!AP106="","",'別紙様式2-3（６月以降分）'!AP106)</f>
        <v/>
      </c>
      <c r="AQ106" s="704" t="str">
        <f aca="false">IF('別紙様式2-3（６月以降分）'!AQ106="","",'別紙様式2-3（６月以降分）'!AQ106)</f>
        <v/>
      </c>
      <c r="AR106" s="913" t="str">
        <f aca="false">IF('別紙様式2-3（６月以降分）'!AR106="","",'別紙様式2-3（６月以降分）'!AR106)</f>
        <v/>
      </c>
      <c r="AS106" s="914" t="str">
        <f aca="false">IF('別紙様式2-3（６月以降分）'!AS106="","",'別紙様式2-3（６月以降分）'!AS106)</f>
        <v/>
      </c>
      <c r="AT106" s="915" t="str">
        <f aca="false">IF(AV108="","",IF(V108&lt;V106,"！加算の要件上は問題ありませんが、令和６年度当初の新加算の加算率と比較して、移行後の加算率が下がる計画になっています。",""))</f>
        <v/>
      </c>
      <c r="AU106" s="938"/>
      <c r="AV106" s="917"/>
      <c r="AW106" s="877" t="str">
        <f aca="false">IF('別紙様式2-2（４・５月分）'!O83="","",'別紙様式2-2（４・５月分）'!O83)</f>
        <v/>
      </c>
      <c r="AX106" s="833" t="e">
        <f aca="false">IF(SUM('別紙様式2-2（４・５月分）'!P83:P85)=0,"",SUM('別紙様式2-2（４・５月分）'!P83:P85))</f>
        <v>#N/A</v>
      </c>
      <c r="AY106" s="939" t="e">
        <f aca="false">IFERROR(VLOOKUP(K106,【参考】数式用!$AJ$2:$AK$24,2,FALSE),"")))</f>
        <v>#N/A</v>
      </c>
      <c r="AZ106" s="684"/>
      <c r="BE106" s="12"/>
      <c r="BF106" s="831" t="str">
        <f aca="false">G106</f>
        <v/>
      </c>
      <c r="BG106" s="831"/>
      <c r="BH106" s="831"/>
    </row>
    <row r="107" customFormat="false" ht="15" hidden="false" customHeight="true" outlineLevel="0" collapsed="false">
      <c r="A107" s="730"/>
      <c r="B107" s="617"/>
      <c r="C107" s="617"/>
      <c r="D107" s="617"/>
      <c r="E107" s="617"/>
      <c r="F107" s="617"/>
      <c r="G107" s="618"/>
      <c r="H107" s="618"/>
      <c r="I107" s="618"/>
      <c r="J107" s="808"/>
      <c r="K107" s="618"/>
      <c r="L107" s="809"/>
      <c r="M107" s="810"/>
      <c r="N107" s="837" t="str">
        <f aca="false">IF('別紙様式2-2（４・５月分）'!Q84="","",'別紙様式2-2（４・５月分）'!Q84)</f>
        <v/>
      </c>
      <c r="O107" s="863"/>
      <c r="P107" s="813"/>
      <c r="Q107" s="813"/>
      <c r="R107" s="813"/>
      <c r="S107" s="864"/>
      <c r="T107" s="815"/>
      <c r="U107" s="903"/>
      <c r="V107" s="865"/>
      <c r="W107" s="818"/>
      <c r="X107" s="904"/>
      <c r="Y107" s="626"/>
      <c r="Z107" s="904"/>
      <c r="AA107" s="626"/>
      <c r="AB107" s="904"/>
      <c r="AC107" s="626"/>
      <c r="AD107" s="904"/>
      <c r="AE107" s="626"/>
      <c r="AF107" s="626"/>
      <c r="AG107" s="626"/>
      <c r="AH107" s="821"/>
      <c r="AI107" s="866"/>
      <c r="AJ107" s="905"/>
      <c r="AK107" s="937"/>
      <c r="AL107" s="907"/>
      <c r="AM107" s="908"/>
      <c r="AN107" s="909"/>
      <c r="AO107" s="704"/>
      <c r="AP107" s="911"/>
      <c r="AQ107" s="704"/>
      <c r="AR107" s="913"/>
      <c r="AS107" s="914"/>
      <c r="AT107" s="920" t="str">
        <f aca="false">IF(AV108="","",IF(OR(AB108="",AB108&lt;&gt;7,AD108="",AD108&lt;&gt;3),"！算定期間の終わりが令和７年３月になっていません。年度内の廃止予定等がなければ、算定対象月を令和７年３月にしてください。",""))</f>
        <v/>
      </c>
      <c r="AU107" s="938"/>
      <c r="AV107" s="917"/>
      <c r="AW107" s="877" t="str">
        <f aca="false">IF('別紙様式2-2（４・５月分）'!O84="","",'別紙様式2-2（４・５月分）'!O84)</f>
        <v/>
      </c>
      <c r="AX107" s="833"/>
      <c r="AY107" s="939"/>
      <c r="AZ107" s="573"/>
      <c r="BE107" s="12"/>
      <c r="BF107" s="831" t="str">
        <f aca="false">G106</f>
        <v/>
      </c>
      <c r="BG107" s="831"/>
      <c r="BH107" s="831"/>
    </row>
    <row r="108" customFormat="false" ht="15" hidden="false" customHeight="true" outlineLevel="0" collapsed="false">
      <c r="A108" s="730"/>
      <c r="B108" s="617"/>
      <c r="C108" s="617"/>
      <c r="D108" s="617"/>
      <c r="E108" s="617"/>
      <c r="F108" s="617"/>
      <c r="G108" s="618"/>
      <c r="H108" s="618"/>
      <c r="I108" s="618"/>
      <c r="J108" s="808"/>
      <c r="K108" s="618"/>
      <c r="L108" s="809"/>
      <c r="M108" s="810"/>
      <c r="N108" s="837"/>
      <c r="O108" s="863"/>
      <c r="P108" s="873" t="s">
        <v>92</v>
      </c>
      <c r="Q108" s="876" t="e">
        <f aca="false">IFERROR(VLOOKUP('別紙様式2-2（４・５月分）'!AR83,【参考】数式用!$AT$5:$AV$22,3,FALSE),"")))</f>
        <v>#N/A</v>
      </c>
      <c r="R108" s="874" t="s">
        <v>94</v>
      </c>
      <c r="S108" s="875" t="e">
        <f aca="false">IFERROR(VLOOKUP(K106,【参考】数式用!$A$5:$AB$27,MATCH(Q108,【参考】数式用!$B$4:$AB$4,0)+1,0),"")))</f>
        <v>#N/A</v>
      </c>
      <c r="T108" s="843" t="s">
        <v>419</v>
      </c>
      <c r="U108" s="922"/>
      <c r="V108" s="870" t="e">
        <f aca="false">IFERROR(VLOOKUP(K106,【参考】数式用!$A$5:$AB$27,MATCH(U108,【参考】数式用!$B$4:$AB$4,0)+1,0),"")))</f>
        <v>#N/A</v>
      </c>
      <c r="W108" s="846" t="s">
        <v>88</v>
      </c>
      <c r="X108" s="923"/>
      <c r="Y108" s="667" t="s">
        <v>89</v>
      </c>
      <c r="Z108" s="923"/>
      <c r="AA108" s="667" t="s">
        <v>372</v>
      </c>
      <c r="AB108" s="923"/>
      <c r="AC108" s="667" t="s">
        <v>89</v>
      </c>
      <c r="AD108" s="923"/>
      <c r="AE108" s="667" t="s">
        <v>90</v>
      </c>
      <c r="AF108" s="667" t="s">
        <v>101</v>
      </c>
      <c r="AG108" s="667" t="str">
        <f aca="false">IF(X108&gt;=1,(AB108*12+AD108)-(X108*12+Z108)+1,"")</f>
        <v/>
      </c>
      <c r="AH108" s="849" t="s">
        <v>373</v>
      </c>
      <c r="AI108" s="850" t="str">
        <f aca="false">IFERROR(ROUNDDOWN(ROUND(L106*V108,0)*M106,0)*AG108,"")</f>
        <v/>
      </c>
      <c r="AJ108" s="924" t="str">
        <f aca="false">IFERROR(ROUNDDOWN(ROUND((L106*(V108-AX106)),0)*M106,0)*AG108,"")</f>
        <v/>
      </c>
      <c r="AK108" s="852" t="e">
        <f aca="false">IFERROR(ROUNDDOWN(ROUNDDOWN(ROUND(L106*VLOOKUP(K106,【参考】数式用!$A$5:$AB$27,MATCH("新加算Ⅳ",【参考】数式用!$B$4:$AB$4,0)+1,0),0)*M106,0)*AG108*0.5,0),"")),0),0),0))</f>
        <v>#N/A</v>
      </c>
      <c r="AL108" s="925"/>
      <c r="AM108" s="940" t="e">
        <f aca="false">IFERROR(IF('別紙様式2-2（４・５月分）'!Q85="ベア加算","", IF(OR(U108="新加算Ⅰ",U108="新加算Ⅱ",U108="新加算Ⅲ",U108="新加算Ⅳ"),ROUNDDOWN(ROUND(L106*VLOOKUP(K106,【参考】数式用!$A$5:$I$27,MATCH("ベア加算",【参考】数式用!$B$4:$I$4,0)+1,0),0)*M106,0)*AG108,"")),"")),0),0))))</f>
        <v>#N/A</v>
      </c>
      <c r="AN108" s="927"/>
      <c r="AO108" s="930"/>
      <c r="AP108" s="929"/>
      <c r="AQ108" s="930"/>
      <c r="AR108" s="931"/>
      <c r="AS108" s="932"/>
      <c r="AT108" s="920"/>
      <c r="AU108" s="611"/>
      <c r="AV108" s="831" t="str">
        <f aca="false">IF(OR(AB106&lt;&gt;7,AD106&lt;&gt;3),"V列に色付け","")</f>
        <v/>
      </c>
      <c r="AW108" s="877"/>
      <c r="AX108" s="833"/>
      <c r="AY108" s="933"/>
      <c r="AZ108" s="835" t="e">
        <f aca="false">IF(AM108&lt;&gt;"",IF(AN108="○","入力済","未入力"),"")</f>
        <v>#N/A</v>
      </c>
      <c r="BA108" s="835" t="str">
        <f aca="false">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835" t="str">
        <f aca="false">IF(OR(U108="新加算Ⅴ（７）",U108="新加算Ⅴ（９）",U108="新加算Ⅴ（10）",U108="新加算Ⅴ（12）",U108="新加算Ⅴ（13）",U108="新加算Ⅴ（14）"),IF(OR(AP108="○",AP108="令和６年度中に満たす"),"入力済","未入力"),"")</f>
        <v/>
      </c>
      <c r="BC108" s="835" t="str">
        <f aca="false">IF(OR(U108="新加算Ⅰ",U108="新加算Ⅱ",U108="新加算Ⅲ",U108="新加算Ⅴ（１）",U108="新加算Ⅴ（３）",U108="新加算Ⅴ（８）"),IF(OR(AQ108="○",AQ108="令和６年度中に満たす"),"入力済","未入力"),"")</f>
        <v/>
      </c>
      <c r="BD108" s="934" t="str">
        <f aca="false">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831" t="str">
        <f aca="false">IF(OR(U108="新加算Ⅰ",U108="新加算Ⅴ（１）",U108="新加算Ⅴ（２）",U108="新加算Ⅴ（５）",U108="新加算Ⅴ（７）",U108="新加算Ⅴ（10）"),IF(AS108="","未入力","入力済"),"")</f>
        <v/>
      </c>
      <c r="BF108" s="831" t="str">
        <f aca="false">G106</f>
        <v/>
      </c>
      <c r="BG108" s="831"/>
      <c r="BH108" s="831"/>
    </row>
    <row r="109" customFormat="false" ht="30" hidden="false" customHeight="true" outlineLevel="0" collapsed="false">
      <c r="A109" s="730"/>
      <c r="B109" s="617"/>
      <c r="C109" s="617"/>
      <c r="D109" s="617"/>
      <c r="E109" s="617"/>
      <c r="F109" s="617"/>
      <c r="G109" s="618"/>
      <c r="H109" s="618"/>
      <c r="I109" s="618"/>
      <c r="J109" s="808"/>
      <c r="K109" s="618"/>
      <c r="L109" s="809"/>
      <c r="M109" s="810"/>
      <c r="N109" s="859" t="str">
        <f aca="false">IF('別紙様式2-2（４・５月分）'!Q85="","",'別紙様式2-2（４・５月分）'!Q85)</f>
        <v/>
      </c>
      <c r="O109" s="863"/>
      <c r="P109" s="873"/>
      <c r="Q109" s="876"/>
      <c r="R109" s="874"/>
      <c r="S109" s="875"/>
      <c r="T109" s="843"/>
      <c r="U109" s="922"/>
      <c r="V109" s="870"/>
      <c r="W109" s="846"/>
      <c r="X109" s="923"/>
      <c r="Y109" s="667"/>
      <c r="Z109" s="923"/>
      <c r="AA109" s="667"/>
      <c r="AB109" s="923"/>
      <c r="AC109" s="667"/>
      <c r="AD109" s="923"/>
      <c r="AE109" s="667"/>
      <c r="AF109" s="667"/>
      <c r="AG109" s="667"/>
      <c r="AH109" s="849"/>
      <c r="AI109" s="850"/>
      <c r="AJ109" s="924"/>
      <c r="AK109" s="852"/>
      <c r="AL109" s="925"/>
      <c r="AM109" s="940"/>
      <c r="AN109" s="927"/>
      <c r="AO109" s="930"/>
      <c r="AP109" s="929"/>
      <c r="AQ109" s="930"/>
      <c r="AR109" s="931"/>
      <c r="AS109" s="932"/>
      <c r="AT109" s="935" t="str">
        <f aca="false">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611"/>
      <c r="AV109" s="831"/>
      <c r="AW109" s="877" t="str">
        <f aca="false">IF('別紙様式2-2（４・５月分）'!O85="","",'別紙様式2-2（４・５月分）'!O85)</f>
        <v/>
      </c>
      <c r="AX109" s="833"/>
      <c r="AY109" s="936"/>
      <c r="AZ109" s="835" t="str">
        <f aca="false">IF(OR(U109="新加算Ⅰ",U109="新加算Ⅱ",U109="新加算Ⅲ",U109="新加算Ⅳ",U109="新加算Ⅴ（１）",U109="新加算Ⅴ（２）",U109="新加算Ⅴ（３）",U109="新加算ⅠⅤ（４）",U109="新加算Ⅴ（５）",U109="新加算Ⅴ（６）",U109="新加算Ⅴ（８）",U109="新加算Ⅴ（11）"),IF(AJ109="○","","未入力"),"")</f>
        <v/>
      </c>
      <c r="BA109" s="835" t="str">
        <f aca="false">IF(OR(V109="新加算Ⅰ",V109="新加算Ⅱ",V109="新加算Ⅲ",V109="新加算Ⅳ",V109="新加算Ⅴ（１）",V109="新加算Ⅴ（２）",V109="新加算Ⅴ（３）",V109="新加算ⅠⅤ（４）",V109="新加算Ⅴ（５）",V109="新加算Ⅴ（６）",V109="新加算Ⅴ（８）",V109="新加算Ⅴ（11）"),IF(AK109="○","","未入力"),"")</f>
        <v/>
      </c>
      <c r="BB109" s="835" t="str">
        <f aca="false">IF(OR(V109="新加算Ⅴ（７）",V109="新加算Ⅴ（９）",V109="新加算Ⅴ（10）",V109="新加算Ⅴ（12）",V109="新加算Ⅴ（13）",V109="新加算Ⅴ（14）"),IF(AL109="○","","未入力"),"")</f>
        <v/>
      </c>
      <c r="BC109" s="835" t="str">
        <f aca="false">IF(OR(V109="新加算Ⅰ",V109="新加算Ⅱ",V109="新加算Ⅲ",V109="新加算Ⅴ（１）",V109="新加算Ⅴ（３）",V109="新加算Ⅴ（８）"),IF(AM109="○","","未入力"),"")</f>
        <v/>
      </c>
      <c r="BD109" s="934" t="str">
        <f aca="false">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831" t="str">
        <f aca="false">IF(AND(U109&lt;&gt;"（参考）令和７年度の移行予定",OR(V109="新加算Ⅰ",V109="新加算Ⅴ（１）",V109="新加算Ⅴ（２）",V109="新加算Ⅴ（５）",V109="新加算Ⅴ（７）",V109="新加算Ⅴ（10）")),IF(AO109="","未入力",IF(AO109="いずれも取得していない","要件を満たさない","")),"")</f>
        <v/>
      </c>
      <c r="BF109" s="831" t="str">
        <f aca="false">G106</f>
        <v/>
      </c>
      <c r="BG109" s="831"/>
      <c r="BH109" s="831"/>
    </row>
    <row r="110" customFormat="false" ht="30" hidden="false" customHeight="true" outlineLevel="0" collapsed="false">
      <c r="A110" s="616" t="n">
        <v>25</v>
      </c>
      <c r="B110" s="731" t="str">
        <f aca="false">IF(基本情報入力シート!C78="","",基本情報入力シート!C78)</f>
        <v/>
      </c>
      <c r="C110" s="731"/>
      <c r="D110" s="731"/>
      <c r="E110" s="731"/>
      <c r="F110" s="731"/>
      <c r="G110" s="732" t="str">
        <f aca="false">IF(基本情報入力シート!M78="","",基本情報入力シート!M78)</f>
        <v/>
      </c>
      <c r="H110" s="732" t="str">
        <f aca="false">IF(基本情報入力シート!R78="","",基本情報入力シート!R78)</f>
        <v/>
      </c>
      <c r="I110" s="732" t="str">
        <f aca="false">IF(基本情報入力シート!W78="","",基本情報入力シート!W78)</f>
        <v/>
      </c>
      <c r="J110" s="860" t="str">
        <f aca="false">IF(基本情報入力シート!X78="","",基本情報入力シート!X78)</f>
        <v/>
      </c>
      <c r="K110" s="732" t="str">
        <f aca="false">IF(基本情報入力シート!Y78="","",基本情報入力シート!Y78)</f>
        <v/>
      </c>
      <c r="L110" s="861" t="str">
        <f aca="false">IF(基本情報入力シート!AB78="","",基本情報入力シート!AB78)</f>
        <v/>
      </c>
      <c r="M110" s="862" t="e">
        <f aca="false">IF(基本情報入力シート!AC78="","",基本情報入力シート!AC78)</f>
        <v>#N/A</v>
      </c>
      <c r="N110" s="811" t="str">
        <f aca="false">IF('別紙様式2-2（４・５月分）'!Q86="","",'別紙様式2-2（４・５月分）'!Q86)</f>
        <v/>
      </c>
      <c r="O110" s="863" t="e">
        <f aca="false">IF(SUM('別紙様式2-2（４・５月分）'!R86:R88)=0,"",SUM('別紙様式2-2（４・５月分）'!R86:R88))</f>
        <v>#N/A</v>
      </c>
      <c r="P110" s="813" t="e">
        <f aca="false">IFERROR(VLOOKUP('別紙様式2-2（４・５月分）'!AR86,【参考】数式用!$AT$5:$AU$22,2,FALSE),"")))</f>
        <v>#N/A</v>
      </c>
      <c r="Q110" s="813"/>
      <c r="R110" s="813"/>
      <c r="S110" s="864" t="e">
        <f aca="false">IFERROR(VLOOKUP(K110,【参考】数式用!$A$5:$AB$27,MATCH(P110,【参考】数式用!$B$4:$AB$4,0)+1,0),"")))</f>
        <v>#N/A</v>
      </c>
      <c r="T110" s="815" t="s">
        <v>418</v>
      </c>
      <c r="U110" s="903" t="str">
        <f aca="false">IF('別紙様式2-3（６月以降分）'!U110="","",'別紙様式2-3（６月以降分）'!U110)</f>
        <v/>
      </c>
      <c r="V110" s="865" t="e">
        <f aca="false">IFERROR(VLOOKUP(K110,【参考】数式用!$A$5:$AB$27,MATCH(U110,【参考】数式用!$B$4:$AB$4,0)+1,0),"")))</f>
        <v>#N/A</v>
      </c>
      <c r="W110" s="818" t="s">
        <v>88</v>
      </c>
      <c r="X110" s="904" t="n">
        <f aca="false">'別紙様式2-3（６月以降分）'!X110</f>
        <v>6</v>
      </c>
      <c r="Y110" s="626" t="s">
        <v>89</v>
      </c>
      <c r="Z110" s="904" t="n">
        <f aca="false">'別紙様式2-3（６月以降分）'!Z110</f>
        <v>6</v>
      </c>
      <c r="AA110" s="626" t="s">
        <v>372</v>
      </c>
      <c r="AB110" s="904" t="n">
        <f aca="false">'別紙様式2-3（６月以降分）'!AB110</f>
        <v>7</v>
      </c>
      <c r="AC110" s="626" t="s">
        <v>89</v>
      </c>
      <c r="AD110" s="904" t="n">
        <f aca="false">'別紙様式2-3（６月以降分）'!AD110</f>
        <v>3</v>
      </c>
      <c r="AE110" s="626" t="s">
        <v>90</v>
      </c>
      <c r="AF110" s="626" t="s">
        <v>101</v>
      </c>
      <c r="AG110" s="626" t="n">
        <f aca="false">IF(X110&gt;=1,(AB110*12+AD110)-(X110*12+Z110)+1,"")</f>
        <v>10</v>
      </c>
      <c r="AH110" s="821" t="s">
        <v>373</v>
      </c>
      <c r="AI110" s="866" t="str">
        <f aca="false">'別紙様式2-3（６月以降分）'!AI110</f>
        <v/>
      </c>
      <c r="AJ110" s="905" t="str">
        <f aca="false">'別紙様式2-3（６月以降分）'!AJ110</f>
        <v/>
      </c>
      <c r="AK110" s="937" t="n">
        <f aca="false">'別紙様式2-3（６月以降分）'!AK110</f>
        <v>0</v>
      </c>
      <c r="AL110" s="907" t="str">
        <f aca="false">IF('別紙様式2-3（６月以降分）'!AL110="","",'別紙様式2-3（６月以降分）'!AL110)</f>
        <v/>
      </c>
      <c r="AM110" s="908" t="n">
        <f aca="false">'別紙様式2-3（６月以降分）'!AM110</f>
        <v>0</v>
      </c>
      <c r="AN110" s="909" t="str">
        <f aca="false">IF('別紙様式2-3（６月以降分）'!AN110="","",'別紙様式2-3（６月以降分）'!AN110)</f>
        <v/>
      </c>
      <c r="AO110" s="704" t="str">
        <f aca="false">IF('別紙様式2-3（６月以降分）'!AO110="","",'別紙様式2-3（６月以降分）'!AO110)</f>
        <v/>
      </c>
      <c r="AP110" s="911" t="str">
        <f aca="false">IF('別紙様式2-3（６月以降分）'!AP110="","",'別紙様式2-3（６月以降分）'!AP110)</f>
        <v/>
      </c>
      <c r="AQ110" s="704" t="str">
        <f aca="false">IF('別紙様式2-3（６月以降分）'!AQ110="","",'別紙様式2-3（６月以降分）'!AQ110)</f>
        <v/>
      </c>
      <c r="AR110" s="913" t="str">
        <f aca="false">IF('別紙様式2-3（６月以降分）'!AR110="","",'別紙様式2-3（６月以降分）'!AR110)</f>
        <v/>
      </c>
      <c r="AS110" s="914" t="str">
        <f aca="false">IF('別紙様式2-3（６月以降分）'!AS110="","",'別紙様式2-3（６月以降分）'!AS110)</f>
        <v/>
      </c>
      <c r="AT110" s="915" t="str">
        <f aca="false">IF(AV112="","",IF(V112&lt;V110,"！加算の要件上は問題ありませんが、令和６年度当初の新加算の加算率と比較して、移行後の加算率が下がる計画になっています。",""))</f>
        <v/>
      </c>
      <c r="AU110" s="938"/>
      <c r="AV110" s="917"/>
      <c r="AW110" s="877" t="str">
        <f aca="false">IF('別紙様式2-2（４・５月分）'!O86="","",'別紙様式2-2（４・５月分）'!O86)</f>
        <v/>
      </c>
      <c r="AX110" s="833" t="e">
        <f aca="false">IF(SUM('別紙様式2-2（４・５月分）'!P86:P88)=0,"",SUM('別紙様式2-2（４・５月分）'!P86:P88))</f>
        <v>#N/A</v>
      </c>
      <c r="AY110" s="919" t="e">
        <f aca="false">IFERROR(VLOOKUP(K110,【参考】数式用!$AJ$2:$AK$24,2,FALSE),"")))</f>
        <v>#N/A</v>
      </c>
      <c r="AZ110" s="684"/>
      <c r="BE110" s="12"/>
      <c r="BF110" s="831" t="str">
        <f aca="false">G110</f>
        <v/>
      </c>
      <c r="BG110" s="831"/>
      <c r="BH110" s="831"/>
    </row>
    <row r="111" customFormat="false" ht="15" hidden="false" customHeight="true" outlineLevel="0" collapsed="false">
      <c r="A111" s="616"/>
      <c r="B111" s="731"/>
      <c r="C111" s="731"/>
      <c r="D111" s="731"/>
      <c r="E111" s="731"/>
      <c r="F111" s="731"/>
      <c r="G111" s="732"/>
      <c r="H111" s="732"/>
      <c r="I111" s="732"/>
      <c r="J111" s="860"/>
      <c r="K111" s="732"/>
      <c r="L111" s="861"/>
      <c r="M111" s="862"/>
      <c r="N111" s="837" t="str">
        <f aca="false">IF('別紙様式2-2（４・５月分）'!Q87="","",'別紙様式2-2（４・５月分）'!Q87)</f>
        <v/>
      </c>
      <c r="O111" s="863"/>
      <c r="P111" s="813"/>
      <c r="Q111" s="813"/>
      <c r="R111" s="813"/>
      <c r="S111" s="864"/>
      <c r="T111" s="815"/>
      <c r="U111" s="903"/>
      <c r="V111" s="865"/>
      <c r="W111" s="818"/>
      <c r="X111" s="904"/>
      <c r="Y111" s="626"/>
      <c r="Z111" s="904"/>
      <c r="AA111" s="626"/>
      <c r="AB111" s="904"/>
      <c r="AC111" s="626"/>
      <c r="AD111" s="904"/>
      <c r="AE111" s="626"/>
      <c r="AF111" s="626"/>
      <c r="AG111" s="626"/>
      <c r="AH111" s="821"/>
      <c r="AI111" s="866"/>
      <c r="AJ111" s="905"/>
      <c r="AK111" s="937"/>
      <c r="AL111" s="907"/>
      <c r="AM111" s="908"/>
      <c r="AN111" s="909"/>
      <c r="AO111" s="704"/>
      <c r="AP111" s="911"/>
      <c r="AQ111" s="704"/>
      <c r="AR111" s="913"/>
      <c r="AS111" s="914"/>
      <c r="AT111" s="920" t="str">
        <f aca="false">IF(AV112="","",IF(OR(AB112="",AB112&lt;&gt;7,AD112="",AD112&lt;&gt;3),"！算定期間の終わりが令和７年３月になっていません。年度内の廃止予定等がなければ、算定対象月を令和７年３月にしてください。",""))</f>
        <v/>
      </c>
      <c r="AU111" s="938"/>
      <c r="AV111" s="917"/>
      <c r="AW111" s="877" t="str">
        <f aca="false">IF('別紙様式2-2（４・５月分）'!O87="","",'別紙様式2-2（４・５月分）'!O87)</f>
        <v/>
      </c>
      <c r="AX111" s="833"/>
      <c r="AY111" s="919"/>
      <c r="AZ111" s="573"/>
      <c r="BE111" s="12"/>
      <c r="BF111" s="831" t="str">
        <f aca="false">G110</f>
        <v/>
      </c>
      <c r="BG111" s="831"/>
      <c r="BH111" s="831"/>
    </row>
    <row r="112" customFormat="false" ht="15" hidden="false" customHeight="true" outlineLevel="0" collapsed="false">
      <c r="A112" s="616"/>
      <c r="B112" s="731"/>
      <c r="C112" s="731"/>
      <c r="D112" s="731"/>
      <c r="E112" s="731"/>
      <c r="F112" s="731"/>
      <c r="G112" s="732"/>
      <c r="H112" s="732"/>
      <c r="I112" s="732"/>
      <c r="J112" s="860"/>
      <c r="K112" s="732"/>
      <c r="L112" s="861"/>
      <c r="M112" s="862"/>
      <c r="N112" s="837"/>
      <c r="O112" s="863"/>
      <c r="P112" s="873" t="s">
        <v>92</v>
      </c>
      <c r="Q112" s="876" t="e">
        <f aca="false">IFERROR(VLOOKUP('別紙様式2-2（４・５月分）'!AR86,【参考】数式用!$AT$5:$AV$22,3,FALSE),"")))</f>
        <v>#N/A</v>
      </c>
      <c r="R112" s="874" t="s">
        <v>94</v>
      </c>
      <c r="S112" s="869" t="e">
        <f aca="false">IFERROR(VLOOKUP(K110,【参考】数式用!$A$5:$AB$27,MATCH(Q112,【参考】数式用!$B$4:$AB$4,0)+1,0),"")))</f>
        <v>#N/A</v>
      </c>
      <c r="T112" s="843" t="s">
        <v>419</v>
      </c>
      <c r="U112" s="922"/>
      <c r="V112" s="870" t="e">
        <f aca="false">IFERROR(VLOOKUP(K110,【参考】数式用!$A$5:$AB$27,MATCH(U112,【参考】数式用!$B$4:$AB$4,0)+1,0),"")))</f>
        <v>#N/A</v>
      </c>
      <c r="W112" s="846" t="s">
        <v>88</v>
      </c>
      <c r="X112" s="923"/>
      <c r="Y112" s="667" t="s">
        <v>89</v>
      </c>
      <c r="Z112" s="923"/>
      <c r="AA112" s="667" t="s">
        <v>372</v>
      </c>
      <c r="AB112" s="923"/>
      <c r="AC112" s="667" t="s">
        <v>89</v>
      </c>
      <c r="AD112" s="923"/>
      <c r="AE112" s="667" t="s">
        <v>90</v>
      </c>
      <c r="AF112" s="667" t="s">
        <v>101</v>
      </c>
      <c r="AG112" s="667" t="str">
        <f aca="false">IF(X112&gt;=1,(AB112*12+AD112)-(X112*12+Z112)+1,"")</f>
        <v/>
      </c>
      <c r="AH112" s="849" t="s">
        <v>373</v>
      </c>
      <c r="AI112" s="850" t="str">
        <f aca="false">IFERROR(ROUNDDOWN(ROUND(L110*V112,0)*M110,0)*AG112,"")</f>
        <v/>
      </c>
      <c r="AJ112" s="924" t="str">
        <f aca="false">IFERROR(ROUNDDOWN(ROUND((L110*(V112-AX110)),0)*M110,0)*AG112,"")</f>
        <v/>
      </c>
      <c r="AK112" s="852" t="e">
        <f aca="false">IFERROR(ROUNDDOWN(ROUNDDOWN(ROUND(L110*VLOOKUP(K110,【参考】数式用!$A$5:$AB$27,MATCH("新加算Ⅳ",【参考】数式用!$B$4:$AB$4,0)+1,0),0)*M110,0)*AG112*0.5,0),"")),0),0),0))</f>
        <v>#N/A</v>
      </c>
      <c r="AL112" s="925"/>
      <c r="AM112" s="940" t="e">
        <f aca="false">IFERROR(IF('別紙様式2-2（４・５月分）'!Q88="ベア加算","", IF(OR(U112="新加算Ⅰ",U112="新加算Ⅱ",U112="新加算Ⅲ",U112="新加算Ⅳ"),ROUNDDOWN(ROUND(L110*VLOOKUP(K110,【参考】数式用!$A$5:$I$27,MATCH("ベア加算",【参考】数式用!$B$4:$I$4,0)+1,0),0)*M110,0)*AG112,"")),"")),0),0))))</f>
        <v>#N/A</v>
      </c>
      <c r="AN112" s="927"/>
      <c r="AO112" s="930"/>
      <c r="AP112" s="929"/>
      <c r="AQ112" s="930"/>
      <c r="AR112" s="931"/>
      <c r="AS112" s="932"/>
      <c r="AT112" s="920"/>
      <c r="AU112" s="611"/>
      <c r="AV112" s="831" t="str">
        <f aca="false">IF(OR(AB110&lt;&gt;7,AD110&lt;&gt;3),"V列に色付け","")</f>
        <v/>
      </c>
      <c r="AW112" s="877"/>
      <c r="AX112" s="833"/>
      <c r="AY112" s="933"/>
      <c r="AZ112" s="835" t="e">
        <f aca="false">IF(AM112&lt;&gt;"",IF(AN112="○","入力済","未入力"),"")</f>
        <v>#N/A</v>
      </c>
      <c r="BA112" s="835" t="str">
        <f aca="false">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835" t="str">
        <f aca="false">IF(OR(U112="新加算Ⅴ（７）",U112="新加算Ⅴ（９）",U112="新加算Ⅴ（10）",U112="新加算Ⅴ（12）",U112="新加算Ⅴ（13）",U112="新加算Ⅴ（14）"),IF(OR(AP112="○",AP112="令和６年度中に満たす"),"入力済","未入力"),"")</f>
        <v/>
      </c>
      <c r="BC112" s="835" t="str">
        <f aca="false">IF(OR(U112="新加算Ⅰ",U112="新加算Ⅱ",U112="新加算Ⅲ",U112="新加算Ⅴ（１）",U112="新加算Ⅴ（３）",U112="新加算Ⅴ（８）"),IF(OR(AQ112="○",AQ112="令和６年度中に満たす"),"入力済","未入力"),"")</f>
        <v/>
      </c>
      <c r="BD112" s="934" t="str">
        <f aca="false">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831" t="str">
        <f aca="false">IF(OR(U112="新加算Ⅰ",U112="新加算Ⅴ（１）",U112="新加算Ⅴ（２）",U112="新加算Ⅴ（５）",U112="新加算Ⅴ（７）",U112="新加算Ⅴ（10）"),IF(AS112="","未入力","入力済"),"")</f>
        <v/>
      </c>
      <c r="BF112" s="831" t="str">
        <f aca="false">G110</f>
        <v/>
      </c>
      <c r="BG112" s="831"/>
      <c r="BH112" s="831"/>
    </row>
    <row r="113" customFormat="false" ht="30" hidden="false" customHeight="true" outlineLevel="0" collapsed="false">
      <c r="A113" s="616"/>
      <c r="B113" s="731"/>
      <c r="C113" s="731"/>
      <c r="D113" s="731"/>
      <c r="E113" s="731"/>
      <c r="F113" s="731"/>
      <c r="G113" s="732"/>
      <c r="H113" s="732"/>
      <c r="I113" s="732"/>
      <c r="J113" s="860"/>
      <c r="K113" s="732"/>
      <c r="L113" s="861"/>
      <c r="M113" s="862"/>
      <c r="N113" s="859" t="str">
        <f aca="false">IF('別紙様式2-2（４・５月分）'!Q88="","",'別紙様式2-2（４・５月分）'!Q88)</f>
        <v/>
      </c>
      <c r="O113" s="863"/>
      <c r="P113" s="873"/>
      <c r="Q113" s="876"/>
      <c r="R113" s="874"/>
      <c r="S113" s="869"/>
      <c r="T113" s="843"/>
      <c r="U113" s="922"/>
      <c r="V113" s="870"/>
      <c r="W113" s="846"/>
      <c r="X113" s="923"/>
      <c r="Y113" s="667"/>
      <c r="Z113" s="923"/>
      <c r="AA113" s="667"/>
      <c r="AB113" s="923"/>
      <c r="AC113" s="667"/>
      <c r="AD113" s="923"/>
      <c r="AE113" s="667"/>
      <c r="AF113" s="667"/>
      <c r="AG113" s="667"/>
      <c r="AH113" s="849"/>
      <c r="AI113" s="850"/>
      <c r="AJ113" s="924"/>
      <c r="AK113" s="852"/>
      <c r="AL113" s="925"/>
      <c r="AM113" s="940"/>
      <c r="AN113" s="927"/>
      <c r="AO113" s="930"/>
      <c r="AP113" s="929"/>
      <c r="AQ113" s="930"/>
      <c r="AR113" s="931"/>
      <c r="AS113" s="932"/>
      <c r="AT113" s="935" t="str">
        <f aca="false">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611"/>
      <c r="AV113" s="831"/>
      <c r="AW113" s="877" t="str">
        <f aca="false">IF('別紙様式2-2（４・５月分）'!O88="","",'別紙様式2-2（４・５月分）'!O88)</f>
        <v/>
      </c>
      <c r="AX113" s="833"/>
      <c r="AY113" s="936"/>
      <c r="AZ113" s="835" t="str">
        <f aca="false">IF(OR(U113="新加算Ⅰ",U113="新加算Ⅱ",U113="新加算Ⅲ",U113="新加算Ⅳ",U113="新加算Ⅴ（１）",U113="新加算Ⅴ（２）",U113="新加算Ⅴ（３）",U113="新加算ⅠⅤ（４）",U113="新加算Ⅴ（５）",U113="新加算Ⅴ（６）",U113="新加算Ⅴ（８）",U113="新加算Ⅴ（11）"),IF(AJ113="○","","未入力"),"")</f>
        <v/>
      </c>
      <c r="BA113" s="835" t="str">
        <f aca="false">IF(OR(V113="新加算Ⅰ",V113="新加算Ⅱ",V113="新加算Ⅲ",V113="新加算Ⅳ",V113="新加算Ⅴ（１）",V113="新加算Ⅴ（２）",V113="新加算Ⅴ（３）",V113="新加算ⅠⅤ（４）",V113="新加算Ⅴ（５）",V113="新加算Ⅴ（６）",V113="新加算Ⅴ（８）",V113="新加算Ⅴ（11）"),IF(AK113="○","","未入力"),"")</f>
        <v/>
      </c>
      <c r="BB113" s="835" t="str">
        <f aca="false">IF(OR(V113="新加算Ⅴ（７）",V113="新加算Ⅴ（９）",V113="新加算Ⅴ（10）",V113="新加算Ⅴ（12）",V113="新加算Ⅴ（13）",V113="新加算Ⅴ（14）"),IF(AL113="○","","未入力"),"")</f>
        <v/>
      </c>
      <c r="BC113" s="835" t="str">
        <f aca="false">IF(OR(V113="新加算Ⅰ",V113="新加算Ⅱ",V113="新加算Ⅲ",V113="新加算Ⅴ（１）",V113="新加算Ⅴ（３）",V113="新加算Ⅴ（８）"),IF(AM113="○","","未入力"),"")</f>
        <v/>
      </c>
      <c r="BD113" s="934" t="str">
        <f aca="false">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831" t="str">
        <f aca="false">IF(AND(U113&lt;&gt;"（参考）令和７年度の移行予定",OR(V113="新加算Ⅰ",V113="新加算Ⅴ（１）",V113="新加算Ⅴ（２）",V113="新加算Ⅴ（５）",V113="新加算Ⅴ（７）",V113="新加算Ⅴ（10）")),IF(AO113="","未入力",IF(AO113="いずれも取得していない","要件を満たさない","")),"")</f>
        <v/>
      </c>
      <c r="BF113" s="831" t="str">
        <f aca="false">G110</f>
        <v/>
      </c>
      <c r="BG113" s="831"/>
      <c r="BH113" s="831"/>
    </row>
    <row r="114" customFormat="false" ht="30" hidden="false" customHeight="true" outlineLevel="0" collapsed="false">
      <c r="A114" s="730" t="n">
        <v>26</v>
      </c>
      <c r="B114" s="617" t="str">
        <f aca="false">IF(基本情報入力シート!C79="","",基本情報入力シート!C79)</f>
        <v/>
      </c>
      <c r="C114" s="617"/>
      <c r="D114" s="617"/>
      <c r="E114" s="617"/>
      <c r="F114" s="617"/>
      <c r="G114" s="618" t="str">
        <f aca="false">IF(基本情報入力シート!M79="","",基本情報入力シート!M79)</f>
        <v/>
      </c>
      <c r="H114" s="618" t="str">
        <f aca="false">IF(基本情報入力シート!R79="","",基本情報入力シート!R79)</f>
        <v/>
      </c>
      <c r="I114" s="618" t="str">
        <f aca="false">IF(基本情報入力シート!W79="","",基本情報入力シート!W79)</f>
        <v/>
      </c>
      <c r="J114" s="808" t="str">
        <f aca="false">IF(基本情報入力シート!X79="","",基本情報入力シート!X79)</f>
        <v/>
      </c>
      <c r="K114" s="618" t="str">
        <f aca="false">IF(基本情報入力シート!Y79="","",基本情報入力シート!Y79)</f>
        <v/>
      </c>
      <c r="L114" s="809" t="str">
        <f aca="false">IF(基本情報入力シート!AB79="","",基本情報入力シート!AB79)</f>
        <v/>
      </c>
      <c r="M114" s="810" t="e">
        <f aca="false">IF(基本情報入力シート!AC79="","",基本情報入力シート!AC79)</f>
        <v>#N/A</v>
      </c>
      <c r="N114" s="811" t="str">
        <f aca="false">IF('別紙様式2-2（４・５月分）'!Q89="","",'別紙様式2-2（４・５月分）'!Q89)</f>
        <v/>
      </c>
      <c r="O114" s="863" t="e">
        <f aca="false">IF(SUM('別紙様式2-2（４・５月分）'!R89:R91)=0,"",SUM('別紙様式2-2（４・５月分）'!R89:R91))</f>
        <v>#N/A</v>
      </c>
      <c r="P114" s="813" t="e">
        <f aca="false">IFERROR(VLOOKUP('別紙様式2-2（４・５月分）'!AR89,【参考】数式用!$AT$5:$AU$22,2,FALSE),"")))</f>
        <v>#N/A</v>
      </c>
      <c r="Q114" s="813"/>
      <c r="R114" s="813"/>
      <c r="S114" s="864" t="e">
        <f aca="false">IFERROR(VLOOKUP(K114,【参考】数式用!$A$5:$AB$27,MATCH(P114,【参考】数式用!$B$4:$AB$4,0)+1,0),"")))</f>
        <v>#N/A</v>
      </c>
      <c r="T114" s="815" t="s">
        <v>418</v>
      </c>
      <c r="U114" s="903" t="str">
        <f aca="false">IF('別紙様式2-3（６月以降分）'!U114="","",'別紙様式2-3（６月以降分）'!U114)</f>
        <v/>
      </c>
      <c r="V114" s="865" t="e">
        <f aca="false">IFERROR(VLOOKUP(K114,【参考】数式用!$A$5:$AB$27,MATCH(U114,【参考】数式用!$B$4:$AB$4,0)+1,0),"")))</f>
        <v>#N/A</v>
      </c>
      <c r="W114" s="818" t="s">
        <v>88</v>
      </c>
      <c r="X114" s="904" t="n">
        <f aca="false">'別紙様式2-3（６月以降分）'!X114</f>
        <v>6</v>
      </c>
      <c r="Y114" s="626" t="s">
        <v>89</v>
      </c>
      <c r="Z114" s="904" t="n">
        <f aca="false">'別紙様式2-3（６月以降分）'!Z114</f>
        <v>6</v>
      </c>
      <c r="AA114" s="626" t="s">
        <v>372</v>
      </c>
      <c r="AB114" s="904" t="n">
        <f aca="false">'別紙様式2-3（６月以降分）'!AB114</f>
        <v>7</v>
      </c>
      <c r="AC114" s="626" t="s">
        <v>89</v>
      </c>
      <c r="AD114" s="904" t="n">
        <f aca="false">'別紙様式2-3（６月以降分）'!AD114</f>
        <v>3</v>
      </c>
      <c r="AE114" s="626" t="s">
        <v>90</v>
      </c>
      <c r="AF114" s="626" t="s">
        <v>101</v>
      </c>
      <c r="AG114" s="626" t="n">
        <f aca="false">IF(X114&gt;=1,(AB114*12+AD114)-(X114*12+Z114)+1,"")</f>
        <v>10</v>
      </c>
      <c r="AH114" s="821" t="s">
        <v>373</v>
      </c>
      <c r="AI114" s="866" t="str">
        <f aca="false">'別紙様式2-3（６月以降分）'!AI114</f>
        <v/>
      </c>
      <c r="AJ114" s="905" t="str">
        <f aca="false">'別紙様式2-3（６月以降分）'!AJ114</f>
        <v/>
      </c>
      <c r="AK114" s="937" t="n">
        <f aca="false">'別紙様式2-3（６月以降分）'!AK114</f>
        <v>0</v>
      </c>
      <c r="AL114" s="907" t="str">
        <f aca="false">IF('別紙様式2-3（６月以降分）'!AL114="","",'別紙様式2-3（６月以降分）'!AL114)</f>
        <v/>
      </c>
      <c r="AM114" s="908" t="n">
        <f aca="false">'別紙様式2-3（６月以降分）'!AM114</f>
        <v>0</v>
      </c>
      <c r="AN114" s="909" t="str">
        <f aca="false">IF('別紙様式2-3（６月以降分）'!AN114="","",'別紙様式2-3（６月以降分）'!AN114)</f>
        <v/>
      </c>
      <c r="AO114" s="704" t="str">
        <f aca="false">IF('別紙様式2-3（６月以降分）'!AO114="","",'別紙様式2-3（６月以降分）'!AO114)</f>
        <v/>
      </c>
      <c r="AP114" s="911" t="str">
        <f aca="false">IF('別紙様式2-3（６月以降分）'!AP114="","",'別紙様式2-3（６月以降分）'!AP114)</f>
        <v/>
      </c>
      <c r="AQ114" s="704" t="str">
        <f aca="false">IF('別紙様式2-3（６月以降分）'!AQ114="","",'別紙様式2-3（６月以降分）'!AQ114)</f>
        <v/>
      </c>
      <c r="AR114" s="913" t="str">
        <f aca="false">IF('別紙様式2-3（６月以降分）'!AR114="","",'別紙様式2-3（６月以降分）'!AR114)</f>
        <v/>
      </c>
      <c r="AS114" s="914" t="str">
        <f aca="false">IF('別紙様式2-3（６月以降分）'!AS114="","",'別紙様式2-3（６月以降分）'!AS114)</f>
        <v/>
      </c>
      <c r="AT114" s="915" t="str">
        <f aca="false">IF(AV116="","",IF(V116&lt;V114,"！加算の要件上は問題ありませんが、令和６年度当初の新加算の加算率と比較して、移行後の加算率が下がる計画になっています。",""))</f>
        <v/>
      </c>
      <c r="AU114" s="938"/>
      <c r="AV114" s="917"/>
      <c r="AW114" s="877" t="str">
        <f aca="false">IF('別紙様式2-2（４・５月分）'!O89="","",'別紙様式2-2（４・５月分）'!O89)</f>
        <v/>
      </c>
      <c r="AX114" s="833" t="e">
        <f aca="false">IF(SUM('別紙様式2-2（４・５月分）'!P89:P91)=0,"",SUM('別紙様式2-2（４・５月分）'!P89:P91))</f>
        <v>#N/A</v>
      </c>
      <c r="AY114" s="939" t="e">
        <f aca="false">IFERROR(VLOOKUP(K114,【参考】数式用!$AJ$2:$AK$24,2,FALSE),"")))</f>
        <v>#N/A</v>
      </c>
      <c r="AZ114" s="684"/>
      <c r="BE114" s="12"/>
      <c r="BF114" s="831" t="str">
        <f aca="false">G114</f>
        <v/>
      </c>
      <c r="BG114" s="831"/>
      <c r="BH114" s="831"/>
    </row>
    <row r="115" customFormat="false" ht="15" hidden="false" customHeight="true" outlineLevel="0" collapsed="false">
      <c r="A115" s="730"/>
      <c r="B115" s="617"/>
      <c r="C115" s="617"/>
      <c r="D115" s="617"/>
      <c r="E115" s="617"/>
      <c r="F115" s="617"/>
      <c r="G115" s="618"/>
      <c r="H115" s="618"/>
      <c r="I115" s="618"/>
      <c r="J115" s="808"/>
      <c r="K115" s="618"/>
      <c r="L115" s="809"/>
      <c r="M115" s="810"/>
      <c r="N115" s="837" t="str">
        <f aca="false">IF('別紙様式2-2（４・５月分）'!Q90="","",'別紙様式2-2（４・５月分）'!Q90)</f>
        <v/>
      </c>
      <c r="O115" s="863"/>
      <c r="P115" s="813"/>
      <c r="Q115" s="813"/>
      <c r="R115" s="813"/>
      <c r="S115" s="864"/>
      <c r="T115" s="815"/>
      <c r="U115" s="903"/>
      <c r="V115" s="865"/>
      <c r="W115" s="818"/>
      <c r="X115" s="904"/>
      <c r="Y115" s="626"/>
      <c r="Z115" s="904"/>
      <c r="AA115" s="626"/>
      <c r="AB115" s="904"/>
      <c r="AC115" s="626"/>
      <c r="AD115" s="904"/>
      <c r="AE115" s="626"/>
      <c r="AF115" s="626"/>
      <c r="AG115" s="626"/>
      <c r="AH115" s="821"/>
      <c r="AI115" s="866"/>
      <c r="AJ115" s="905"/>
      <c r="AK115" s="937"/>
      <c r="AL115" s="907"/>
      <c r="AM115" s="908"/>
      <c r="AN115" s="909"/>
      <c r="AO115" s="704"/>
      <c r="AP115" s="911"/>
      <c r="AQ115" s="704"/>
      <c r="AR115" s="913"/>
      <c r="AS115" s="914"/>
      <c r="AT115" s="920" t="str">
        <f aca="false">IF(AV116="","",IF(OR(AB116="",AB116&lt;&gt;7,AD116="",AD116&lt;&gt;3),"！算定期間の終わりが令和７年３月になっていません。年度内の廃止予定等がなければ、算定対象月を令和７年３月にしてください。",""))</f>
        <v/>
      </c>
      <c r="AU115" s="938"/>
      <c r="AV115" s="917"/>
      <c r="AW115" s="877" t="str">
        <f aca="false">IF('別紙様式2-2（４・５月分）'!O90="","",'別紙様式2-2（４・５月分）'!O90)</f>
        <v/>
      </c>
      <c r="AX115" s="833"/>
      <c r="AY115" s="939"/>
      <c r="AZ115" s="573"/>
      <c r="BE115" s="12"/>
      <c r="BF115" s="831" t="str">
        <f aca="false">G114</f>
        <v/>
      </c>
      <c r="BG115" s="831"/>
      <c r="BH115" s="831"/>
    </row>
    <row r="116" customFormat="false" ht="15" hidden="false" customHeight="true" outlineLevel="0" collapsed="false">
      <c r="A116" s="730"/>
      <c r="B116" s="617"/>
      <c r="C116" s="617"/>
      <c r="D116" s="617"/>
      <c r="E116" s="617"/>
      <c r="F116" s="617"/>
      <c r="G116" s="618"/>
      <c r="H116" s="618"/>
      <c r="I116" s="618"/>
      <c r="J116" s="808"/>
      <c r="K116" s="618"/>
      <c r="L116" s="809"/>
      <c r="M116" s="810"/>
      <c r="N116" s="837"/>
      <c r="O116" s="863"/>
      <c r="P116" s="873" t="s">
        <v>92</v>
      </c>
      <c r="Q116" s="876" t="e">
        <f aca="false">IFERROR(VLOOKUP('別紙様式2-2（４・５月分）'!AR89,【参考】数式用!$AT$5:$AV$22,3,FALSE),"")))</f>
        <v>#N/A</v>
      </c>
      <c r="R116" s="874" t="s">
        <v>94</v>
      </c>
      <c r="S116" s="875" t="e">
        <f aca="false">IFERROR(VLOOKUP(K114,【参考】数式用!$A$5:$AB$27,MATCH(Q116,【参考】数式用!$B$4:$AB$4,0)+1,0),"")))</f>
        <v>#N/A</v>
      </c>
      <c r="T116" s="843" t="s">
        <v>419</v>
      </c>
      <c r="U116" s="922"/>
      <c r="V116" s="870" t="e">
        <f aca="false">IFERROR(VLOOKUP(K114,【参考】数式用!$A$5:$AB$27,MATCH(U116,【参考】数式用!$B$4:$AB$4,0)+1,0),"")))</f>
        <v>#N/A</v>
      </c>
      <c r="W116" s="846" t="s">
        <v>88</v>
      </c>
      <c r="X116" s="923"/>
      <c r="Y116" s="667" t="s">
        <v>89</v>
      </c>
      <c r="Z116" s="923"/>
      <c r="AA116" s="667" t="s">
        <v>372</v>
      </c>
      <c r="AB116" s="923"/>
      <c r="AC116" s="667" t="s">
        <v>89</v>
      </c>
      <c r="AD116" s="923"/>
      <c r="AE116" s="667" t="s">
        <v>90</v>
      </c>
      <c r="AF116" s="667" t="s">
        <v>101</v>
      </c>
      <c r="AG116" s="667" t="str">
        <f aca="false">IF(X116&gt;=1,(AB116*12+AD116)-(X116*12+Z116)+1,"")</f>
        <v/>
      </c>
      <c r="AH116" s="849" t="s">
        <v>373</v>
      </c>
      <c r="AI116" s="850" t="str">
        <f aca="false">IFERROR(ROUNDDOWN(ROUND(L114*V116,0)*M114,0)*AG116,"")</f>
        <v/>
      </c>
      <c r="AJ116" s="924" t="str">
        <f aca="false">IFERROR(ROUNDDOWN(ROUND((L114*(V116-AX114)),0)*M114,0)*AG116,"")</f>
        <v/>
      </c>
      <c r="AK116" s="852" t="e">
        <f aca="false">IFERROR(ROUNDDOWN(ROUNDDOWN(ROUND(L114*VLOOKUP(K114,【参考】数式用!$A$5:$AB$27,MATCH("新加算Ⅳ",【参考】数式用!$B$4:$AB$4,0)+1,0),0)*M114,0)*AG116*0.5,0),"")),0),0),0))</f>
        <v>#N/A</v>
      </c>
      <c r="AL116" s="925"/>
      <c r="AM116" s="940" t="e">
        <f aca="false">IFERROR(IF('別紙様式2-2（４・５月分）'!Q91="ベア加算","", IF(OR(U116="新加算Ⅰ",U116="新加算Ⅱ",U116="新加算Ⅲ",U116="新加算Ⅳ"),ROUNDDOWN(ROUND(L114*VLOOKUP(K114,【参考】数式用!$A$5:$I$27,MATCH("ベア加算",【参考】数式用!$B$4:$I$4,0)+1,0),0)*M114,0)*AG116,"")),"")),0),0))))</f>
        <v>#N/A</v>
      </c>
      <c r="AN116" s="927"/>
      <c r="AO116" s="930"/>
      <c r="AP116" s="929"/>
      <c r="AQ116" s="930"/>
      <c r="AR116" s="931"/>
      <c r="AS116" s="932"/>
      <c r="AT116" s="920"/>
      <c r="AU116" s="611"/>
      <c r="AV116" s="831" t="str">
        <f aca="false">IF(OR(AB114&lt;&gt;7,AD114&lt;&gt;3),"V列に色付け","")</f>
        <v/>
      </c>
      <c r="AW116" s="877"/>
      <c r="AX116" s="833"/>
      <c r="AY116" s="933"/>
      <c r="AZ116" s="835" t="e">
        <f aca="false">IF(AM116&lt;&gt;"",IF(AN116="○","入力済","未入力"),"")</f>
        <v>#N/A</v>
      </c>
      <c r="BA116" s="835" t="str">
        <f aca="false">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835" t="str">
        <f aca="false">IF(OR(U116="新加算Ⅴ（７）",U116="新加算Ⅴ（９）",U116="新加算Ⅴ（10）",U116="新加算Ⅴ（12）",U116="新加算Ⅴ（13）",U116="新加算Ⅴ（14）"),IF(OR(AP116="○",AP116="令和６年度中に満たす"),"入力済","未入力"),"")</f>
        <v/>
      </c>
      <c r="BC116" s="835" t="str">
        <f aca="false">IF(OR(U116="新加算Ⅰ",U116="新加算Ⅱ",U116="新加算Ⅲ",U116="新加算Ⅴ（１）",U116="新加算Ⅴ（３）",U116="新加算Ⅴ（８）"),IF(OR(AQ116="○",AQ116="令和６年度中に満たす"),"入力済","未入力"),"")</f>
        <v/>
      </c>
      <c r="BD116" s="934" t="str">
        <f aca="false">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831" t="str">
        <f aca="false">IF(OR(U116="新加算Ⅰ",U116="新加算Ⅴ（１）",U116="新加算Ⅴ（２）",U116="新加算Ⅴ（５）",U116="新加算Ⅴ（７）",U116="新加算Ⅴ（10）"),IF(AS116="","未入力","入力済"),"")</f>
        <v/>
      </c>
      <c r="BF116" s="831" t="str">
        <f aca="false">G114</f>
        <v/>
      </c>
      <c r="BG116" s="831"/>
      <c r="BH116" s="831"/>
    </row>
    <row r="117" customFormat="false" ht="30" hidden="false" customHeight="true" outlineLevel="0" collapsed="false">
      <c r="A117" s="730"/>
      <c r="B117" s="617"/>
      <c r="C117" s="617"/>
      <c r="D117" s="617"/>
      <c r="E117" s="617"/>
      <c r="F117" s="617"/>
      <c r="G117" s="618"/>
      <c r="H117" s="618"/>
      <c r="I117" s="618"/>
      <c r="J117" s="808"/>
      <c r="K117" s="618"/>
      <c r="L117" s="809"/>
      <c r="M117" s="810"/>
      <c r="N117" s="859" t="str">
        <f aca="false">IF('別紙様式2-2（４・５月分）'!Q91="","",'別紙様式2-2（４・５月分）'!Q91)</f>
        <v/>
      </c>
      <c r="O117" s="863"/>
      <c r="P117" s="873"/>
      <c r="Q117" s="876"/>
      <c r="R117" s="874"/>
      <c r="S117" s="875"/>
      <c r="T117" s="843"/>
      <c r="U117" s="922"/>
      <c r="V117" s="870"/>
      <c r="W117" s="846"/>
      <c r="X117" s="923"/>
      <c r="Y117" s="667"/>
      <c r="Z117" s="923"/>
      <c r="AA117" s="667"/>
      <c r="AB117" s="923"/>
      <c r="AC117" s="667"/>
      <c r="AD117" s="923"/>
      <c r="AE117" s="667"/>
      <c r="AF117" s="667"/>
      <c r="AG117" s="667"/>
      <c r="AH117" s="849"/>
      <c r="AI117" s="850"/>
      <c r="AJ117" s="924"/>
      <c r="AK117" s="852"/>
      <c r="AL117" s="925"/>
      <c r="AM117" s="940"/>
      <c r="AN117" s="927"/>
      <c r="AO117" s="930"/>
      <c r="AP117" s="929"/>
      <c r="AQ117" s="930"/>
      <c r="AR117" s="931"/>
      <c r="AS117" s="932"/>
      <c r="AT117" s="935" t="str">
        <f aca="false">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611"/>
      <c r="AV117" s="831"/>
      <c r="AW117" s="877" t="str">
        <f aca="false">IF('別紙様式2-2（４・５月分）'!O91="","",'別紙様式2-2（４・５月分）'!O91)</f>
        <v/>
      </c>
      <c r="AX117" s="833"/>
      <c r="AY117" s="936"/>
      <c r="AZ117" s="835" t="str">
        <f aca="false">IF(OR(U117="新加算Ⅰ",U117="新加算Ⅱ",U117="新加算Ⅲ",U117="新加算Ⅳ",U117="新加算Ⅴ（１）",U117="新加算Ⅴ（２）",U117="新加算Ⅴ（３）",U117="新加算ⅠⅤ（４）",U117="新加算Ⅴ（５）",U117="新加算Ⅴ（６）",U117="新加算Ⅴ（８）",U117="新加算Ⅴ（11）"),IF(AJ117="○","","未入力"),"")</f>
        <v/>
      </c>
      <c r="BA117" s="835" t="str">
        <f aca="false">IF(OR(V117="新加算Ⅰ",V117="新加算Ⅱ",V117="新加算Ⅲ",V117="新加算Ⅳ",V117="新加算Ⅴ（１）",V117="新加算Ⅴ（２）",V117="新加算Ⅴ（３）",V117="新加算ⅠⅤ（４）",V117="新加算Ⅴ（５）",V117="新加算Ⅴ（６）",V117="新加算Ⅴ（８）",V117="新加算Ⅴ（11）"),IF(AK117="○","","未入力"),"")</f>
        <v/>
      </c>
      <c r="BB117" s="835" t="str">
        <f aca="false">IF(OR(V117="新加算Ⅴ（７）",V117="新加算Ⅴ（９）",V117="新加算Ⅴ（10）",V117="新加算Ⅴ（12）",V117="新加算Ⅴ（13）",V117="新加算Ⅴ（14）"),IF(AL117="○","","未入力"),"")</f>
        <v/>
      </c>
      <c r="BC117" s="835" t="str">
        <f aca="false">IF(OR(V117="新加算Ⅰ",V117="新加算Ⅱ",V117="新加算Ⅲ",V117="新加算Ⅴ（１）",V117="新加算Ⅴ（３）",V117="新加算Ⅴ（８）"),IF(AM117="○","","未入力"),"")</f>
        <v/>
      </c>
      <c r="BD117" s="934" t="str">
        <f aca="false">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831" t="str">
        <f aca="false">IF(AND(U117&lt;&gt;"（参考）令和７年度の移行予定",OR(V117="新加算Ⅰ",V117="新加算Ⅴ（１）",V117="新加算Ⅴ（２）",V117="新加算Ⅴ（５）",V117="新加算Ⅴ（７）",V117="新加算Ⅴ（10）")),IF(AO117="","未入力",IF(AO117="いずれも取得していない","要件を満たさない","")),"")</f>
        <v/>
      </c>
      <c r="BF117" s="831" t="str">
        <f aca="false">G114</f>
        <v/>
      </c>
      <c r="BG117" s="831"/>
      <c r="BH117" s="831"/>
    </row>
    <row r="118" customFormat="false" ht="30" hidden="false" customHeight="true" outlineLevel="0" collapsed="false">
      <c r="A118" s="616" t="n">
        <v>27</v>
      </c>
      <c r="B118" s="731" t="str">
        <f aca="false">IF(基本情報入力シート!C80="","",基本情報入力シート!C80)</f>
        <v/>
      </c>
      <c r="C118" s="731"/>
      <c r="D118" s="731"/>
      <c r="E118" s="731"/>
      <c r="F118" s="731"/>
      <c r="G118" s="732" t="str">
        <f aca="false">IF(基本情報入力シート!M80="","",基本情報入力シート!M80)</f>
        <v/>
      </c>
      <c r="H118" s="732" t="str">
        <f aca="false">IF(基本情報入力シート!R80="","",基本情報入力シート!R80)</f>
        <v/>
      </c>
      <c r="I118" s="732" t="str">
        <f aca="false">IF(基本情報入力シート!W80="","",基本情報入力シート!W80)</f>
        <v/>
      </c>
      <c r="J118" s="860" t="str">
        <f aca="false">IF(基本情報入力シート!X80="","",基本情報入力シート!X80)</f>
        <v/>
      </c>
      <c r="K118" s="732" t="str">
        <f aca="false">IF(基本情報入力シート!Y80="","",基本情報入力シート!Y80)</f>
        <v/>
      </c>
      <c r="L118" s="861" t="str">
        <f aca="false">IF(基本情報入力シート!AB80="","",基本情報入力シート!AB80)</f>
        <v/>
      </c>
      <c r="M118" s="862" t="e">
        <f aca="false">IF(基本情報入力シート!AC80="","",基本情報入力シート!AC80)</f>
        <v>#N/A</v>
      </c>
      <c r="N118" s="811" t="str">
        <f aca="false">IF('別紙様式2-2（４・５月分）'!Q92="","",'別紙様式2-2（４・５月分）'!Q92)</f>
        <v/>
      </c>
      <c r="O118" s="863" t="e">
        <f aca="false">IF(SUM('別紙様式2-2（４・５月分）'!R92:R94)=0,"",SUM('別紙様式2-2（４・５月分）'!R92:R94))</f>
        <v>#N/A</v>
      </c>
      <c r="P118" s="813" t="e">
        <f aca="false">IFERROR(VLOOKUP('別紙様式2-2（４・５月分）'!AR92,【参考】数式用!$AT$5:$AU$22,2,FALSE),"")))</f>
        <v>#N/A</v>
      </c>
      <c r="Q118" s="813"/>
      <c r="R118" s="813"/>
      <c r="S118" s="864" t="e">
        <f aca="false">IFERROR(VLOOKUP(K118,【参考】数式用!$A$5:$AB$27,MATCH(P118,【参考】数式用!$B$4:$AB$4,0)+1,0),"")))</f>
        <v>#N/A</v>
      </c>
      <c r="T118" s="815" t="s">
        <v>418</v>
      </c>
      <c r="U118" s="903" t="str">
        <f aca="false">IF('別紙様式2-3（６月以降分）'!U118="","",'別紙様式2-3（６月以降分）'!U118)</f>
        <v/>
      </c>
      <c r="V118" s="865" t="e">
        <f aca="false">IFERROR(VLOOKUP(K118,【参考】数式用!$A$5:$AB$27,MATCH(U118,【参考】数式用!$B$4:$AB$4,0)+1,0),"")))</f>
        <v>#N/A</v>
      </c>
      <c r="W118" s="818" t="s">
        <v>88</v>
      </c>
      <c r="X118" s="904" t="n">
        <f aca="false">'別紙様式2-3（６月以降分）'!X118</f>
        <v>6</v>
      </c>
      <c r="Y118" s="626" t="s">
        <v>89</v>
      </c>
      <c r="Z118" s="904" t="n">
        <f aca="false">'別紙様式2-3（６月以降分）'!Z118</f>
        <v>6</v>
      </c>
      <c r="AA118" s="626" t="s">
        <v>372</v>
      </c>
      <c r="AB118" s="904" t="n">
        <f aca="false">'別紙様式2-3（６月以降分）'!AB118</f>
        <v>7</v>
      </c>
      <c r="AC118" s="626" t="s">
        <v>89</v>
      </c>
      <c r="AD118" s="904" t="n">
        <f aca="false">'別紙様式2-3（６月以降分）'!AD118</f>
        <v>3</v>
      </c>
      <c r="AE118" s="626" t="s">
        <v>90</v>
      </c>
      <c r="AF118" s="626" t="s">
        <v>101</v>
      </c>
      <c r="AG118" s="626" t="n">
        <f aca="false">IF(X118&gt;=1,(AB118*12+AD118)-(X118*12+Z118)+1,"")</f>
        <v>10</v>
      </c>
      <c r="AH118" s="821" t="s">
        <v>373</v>
      </c>
      <c r="AI118" s="866" t="str">
        <f aca="false">'別紙様式2-3（６月以降分）'!AI118</f>
        <v/>
      </c>
      <c r="AJ118" s="905" t="str">
        <f aca="false">'別紙様式2-3（６月以降分）'!AJ118</f>
        <v/>
      </c>
      <c r="AK118" s="937" t="n">
        <f aca="false">'別紙様式2-3（６月以降分）'!AK118</f>
        <v>0</v>
      </c>
      <c r="AL118" s="907" t="str">
        <f aca="false">IF('別紙様式2-3（６月以降分）'!AL118="","",'別紙様式2-3（６月以降分）'!AL118)</f>
        <v/>
      </c>
      <c r="AM118" s="908" t="n">
        <f aca="false">'別紙様式2-3（６月以降分）'!AM118</f>
        <v>0</v>
      </c>
      <c r="AN118" s="909" t="str">
        <f aca="false">IF('別紙様式2-3（６月以降分）'!AN118="","",'別紙様式2-3（６月以降分）'!AN118)</f>
        <v/>
      </c>
      <c r="AO118" s="704" t="str">
        <f aca="false">IF('別紙様式2-3（６月以降分）'!AO118="","",'別紙様式2-3（６月以降分）'!AO118)</f>
        <v/>
      </c>
      <c r="AP118" s="911" t="str">
        <f aca="false">IF('別紙様式2-3（６月以降分）'!AP118="","",'別紙様式2-3（６月以降分）'!AP118)</f>
        <v/>
      </c>
      <c r="AQ118" s="704" t="str">
        <f aca="false">IF('別紙様式2-3（６月以降分）'!AQ118="","",'別紙様式2-3（６月以降分）'!AQ118)</f>
        <v/>
      </c>
      <c r="AR118" s="913" t="str">
        <f aca="false">IF('別紙様式2-3（６月以降分）'!AR118="","",'別紙様式2-3（６月以降分）'!AR118)</f>
        <v/>
      </c>
      <c r="AS118" s="914" t="str">
        <f aca="false">IF('別紙様式2-3（６月以降分）'!AS118="","",'別紙様式2-3（６月以降分）'!AS118)</f>
        <v/>
      </c>
      <c r="AT118" s="915" t="str">
        <f aca="false">IF(AV120="","",IF(V120&lt;V118,"！加算の要件上は問題ありませんが、令和６年度当初の新加算の加算率と比較して、移行後の加算率が下がる計画になっています。",""))</f>
        <v/>
      </c>
      <c r="AU118" s="938"/>
      <c r="AV118" s="917"/>
      <c r="AW118" s="877" t="str">
        <f aca="false">IF('別紙様式2-2（４・５月分）'!O92="","",'別紙様式2-2（４・５月分）'!O92)</f>
        <v/>
      </c>
      <c r="AX118" s="833" t="e">
        <f aca="false">IF(SUM('別紙様式2-2（４・５月分）'!P92:P94)=0,"",SUM('別紙様式2-2（４・５月分）'!P92:P94))</f>
        <v>#N/A</v>
      </c>
      <c r="AY118" s="919" t="e">
        <f aca="false">IFERROR(VLOOKUP(K118,【参考】数式用!$AJ$2:$AK$24,2,FALSE),"")))</f>
        <v>#N/A</v>
      </c>
      <c r="AZ118" s="684"/>
      <c r="BE118" s="12"/>
      <c r="BF118" s="831" t="str">
        <f aca="false">G118</f>
        <v/>
      </c>
      <c r="BG118" s="831"/>
      <c r="BH118" s="831"/>
    </row>
    <row r="119" customFormat="false" ht="15" hidden="false" customHeight="true" outlineLevel="0" collapsed="false">
      <c r="A119" s="616"/>
      <c r="B119" s="731"/>
      <c r="C119" s="731"/>
      <c r="D119" s="731"/>
      <c r="E119" s="731"/>
      <c r="F119" s="731"/>
      <c r="G119" s="732"/>
      <c r="H119" s="732"/>
      <c r="I119" s="732"/>
      <c r="J119" s="860"/>
      <c r="K119" s="732"/>
      <c r="L119" s="861"/>
      <c r="M119" s="862"/>
      <c r="N119" s="837" t="str">
        <f aca="false">IF('別紙様式2-2（４・５月分）'!Q93="","",'別紙様式2-2（４・５月分）'!Q93)</f>
        <v/>
      </c>
      <c r="O119" s="863"/>
      <c r="P119" s="813"/>
      <c r="Q119" s="813"/>
      <c r="R119" s="813"/>
      <c r="S119" s="864"/>
      <c r="T119" s="815"/>
      <c r="U119" s="903"/>
      <c r="V119" s="865"/>
      <c r="W119" s="818"/>
      <c r="X119" s="904"/>
      <c r="Y119" s="626"/>
      <c r="Z119" s="904"/>
      <c r="AA119" s="626"/>
      <c r="AB119" s="904"/>
      <c r="AC119" s="626"/>
      <c r="AD119" s="904"/>
      <c r="AE119" s="626"/>
      <c r="AF119" s="626"/>
      <c r="AG119" s="626"/>
      <c r="AH119" s="821"/>
      <c r="AI119" s="866"/>
      <c r="AJ119" s="905"/>
      <c r="AK119" s="937"/>
      <c r="AL119" s="907"/>
      <c r="AM119" s="908"/>
      <c r="AN119" s="909"/>
      <c r="AO119" s="704"/>
      <c r="AP119" s="911"/>
      <c r="AQ119" s="704"/>
      <c r="AR119" s="913"/>
      <c r="AS119" s="914"/>
      <c r="AT119" s="920" t="str">
        <f aca="false">IF(AV120="","",IF(OR(AB120="",AB120&lt;&gt;7,AD120="",AD120&lt;&gt;3),"！算定期間の終わりが令和７年３月になっていません。年度内の廃止予定等がなければ、算定対象月を令和７年３月にしてください。",""))</f>
        <v/>
      </c>
      <c r="AU119" s="938"/>
      <c r="AV119" s="917"/>
      <c r="AW119" s="877" t="str">
        <f aca="false">IF('別紙様式2-2（４・５月分）'!O93="","",'別紙様式2-2（４・５月分）'!O93)</f>
        <v/>
      </c>
      <c r="AX119" s="833"/>
      <c r="AY119" s="919"/>
      <c r="AZ119" s="573"/>
      <c r="BE119" s="12"/>
      <c r="BF119" s="831" t="str">
        <f aca="false">G118</f>
        <v/>
      </c>
      <c r="BG119" s="831"/>
      <c r="BH119" s="831"/>
    </row>
    <row r="120" customFormat="false" ht="15" hidden="false" customHeight="true" outlineLevel="0" collapsed="false">
      <c r="A120" s="616"/>
      <c r="B120" s="731"/>
      <c r="C120" s="731"/>
      <c r="D120" s="731"/>
      <c r="E120" s="731"/>
      <c r="F120" s="731"/>
      <c r="G120" s="732"/>
      <c r="H120" s="732"/>
      <c r="I120" s="732"/>
      <c r="J120" s="860"/>
      <c r="K120" s="732"/>
      <c r="L120" s="861"/>
      <c r="M120" s="862"/>
      <c r="N120" s="837"/>
      <c r="O120" s="863"/>
      <c r="P120" s="873" t="s">
        <v>92</v>
      </c>
      <c r="Q120" s="876" t="e">
        <f aca="false">IFERROR(VLOOKUP('別紙様式2-2（４・５月分）'!AR92,【参考】数式用!$AT$5:$AV$22,3,FALSE),"")))</f>
        <v>#N/A</v>
      </c>
      <c r="R120" s="874" t="s">
        <v>94</v>
      </c>
      <c r="S120" s="869" t="e">
        <f aca="false">IFERROR(VLOOKUP(K118,【参考】数式用!$A$5:$AB$27,MATCH(Q120,【参考】数式用!$B$4:$AB$4,0)+1,0),"")))</f>
        <v>#N/A</v>
      </c>
      <c r="T120" s="843" t="s">
        <v>419</v>
      </c>
      <c r="U120" s="922"/>
      <c r="V120" s="870" t="e">
        <f aca="false">IFERROR(VLOOKUP(K118,【参考】数式用!$A$5:$AB$27,MATCH(U120,【参考】数式用!$B$4:$AB$4,0)+1,0),"")))</f>
        <v>#N/A</v>
      </c>
      <c r="W120" s="846" t="s">
        <v>88</v>
      </c>
      <c r="X120" s="923"/>
      <c r="Y120" s="667" t="s">
        <v>89</v>
      </c>
      <c r="Z120" s="923"/>
      <c r="AA120" s="667" t="s">
        <v>372</v>
      </c>
      <c r="AB120" s="923"/>
      <c r="AC120" s="667" t="s">
        <v>89</v>
      </c>
      <c r="AD120" s="923"/>
      <c r="AE120" s="667" t="s">
        <v>90</v>
      </c>
      <c r="AF120" s="667" t="s">
        <v>101</v>
      </c>
      <c r="AG120" s="667" t="str">
        <f aca="false">IF(X120&gt;=1,(AB120*12+AD120)-(X120*12+Z120)+1,"")</f>
        <v/>
      </c>
      <c r="AH120" s="849" t="s">
        <v>373</v>
      </c>
      <c r="AI120" s="850" t="str">
        <f aca="false">IFERROR(ROUNDDOWN(ROUND(L118*V120,0)*M118,0)*AG120,"")</f>
        <v/>
      </c>
      <c r="AJ120" s="924" t="str">
        <f aca="false">IFERROR(ROUNDDOWN(ROUND((L118*(V120-AX118)),0)*M118,0)*AG120,"")</f>
        <v/>
      </c>
      <c r="AK120" s="852" t="e">
        <f aca="false">IFERROR(ROUNDDOWN(ROUNDDOWN(ROUND(L118*VLOOKUP(K118,【参考】数式用!$A$5:$AB$27,MATCH("新加算Ⅳ",【参考】数式用!$B$4:$AB$4,0)+1,0),0)*M118,0)*AG120*0.5,0),"")),0),0),0))</f>
        <v>#N/A</v>
      </c>
      <c r="AL120" s="925"/>
      <c r="AM120" s="940" t="e">
        <f aca="false">IFERROR(IF('別紙様式2-2（４・５月分）'!Q94="ベア加算","", IF(OR(U120="新加算Ⅰ",U120="新加算Ⅱ",U120="新加算Ⅲ",U120="新加算Ⅳ"),ROUNDDOWN(ROUND(L118*VLOOKUP(K118,【参考】数式用!$A$5:$I$27,MATCH("ベア加算",【参考】数式用!$B$4:$I$4,0)+1,0),0)*M118,0)*AG120,"")),"")),0),0))))</f>
        <v>#N/A</v>
      </c>
      <c r="AN120" s="927"/>
      <c r="AO120" s="930"/>
      <c r="AP120" s="929"/>
      <c r="AQ120" s="930"/>
      <c r="AR120" s="931"/>
      <c r="AS120" s="932"/>
      <c r="AT120" s="920"/>
      <c r="AU120" s="611"/>
      <c r="AV120" s="831" t="str">
        <f aca="false">IF(OR(AB118&lt;&gt;7,AD118&lt;&gt;3),"V列に色付け","")</f>
        <v/>
      </c>
      <c r="AW120" s="877"/>
      <c r="AX120" s="833"/>
      <c r="AY120" s="933"/>
      <c r="AZ120" s="835" t="e">
        <f aca="false">IF(AM120&lt;&gt;"",IF(AN120="○","入力済","未入力"),"")</f>
        <v>#N/A</v>
      </c>
      <c r="BA120" s="835" t="str">
        <f aca="false">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835" t="str">
        <f aca="false">IF(OR(U120="新加算Ⅴ（７）",U120="新加算Ⅴ（９）",U120="新加算Ⅴ（10）",U120="新加算Ⅴ（12）",U120="新加算Ⅴ（13）",U120="新加算Ⅴ（14）"),IF(OR(AP120="○",AP120="令和６年度中に満たす"),"入力済","未入力"),"")</f>
        <v/>
      </c>
      <c r="BC120" s="835" t="str">
        <f aca="false">IF(OR(U120="新加算Ⅰ",U120="新加算Ⅱ",U120="新加算Ⅲ",U120="新加算Ⅴ（１）",U120="新加算Ⅴ（３）",U120="新加算Ⅴ（８）"),IF(OR(AQ120="○",AQ120="令和６年度中に満たす"),"入力済","未入力"),"")</f>
        <v/>
      </c>
      <c r="BD120" s="934" t="str">
        <f aca="false">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831" t="str">
        <f aca="false">IF(OR(U120="新加算Ⅰ",U120="新加算Ⅴ（１）",U120="新加算Ⅴ（２）",U120="新加算Ⅴ（５）",U120="新加算Ⅴ（７）",U120="新加算Ⅴ（10）"),IF(AS120="","未入力","入力済"),"")</f>
        <v/>
      </c>
      <c r="BF120" s="831" t="str">
        <f aca="false">G118</f>
        <v/>
      </c>
      <c r="BG120" s="831"/>
      <c r="BH120" s="831"/>
    </row>
    <row r="121" customFormat="false" ht="30" hidden="false" customHeight="true" outlineLevel="0" collapsed="false">
      <c r="A121" s="616"/>
      <c r="B121" s="731"/>
      <c r="C121" s="731"/>
      <c r="D121" s="731"/>
      <c r="E121" s="731"/>
      <c r="F121" s="731"/>
      <c r="G121" s="732"/>
      <c r="H121" s="732"/>
      <c r="I121" s="732"/>
      <c r="J121" s="860"/>
      <c r="K121" s="732"/>
      <c r="L121" s="861"/>
      <c r="M121" s="862"/>
      <c r="N121" s="859" t="str">
        <f aca="false">IF('別紙様式2-2（４・５月分）'!Q94="","",'別紙様式2-2（４・５月分）'!Q94)</f>
        <v/>
      </c>
      <c r="O121" s="863"/>
      <c r="P121" s="873"/>
      <c r="Q121" s="876"/>
      <c r="R121" s="874"/>
      <c r="S121" s="869"/>
      <c r="T121" s="843"/>
      <c r="U121" s="922"/>
      <c r="V121" s="870"/>
      <c r="W121" s="846"/>
      <c r="X121" s="923"/>
      <c r="Y121" s="667"/>
      <c r="Z121" s="923"/>
      <c r="AA121" s="667"/>
      <c r="AB121" s="923"/>
      <c r="AC121" s="667"/>
      <c r="AD121" s="923"/>
      <c r="AE121" s="667"/>
      <c r="AF121" s="667"/>
      <c r="AG121" s="667"/>
      <c r="AH121" s="849"/>
      <c r="AI121" s="850"/>
      <c r="AJ121" s="924"/>
      <c r="AK121" s="852"/>
      <c r="AL121" s="925"/>
      <c r="AM121" s="940"/>
      <c r="AN121" s="927"/>
      <c r="AO121" s="930"/>
      <c r="AP121" s="929"/>
      <c r="AQ121" s="930"/>
      <c r="AR121" s="931"/>
      <c r="AS121" s="932"/>
      <c r="AT121" s="935" t="str">
        <f aca="false">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611"/>
      <c r="AV121" s="831"/>
      <c r="AW121" s="877" t="str">
        <f aca="false">IF('別紙様式2-2（４・５月分）'!O94="","",'別紙様式2-2（４・５月分）'!O94)</f>
        <v/>
      </c>
      <c r="AX121" s="833"/>
      <c r="AY121" s="936"/>
      <c r="AZ121" s="835" t="str">
        <f aca="false">IF(OR(U121="新加算Ⅰ",U121="新加算Ⅱ",U121="新加算Ⅲ",U121="新加算Ⅳ",U121="新加算Ⅴ（１）",U121="新加算Ⅴ（２）",U121="新加算Ⅴ（３）",U121="新加算ⅠⅤ（４）",U121="新加算Ⅴ（５）",U121="新加算Ⅴ（６）",U121="新加算Ⅴ（８）",U121="新加算Ⅴ（11）"),IF(AJ121="○","","未入力"),"")</f>
        <v/>
      </c>
      <c r="BA121" s="835" t="str">
        <f aca="false">IF(OR(V121="新加算Ⅰ",V121="新加算Ⅱ",V121="新加算Ⅲ",V121="新加算Ⅳ",V121="新加算Ⅴ（１）",V121="新加算Ⅴ（２）",V121="新加算Ⅴ（３）",V121="新加算ⅠⅤ（４）",V121="新加算Ⅴ（５）",V121="新加算Ⅴ（６）",V121="新加算Ⅴ（８）",V121="新加算Ⅴ（11）"),IF(AK121="○","","未入力"),"")</f>
        <v/>
      </c>
      <c r="BB121" s="835" t="str">
        <f aca="false">IF(OR(V121="新加算Ⅴ（７）",V121="新加算Ⅴ（９）",V121="新加算Ⅴ（10）",V121="新加算Ⅴ（12）",V121="新加算Ⅴ（13）",V121="新加算Ⅴ（14）"),IF(AL121="○","","未入力"),"")</f>
        <v/>
      </c>
      <c r="BC121" s="835" t="str">
        <f aca="false">IF(OR(V121="新加算Ⅰ",V121="新加算Ⅱ",V121="新加算Ⅲ",V121="新加算Ⅴ（１）",V121="新加算Ⅴ（３）",V121="新加算Ⅴ（８）"),IF(AM121="○","","未入力"),"")</f>
        <v/>
      </c>
      <c r="BD121" s="934" t="str">
        <f aca="false">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831" t="str">
        <f aca="false">IF(AND(U121&lt;&gt;"（参考）令和７年度の移行予定",OR(V121="新加算Ⅰ",V121="新加算Ⅴ（１）",V121="新加算Ⅴ（２）",V121="新加算Ⅴ（５）",V121="新加算Ⅴ（７）",V121="新加算Ⅴ（10）")),IF(AO121="","未入力",IF(AO121="いずれも取得していない","要件を満たさない","")),"")</f>
        <v/>
      </c>
      <c r="BF121" s="831" t="str">
        <f aca="false">G118</f>
        <v/>
      </c>
      <c r="BG121" s="831"/>
      <c r="BH121" s="831"/>
    </row>
    <row r="122" customFormat="false" ht="30" hidden="false" customHeight="true" outlineLevel="0" collapsed="false">
      <c r="A122" s="730" t="n">
        <v>28</v>
      </c>
      <c r="B122" s="617" t="str">
        <f aca="false">IF(基本情報入力シート!C81="","",基本情報入力シート!C81)</f>
        <v/>
      </c>
      <c r="C122" s="617"/>
      <c r="D122" s="617"/>
      <c r="E122" s="617"/>
      <c r="F122" s="617"/>
      <c r="G122" s="618" t="str">
        <f aca="false">IF(基本情報入力シート!M81="","",基本情報入力シート!M81)</f>
        <v/>
      </c>
      <c r="H122" s="618" t="str">
        <f aca="false">IF(基本情報入力シート!R81="","",基本情報入力シート!R81)</f>
        <v/>
      </c>
      <c r="I122" s="618" t="str">
        <f aca="false">IF(基本情報入力シート!W81="","",基本情報入力シート!W81)</f>
        <v/>
      </c>
      <c r="J122" s="808" t="str">
        <f aca="false">IF(基本情報入力シート!X81="","",基本情報入力シート!X81)</f>
        <v/>
      </c>
      <c r="K122" s="618" t="str">
        <f aca="false">IF(基本情報入力シート!Y81="","",基本情報入力シート!Y81)</f>
        <v/>
      </c>
      <c r="L122" s="809" t="str">
        <f aca="false">IF(基本情報入力シート!AB81="","",基本情報入力シート!AB81)</f>
        <v/>
      </c>
      <c r="M122" s="810" t="e">
        <f aca="false">IF(基本情報入力シート!AC81="","",基本情報入力シート!AC81)</f>
        <v>#N/A</v>
      </c>
      <c r="N122" s="811" t="str">
        <f aca="false">IF('別紙様式2-2（４・５月分）'!Q95="","",'別紙様式2-2（４・５月分）'!Q95)</f>
        <v/>
      </c>
      <c r="O122" s="863" t="e">
        <f aca="false">IF(SUM('別紙様式2-2（４・５月分）'!R95:R97)=0,"",SUM('別紙様式2-2（４・５月分）'!R95:R97))</f>
        <v>#N/A</v>
      </c>
      <c r="P122" s="813" t="e">
        <f aca="false">IFERROR(VLOOKUP('別紙様式2-2（４・５月分）'!AR95,【参考】数式用!$AT$5:$AU$22,2,FALSE),"")))</f>
        <v>#N/A</v>
      </c>
      <c r="Q122" s="813"/>
      <c r="R122" s="813"/>
      <c r="S122" s="864" t="e">
        <f aca="false">IFERROR(VLOOKUP(K122,【参考】数式用!$A$5:$AB$27,MATCH(P122,【参考】数式用!$B$4:$AB$4,0)+1,0),"")))</f>
        <v>#N/A</v>
      </c>
      <c r="T122" s="815" t="s">
        <v>418</v>
      </c>
      <c r="U122" s="903" t="str">
        <f aca="false">IF('別紙様式2-3（６月以降分）'!U122="","",'別紙様式2-3（６月以降分）'!U122)</f>
        <v/>
      </c>
      <c r="V122" s="865" t="e">
        <f aca="false">IFERROR(VLOOKUP(K122,【参考】数式用!$A$5:$AB$27,MATCH(U122,【参考】数式用!$B$4:$AB$4,0)+1,0),"")))</f>
        <v>#N/A</v>
      </c>
      <c r="W122" s="818" t="s">
        <v>88</v>
      </c>
      <c r="X122" s="904" t="n">
        <f aca="false">'別紙様式2-3（６月以降分）'!X122</f>
        <v>6</v>
      </c>
      <c r="Y122" s="626" t="s">
        <v>89</v>
      </c>
      <c r="Z122" s="904" t="n">
        <f aca="false">'別紙様式2-3（６月以降分）'!Z122</f>
        <v>6</v>
      </c>
      <c r="AA122" s="626" t="s">
        <v>372</v>
      </c>
      <c r="AB122" s="904" t="n">
        <f aca="false">'別紙様式2-3（６月以降分）'!AB122</f>
        <v>7</v>
      </c>
      <c r="AC122" s="626" t="s">
        <v>89</v>
      </c>
      <c r="AD122" s="904" t="n">
        <f aca="false">'別紙様式2-3（６月以降分）'!AD122</f>
        <v>3</v>
      </c>
      <c r="AE122" s="626" t="s">
        <v>90</v>
      </c>
      <c r="AF122" s="626" t="s">
        <v>101</v>
      </c>
      <c r="AG122" s="626" t="n">
        <f aca="false">IF(X122&gt;=1,(AB122*12+AD122)-(X122*12+Z122)+1,"")</f>
        <v>10</v>
      </c>
      <c r="AH122" s="821" t="s">
        <v>373</v>
      </c>
      <c r="AI122" s="866" t="str">
        <f aca="false">'別紙様式2-3（６月以降分）'!AI122</f>
        <v/>
      </c>
      <c r="AJ122" s="905" t="str">
        <f aca="false">'別紙様式2-3（６月以降分）'!AJ122</f>
        <v/>
      </c>
      <c r="AK122" s="937" t="n">
        <f aca="false">'別紙様式2-3（６月以降分）'!AK122</f>
        <v>0</v>
      </c>
      <c r="AL122" s="907" t="str">
        <f aca="false">IF('別紙様式2-3（６月以降分）'!AL122="","",'別紙様式2-3（６月以降分）'!AL122)</f>
        <v/>
      </c>
      <c r="AM122" s="908" t="n">
        <f aca="false">'別紙様式2-3（６月以降分）'!AM122</f>
        <v>0</v>
      </c>
      <c r="AN122" s="909" t="str">
        <f aca="false">IF('別紙様式2-3（６月以降分）'!AN122="","",'別紙様式2-3（６月以降分）'!AN122)</f>
        <v/>
      </c>
      <c r="AO122" s="704" t="str">
        <f aca="false">IF('別紙様式2-3（６月以降分）'!AO122="","",'別紙様式2-3（６月以降分）'!AO122)</f>
        <v/>
      </c>
      <c r="AP122" s="911" t="str">
        <f aca="false">IF('別紙様式2-3（６月以降分）'!AP122="","",'別紙様式2-3（６月以降分）'!AP122)</f>
        <v/>
      </c>
      <c r="AQ122" s="704" t="str">
        <f aca="false">IF('別紙様式2-3（６月以降分）'!AQ122="","",'別紙様式2-3（６月以降分）'!AQ122)</f>
        <v/>
      </c>
      <c r="AR122" s="913" t="str">
        <f aca="false">IF('別紙様式2-3（６月以降分）'!AR122="","",'別紙様式2-3（６月以降分）'!AR122)</f>
        <v/>
      </c>
      <c r="AS122" s="914" t="str">
        <f aca="false">IF('別紙様式2-3（６月以降分）'!AS122="","",'別紙様式2-3（６月以降分）'!AS122)</f>
        <v/>
      </c>
      <c r="AT122" s="915" t="str">
        <f aca="false">IF(AV124="","",IF(V124&lt;V122,"！加算の要件上は問題ありませんが、令和６年度当初の新加算の加算率と比較して、移行後の加算率が下がる計画になっています。",""))</f>
        <v/>
      </c>
      <c r="AU122" s="938"/>
      <c r="AV122" s="917"/>
      <c r="AW122" s="877" t="str">
        <f aca="false">IF('別紙様式2-2（４・５月分）'!O95="","",'別紙様式2-2（４・５月分）'!O95)</f>
        <v/>
      </c>
      <c r="AX122" s="833" t="e">
        <f aca="false">IF(SUM('別紙様式2-2（４・５月分）'!P95:P97)=0,"",SUM('別紙様式2-2（４・５月分）'!P95:P97))</f>
        <v>#N/A</v>
      </c>
      <c r="AY122" s="939" t="e">
        <f aca="false">IFERROR(VLOOKUP(K122,【参考】数式用!$AJ$2:$AK$24,2,FALSE),"")))</f>
        <v>#N/A</v>
      </c>
      <c r="AZ122" s="684"/>
      <c r="BE122" s="12"/>
      <c r="BF122" s="831" t="str">
        <f aca="false">G122</f>
        <v/>
      </c>
      <c r="BG122" s="831"/>
      <c r="BH122" s="831"/>
    </row>
    <row r="123" customFormat="false" ht="15" hidden="false" customHeight="true" outlineLevel="0" collapsed="false">
      <c r="A123" s="730"/>
      <c r="B123" s="617"/>
      <c r="C123" s="617"/>
      <c r="D123" s="617"/>
      <c r="E123" s="617"/>
      <c r="F123" s="617"/>
      <c r="G123" s="618"/>
      <c r="H123" s="618"/>
      <c r="I123" s="618"/>
      <c r="J123" s="808"/>
      <c r="K123" s="618"/>
      <c r="L123" s="809"/>
      <c r="M123" s="810"/>
      <c r="N123" s="837" t="str">
        <f aca="false">IF('別紙様式2-2（４・５月分）'!Q96="","",'別紙様式2-2（４・５月分）'!Q96)</f>
        <v/>
      </c>
      <c r="O123" s="863"/>
      <c r="P123" s="813"/>
      <c r="Q123" s="813"/>
      <c r="R123" s="813"/>
      <c r="S123" s="864"/>
      <c r="T123" s="815"/>
      <c r="U123" s="903"/>
      <c r="V123" s="865"/>
      <c r="W123" s="818"/>
      <c r="X123" s="904"/>
      <c r="Y123" s="626"/>
      <c r="Z123" s="904"/>
      <c r="AA123" s="626"/>
      <c r="AB123" s="904"/>
      <c r="AC123" s="626"/>
      <c r="AD123" s="904"/>
      <c r="AE123" s="626"/>
      <c r="AF123" s="626"/>
      <c r="AG123" s="626"/>
      <c r="AH123" s="821"/>
      <c r="AI123" s="866"/>
      <c r="AJ123" s="905"/>
      <c r="AK123" s="937"/>
      <c r="AL123" s="907"/>
      <c r="AM123" s="908"/>
      <c r="AN123" s="909"/>
      <c r="AO123" s="704"/>
      <c r="AP123" s="911"/>
      <c r="AQ123" s="704"/>
      <c r="AR123" s="913"/>
      <c r="AS123" s="914"/>
      <c r="AT123" s="920" t="str">
        <f aca="false">IF(AV124="","",IF(OR(AB124="",AB124&lt;&gt;7,AD124="",AD124&lt;&gt;3),"！算定期間の終わりが令和７年３月になっていません。年度内の廃止予定等がなければ、算定対象月を令和７年３月にしてください。",""))</f>
        <v/>
      </c>
      <c r="AU123" s="938"/>
      <c r="AV123" s="917"/>
      <c r="AW123" s="877" t="str">
        <f aca="false">IF('別紙様式2-2（４・５月分）'!O96="","",'別紙様式2-2（４・５月分）'!O96)</f>
        <v/>
      </c>
      <c r="AX123" s="833"/>
      <c r="AY123" s="939"/>
      <c r="AZ123" s="573"/>
      <c r="BE123" s="12"/>
      <c r="BF123" s="831" t="str">
        <f aca="false">G122</f>
        <v/>
      </c>
      <c r="BG123" s="831"/>
      <c r="BH123" s="831"/>
    </row>
    <row r="124" customFormat="false" ht="15" hidden="false" customHeight="true" outlineLevel="0" collapsed="false">
      <c r="A124" s="730"/>
      <c r="B124" s="617"/>
      <c r="C124" s="617"/>
      <c r="D124" s="617"/>
      <c r="E124" s="617"/>
      <c r="F124" s="617"/>
      <c r="G124" s="618"/>
      <c r="H124" s="618"/>
      <c r="I124" s="618"/>
      <c r="J124" s="808"/>
      <c r="K124" s="618"/>
      <c r="L124" s="809"/>
      <c r="M124" s="810"/>
      <c r="N124" s="837"/>
      <c r="O124" s="863"/>
      <c r="P124" s="873" t="s">
        <v>92</v>
      </c>
      <c r="Q124" s="876" t="e">
        <f aca="false">IFERROR(VLOOKUP('別紙様式2-2（４・５月分）'!AR95,【参考】数式用!$AT$5:$AV$22,3,FALSE),"")))</f>
        <v>#N/A</v>
      </c>
      <c r="R124" s="874" t="s">
        <v>94</v>
      </c>
      <c r="S124" s="875" t="e">
        <f aca="false">IFERROR(VLOOKUP(K122,【参考】数式用!$A$5:$AB$27,MATCH(Q124,【参考】数式用!$B$4:$AB$4,0)+1,0),"")))</f>
        <v>#N/A</v>
      </c>
      <c r="T124" s="843" t="s">
        <v>419</v>
      </c>
      <c r="U124" s="922"/>
      <c r="V124" s="870" t="e">
        <f aca="false">IFERROR(VLOOKUP(K122,【参考】数式用!$A$5:$AB$27,MATCH(U124,【参考】数式用!$B$4:$AB$4,0)+1,0),"")))</f>
        <v>#N/A</v>
      </c>
      <c r="W124" s="846" t="s">
        <v>88</v>
      </c>
      <c r="X124" s="923"/>
      <c r="Y124" s="667" t="s">
        <v>89</v>
      </c>
      <c r="Z124" s="923"/>
      <c r="AA124" s="667" t="s">
        <v>372</v>
      </c>
      <c r="AB124" s="923"/>
      <c r="AC124" s="667" t="s">
        <v>89</v>
      </c>
      <c r="AD124" s="923"/>
      <c r="AE124" s="667" t="s">
        <v>90</v>
      </c>
      <c r="AF124" s="667" t="s">
        <v>101</v>
      </c>
      <c r="AG124" s="667" t="str">
        <f aca="false">IF(X124&gt;=1,(AB124*12+AD124)-(X124*12+Z124)+1,"")</f>
        <v/>
      </c>
      <c r="AH124" s="849" t="s">
        <v>373</v>
      </c>
      <c r="AI124" s="850" t="str">
        <f aca="false">IFERROR(ROUNDDOWN(ROUND(L122*V124,0)*M122,0)*AG124,"")</f>
        <v/>
      </c>
      <c r="AJ124" s="924" t="str">
        <f aca="false">IFERROR(ROUNDDOWN(ROUND((L122*(V124-AX122)),0)*M122,0)*AG124,"")</f>
        <v/>
      </c>
      <c r="AK124" s="852" t="e">
        <f aca="false">IFERROR(ROUNDDOWN(ROUNDDOWN(ROUND(L122*VLOOKUP(K122,【参考】数式用!$A$5:$AB$27,MATCH("新加算Ⅳ",【参考】数式用!$B$4:$AB$4,0)+1,0),0)*M122,0)*AG124*0.5,0),"")),0),0),0))</f>
        <v>#N/A</v>
      </c>
      <c r="AL124" s="925"/>
      <c r="AM124" s="940" t="e">
        <f aca="false">IFERROR(IF('別紙様式2-2（４・５月分）'!Q97="ベア加算","", IF(OR(U124="新加算Ⅰ",U124="新加算Ⅱ",U124="新加算Ⅲ",U124="新加算Ⅳ"),ROUNDDOWN(ROUND(L122*VLOOKUP(K122,【参考】数式用!$A$5:$I$27,MATCH("ベア加算",【参考】数式用!$B$4:$I$4,0)+1,0),0)*M122,0)*AG124,"")),"")),0),0))))</f>
        <v>#N/A</v>
      </c>
      <c r="AN124" s="927"/>
      <c r="AO124" s="930"/>
      <c r="AP124" s="929"/>
      <c r="AQ124" s="930"/>
      <c r="AR124" s="931"/>
      <c r="AS124" s="932"/>
      <c r="AT124" s="920"/>
      <c r="AU124" s="611"/>
      <c r="AV124" s="831" t="str">
        <f aca="false">IF(OR(AB122&lt;&gt;7,AD122&lt;&gt;3),"V列に色付け","")</f>
        <v/>
      </c>
      <c r="AW124" s="877"/>
      <c r="AX124" s="833"/>
      <c r="AY124" s="933"/>
      <c r="AZ124" s="835" t="e">
        <f aca="false">IF(AM124&lt;&gt;"",IF(AN124="○","入力済","未入力"),"")</f>
        <v>#N/A</v>
      </c>
      <c r="BA124" s="835" t="str">
        <f aca="false">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835" t="str">
        <f aca="false">IF(OR(U124="新加算Ⅴ（７）",U124="新加算Ⅴ（９）",U124="新加算Ⅴ（10）",U124="新加算Ⅴ（12）",U124="新加算Ⅴ（13）",U124="新加算Ⅴ（14）"),IF(OR(AP124="○",AP124="令和６年度中に満たす"),"入力済","未入力"),"")</f>
        <v/>
      </c>
      <c r="BC124" s="835" t="str">
        <f aca="false">IF(OR(U124="新加算Ⅰ",U124="新加算Ⅱ",U124="新加算Ⅲ",U124="新加算Ⅴ（１）",U124="新加算Ⅴ（３）",U124="新加算Ⅴ（８）"),IF(OR(AQ124="○",AQ124="令和６年度中に満たす"),"入力済","未入力"),"")</f>
        <v/>
      </c>
      <c r="BD124" s="934" t="str">
        <f aca="false">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831" t="str">
        <f aca="false">IF(OR(U124="新加算Ⅰ",U124="新加算Ⅴ（１）",U124="新加算Ⅴ（２）",U124="新加算Ⅴ（５）",U124="新加算Ⅴ（７）",U124="新加算Ⅴ（10）"),IF(AS124="","未入力","入力済"),"")</f>
        <v/>
      </c>
      <c r="BF124" s="831" t="str">
        <f aca="false">G122</f>
        <v/>
      </c>
      <c r="BG124" s="831"/>
      <c r="BH124" s="831"/>
    </row>
    <row r="125" customFormat="false" ht="30" hidden="false" customHeight="true" outlineLevel="0" collapsed="false">
      <c r="A125" s="730"/>
      <c r="B125" s="617"/>
      <c r="C125" s="617"/>
      <c r="D125" s="617"/>
      <c r="E125" s="617"/>
      <c r="F125" s="617"/>
      <c r="G125" s="618"/>
      <c r="H125" s="618"/>
      <c r="I125" s="618"/>
      <c r="J125" s="808"/>
      <c r="K125" s="618"/>
      <c r="L125" s="809"/>
      <c r="M125" s="810"/>
      <c r="N125" s="859" t="str">
        <f aca="false">IF('別紙様式2-2（４・５月分）'!Q97="","",'別紙様式2-2（４・５月分）'!Q97)</f>
        <v/>
      </c>
      <c r="O125" s="863"/>
      <c r="P125" s="873"/>
      <c r="Q125" s="876"/>
      <c r="R125" s="874"/>
      <c r="S125" s="875"/>
      <c r="T125" s="843"/>
      <c r="U125" s="922"/>
      <c r="V125" s="870"/>
      <c r="W125" s="846"/>
      <c r="X125" s="923"/>
      <c r="Y125" s="667"/>
      <c r="Z125" s="923"/>
      <c r="AA125" s="667"/>
      <c r="AB125" s="923"/>
      <c r="AC125" s="667"/>
      <c r="AD125" s="923"/>
      <c r="AE125" s="667"/>
      <c r="AF125" s="667"/>
      <c r="AG125" s="667"/>
      <c r="AH125" s="849"/>
      <c r="AI125" s="850"/>
      <c r="AJ125" s="924"/>
      <c r="AK125" s="852"/>
      <c r="AL125" s="925"/>
      <c r="AM125" s="940"/>
      <c r="AN125" s="927"/>
      <c r="AO125" s="930"/>
      <c r="AP125" s="929"/>
      <c r="AQ125" s="930"/>
      <c r="AR125" s="931"/>
      <c r="AS125" s="932"/>
      <c r="AT125" s="935" t="str">
        <f aca="false">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611"/>
      <c r="AV125" s="831"/>
      <c r="AW125" s="877" t="str">
        <f aca="false">IF('別紙様式2-2（４・５月分）'!O97="","",'別紙様式2-2（４・５月分）'!O97)</f>
        <v/>
      </c>
      <c r="AX125" s="833"/>
      <c r="AY125" s="936"/>
      <c r="AZ125" s="835" t="str">
        <f aca="false">IF(OR(U125="新加算Ⅰ",U125="新加算Ⅱ",U125="新加算Ⅲ",U125="新加算Ⅳ",U125="新加算Ⅴ（１）",U125="新加算Ⅴ（２）",U125="新加算Ⅴ（３）",U125="新加算ⅠⅤ（４）",U125="新加算Ⅴ（５）",U125="新加算Ⅴ（６）",U125="新加算Ⅴ（８）",U125="新加算Ⅴ（11）"),IF(AJ125="○","","未入力"),"")</f>
        <v/>
      </c>
      <c r="BA125" s="835" t="str">
        <f aca="false">IF(OR(V125="新加算Ⅰ",V125="新加算Ⅱ",V125="新加算Ⅲ",V125="新加算Ⅳ",V125="新加算Ⅴ（１）",V125="新加算Ⅴ（２）",V125="新加算Ⅴ（３）",V125="新加算ⅠⅤ（４）",V125="新加算Ⅴ（５）",V125="新加算Ⅴ（６）",V125="新加算Ⅴ（８）",V125="新加算Ⅴ（11）"),IF(AK125="○","","未入力"),"")</f>
        <v/>
      </c>
      <c r="BB125" s="835" t="str">
        <f aca="false">IF(OR(V125="新加算Ⅴ（７）",V125="新加算Ⅴ（９）",V125="新加算Ⅴ（10）",V125="新加算Ⅴ（12）",V125="新加算Ⅴ（13）",V125="新加算Ⅴ（14）"),IF(AL125="○","","未入力"),"")</f>
        <v/>
      </c>
      <c r="BC125" s="835" t="str">
        <f aca="false">IF(OR(V125="新加算Ⅰ",V125="新加算Ⅱ",V125="新加算Ⅲ",V125="新加算Ⅴ（１）",V125="新加算Ⅴ（３）",V125="新加算Ⅴ（８）"),IF(AM125="○","","未入力"),"")</f>
        <v/>
      </c>
      <c r="BD125" s="934" t="str">
        <f aca="false">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831" t="str">
        <f aca="false">IF(AND(U125&lt;&gt;"（参考）令和７年度の移行予定",OR(V125="新加算Ⅰ",V125="新加算Ⅴ（１）",V125="新加算Ⅴ（２）",V125="新加算Ⅴ（５）",V125="新加算Ⅴ（７）",V125="新加算Ⅴ（10）")),IF(AO125="","未入力",IF(AO125="いずれも取得していない","要件を満たさない","")),"")</f>
        <v/>
      </c>
      <c r="BF125" s="831" t="str">
        <f aca="false">G122</f>
        <v/>
      </c>
      <c r="BG125" s="831"/>
      <c r="BH125" s="831"/>
    </row>
    <row r="126" customFormat="false" ht="30" hidden="false" customHeight="true" outlineLevel="0" collapsed="false">
      <c r="A126" s="616" t="n">
        <v>29</v>
      </c>
      <c r="B126" s="731" t="str">
        <f aca="false">IF(基本情報入力シート!C82="","",基本情報入力シート!C82)</f>
        <v/>
      </c>
      <c r="C126" s="731"/>
      <c r="D126" s="731"/>
      <c r="E126" s="731"/>
      <c r="F126" s="731"/>
      <c r="G126" s="732" t="str">
        <f aca="false">IF(基本情報入力シート!M82="","",基本情報入力シート!M82)</f>
        <v/>
      </c>
      <c r="H126" s="732" t="str">
        <f aca="false">IF(基本情報入力シート!R82="","",基本情報入力シート!R82)</f>
        <v/>
      </c>
      <c r="I126" s="732" t="str">
        <f aca="false">IF(基本情報入力シート!W82="","",基本情報入力シート!W82)</f>
        <v/>
      </c>
      <c r="J126" s="860" t="str">
        <f aca="false">IF(基本情報入力シート!X82="","",基本情報入力シート!X82)</f>
        <v/>
      </c>
      <c r="K126" s="732" t="str">
        <f aca="false">IF(基本情報入力シート!Y82="","",基本情報入力シート!Y82)</f>
        <v/>
      </c>
      <c r="L126" s="861" t="str">
        <f aca="false">IF(基本情報入力シート!AB82="","",基本情報入力シート!AB82)</f>
        <v/>
      </c>
      <c r="M126" s="862" t="e">
        <f aca="false">IF(基本情報入力シート!AC82="","",基本情報入力シート!AC82)</f>
        <v>#N/A</v>
      </c>
      <c r="N126" s="811" t="str">
        <f aca="false">IF('別紙様式2-2（４・５月分）'!Q98="","",'別紙様式2-2（４・５月分）'!Q98)</f>
        <v/>
      </c>
      <c r="O126" s="863" t="e">
        <f aca="false">IF(SUM('別紙様式2-2（４・５月分）'!R98:R100)=0,"",SUM('別紙様式2-2（４・５月分）'!R98:R100))</f>
        <v>#N/A</v>
      </c>
      <c r="P126" s="813" t="e">
        <f aca="false">IFERROR(VLOOKUP('別紙様式2-2（４・５月分）'!AR98,【参考】数式用!$AT$5:$AU$22,2,FALSE),"")))</f>
        <v>#N/A</v>
      </c>
      <c r="Q126" s="813"/>
      <c r="R126" s="813"/>
      <c r="S126" s="864" t="e">
        <f aca="false">IFERROR(VLOOKUP(K126,【参考】数式用!$A$5:$AB$27,MATCH(P126,【参考】数式用!$B$4:$AB$4,0)+1,0),"")))</f>
        <v>#N/A</v>
      </c>
      <c r="T126" s="815" t="s">
        <v>418</v>
      </c>
      <c r="U126" s="903" t="str">
        <f aca="false">IF('別紙様式2-3（６月以降分）'!U126="","",'別紙様式2-3（６月以降分）'!U126)</f>
        <v/>
      </c>
      <c r="V126" s="865" t="e">
        <f aca="false">IFERROR(VLOOKUP(K126,【参考】数式用!$A$5:$AB$27,MATCH(U126,【参考】数式用!$B$4:$AB$4,0)+1,0),"")))</f>
        <v>#N/A</v>
      </c>
      <c r="W126" s="818" t="s">
        <v>88</v>
      </c>
      <c r="X126" s="904" t="n">
        <f aca="false">'別紙様式2-3（６月以降分）'!X126</f>
        <v>6</v>
      </c>
      <c r="Y126" s="626" t="s">
        <v>89</v>
      </c>
      <c r="Z126" s="904" t="n">
        <f aca="false">'別紙様式2-3（６月以降分）'!Z126</f>
        <v>6</v>
      </c>
      <c r="AA126" s="626" t="s">
        <v>372</v>
      </c>
      <c r="AB126" s="904" t="n">
        <f aca="false">'別紙様式2-3（６月以降分）'!AB126</f>
        <v>7</v>
      </c>
      <c r="AC126" s="626" t="s">
        <v>89</v>
      </c>
      <c r="AD126" s="904" t="n">
        <f aca="false">'別紙様式2-3（６月以降分）'!AD126</f>
        <v>3</v>
      </c>
      <c r="AE126" s="626" t="s">
        <v>90</v>
      </c>
      <c r="AF126" s="626" t="s">
        <v>101</v>
      </c>
      <c r="AG126" s="626" t="n">
        <f aca="false">IF(X126&gt;=1,(AB126*12+AD126)-(X126*12+Z126)+1,"")</f>
        <v>10</v>
      </c>
      <c r="AH126" s="821" t="s">
        <v>373</v>
      </c>
      <c r="AI126" s="866" t="str">
        <f aca="false">'別紙様式2-3（６月以降分）'!AI126</f>
        <v/>
      </c>
      <c r="AJ126" s="905" t="str">
        <f aca="false">'別紙様式2-3（６月以降分）'!AJ126</f>
        <v/>
      </c>
      <c r="AK126" s="937" t="n">
        <f aca="false">'別紙様式2-3（６月以降分）'!AK126</f>
        <v>0</v>
      </c>
      <c r="AL126" s="907" t="str">
        <f aca="false">IF('別紙様式2-3（６月以降分）'!AL126="","",'別紙様式2-3（６月以降分）'!AL126)</f>
        <v/>
      </c>
      <c r="AM126" s="908" t="n">
        <f aca="false">'別紙様式2-3（６月以降分）'!AM126</f>
        <v>0</v>
      </c>
      <c r="AN126" s="909" t="str">
        <f aca="false">IF('別紙様式2-3（６月以降分）'!AN126="","",'別紙様式2-3（６月以降分）'!AN126)</f>
        <v/>
      </c>
      <c r="AO126" s="704" t="str">
        <f aca="false">IF('別紙様式2-3（６月以降分）'!AO126="","",'別紙様式2-3（６月以降分）'!AO126)</f>
        <v/>
      </c>
      <c r="AP126" s="911" t="str">
        <f aca="false">IF('別紙様式2-3（６月以降分）'!AP126="","",'別紙様式2-3（６月以降分）'!AP126)</f>
        <v/>
      </c>
      <c r="AQ126" s="704" t="str">
        <f aca="false">IF('別紙様式2-3（６月以降分）'!AQ126="","",'別紙様式2-3（６月以降分）'!AQ126)</f>
        <v/>
      </c>
      <c r="AR126" s="913" t="str">
        <f aca="false">IF('別紙様式2-3（６月以降分）'!AR126="","",'別紙様式2-3（６月以降分）'!AR126)</f>
        <v/>
      </c>
      <c r="AS126" s="914" t="str">
        <f aca="false">IF('別紙様式2-3（６月以降分）'!AS126="","",'別紙様式2-3（６月以降分）'!AS126)</f>
        <v/>
      </c>
      <c r="AT126" s="915" t="str">
        <f aca="false">IF(AV128="","",IF(V128&lt;V126,"！加算の要件上は問題ありませんが、令和６年度当初の新加算の加算率と比較して、移行後の加算率が下がる計画になっています。",""))</f>
        <v/>
      </c>
      <c r="AU126" s="938"/>
      <c r="AV126" s="917"/>
      <c r="AW126" s="877" t="str">
        <f aca="false">IF('別紙様式2-2（４・５月分）'!O98="","",'別紙様式2-2（４・５月分）'!O98)</f>
        <v/>
      </c>
      <c r="AX126" s="833" t="e">
        <f aca="false">IF(SUM('別紙様式2-2（４・５月分）'!P98:P100)=0,"",SUM('別紙様式2-2（４・５月分）'!P98:P100))</f>
        <v>#N/A</v>
      </c>
      <c r="AY126" s="919" t="e">
        <f aca="false">IFERROR(VLOOKUP(K126,【参考】数式用!$AJ$2:$AK$24,2,FALSE),"")))</f>
        <v>#N/A</v>
      </c>
      <c r="AZ126" s="684"/>
      <c r="BE126" s="12"/>
      <c r="BF126" s="831" t="str">
        <f aca="false">G126</f>
        <v/>
      </c>
      <c r="BG126" s="831"/>
      <c r="BH126" s="831"/>
    </row>
    <row r="127" customFormat="false" ht="15" hidden="false" customHeight="true" outlineLevel="0" collapsed="false">
      <c r="A127" s="616"/>
      <c r="B127" s="731"/>
      <c r="C127" s="731"/>
      <c r="D127" s="731"/>
      <c r="E127" s="731"/>
      <c r="F127" s="731"/>
      <c r="G127" s="732"/>
      <c r="H127" s="732"/>
      <c r="I127" s="732"/>
      <c r="J127" s="860"/>
      <c r="K127" s="732"/>
      <c r="L127" s="861"/>
      <c r="M127" s="862"/>
      <c r="N127" s="837" t="str">
        <f aca="false">IF('別紙様式2-2（４・５月分）'!Q99="","",'別紙様式2-2（４・５月分）'!Q99)</f>
        <v/>
      </c>
      <c r="O127" s="863"/>
      <c r="P127" s="813"/>
      <c r="Q127" s="813"/>
      <c r="R127" s="813"/>
      <c r="S127" s="864"/>
      <c r="T127" s="815"/>
      <c r="U127" s="903"/>
      <c r="V127" s="865"/>
      <c r="W127" s="818"/>
      <c r="X127" s="904"/>
      <c r="Y127" s="626"/>
      <c r="Z127" s="904"/>
      <c r="AA127" s="626"/>
      <c r="AB127" s="904"/>
      <c r="AC127" s="626"/>
      <c r="AD127" s="904"/>
      <c r="AE127" s="626"/>
      <c r="AF127" s="626"/>
      <c r="AG127" s="626"/>
      <c r="AH127" s="821"/>
      <c r="AI127" s="866"/>
      <c r="AJ127" s="905"/>
      <c r="AK127" s="937"/>
      <c r="AL127" s="907"/>
      <c r="AM127" s="908"/>
      <c r="AN127" s="909"/>
      <c r="AO127" s="704"/>
      <c r="AP127" s="911"/>
      <c r="AQ127" s="704"/>
      <c r="AR127" s="913"/>
      <c r="AS127" s="914"/>
      <c r="AT127" s="920" t="str">
        <f aca="false">IF(AV128="","",IF(OR(AB128="",AB128&lt;&gt;7,AD128="",AD128&lt;&gt;3),"！算定期間の終わりが令和７年３月になっていません。年度内の廃止予定等がなければ、算定対象月を令和７年３月にしてください。",""))</f>
        <v/>
      </c>
      <c r="AU127" s="938"/>
      <c r="AV127" s="917"/>
      <c r="AW127" s="877" t="str">
        <f aca="false">IF('別紙様式2-2（４・５月分）'!O99="","",'別紙様式2-2（４・５月分）'!O99)</f>
        <v/>
      </c>
      <c r="AX127" s="833"/>
      <c r="AY127" s="919"/>
      <c r="AZ127" s="573"/>
      <c r="BE127" s="12"/>
      <c r="BF127" s="831" t="str">
        <f aca="false">G126</f>
        <v/>
      </c>
      <c r="BG127" s="831"/>
      <c r="BH127" s="831"/>
    </row>
    <row r="128" customFormat="false" ht="15" hidden="false" customHeight="true" outlineLevel="0" collapsed="false">
      <c r="A128" s="616"/>
      <c r="B128" s="731"/>
      <c r="C128" s="731"/>
      <c r="D128" s="731"/>
      <c r="E128" s="731"/>
      <c r="F128" s="731"/>
      <c r="G128" s="732"/>
      <c r="H128" s="732"/>
      <c r="I128" s="732"/>
      <c r="J128" s="860"/>
      <c r="K128" s="732"/>
      <c r="L128" s="861"/>
      <c r="M128" s="862"/>
      <c r="N128" s="837"/>
      <c r="O128" s="863"/>
      <c r="P128" s="873" t="s">
        <v>92</v>
      </c>
      <c r="Q128" s="876" t="e">
        <f aca="false">IFERROR(VLOOKUP('別紙様式2-2（４・５月分）'!AR98,【参考】数式用!$AT$5:$AV$22,3,FALSE),"")))</f>
        <v>#N/A</v>
      </c>
      <c r="R128" s="874" t="s">
        <v>94</v>
      </c>
      <c r="S128" s="869" t="e">
        <f aca="false">IFERROR(VLOOKUP(K126,【参考】数式用!$A$5:$AB$27,MATCH(Q128,【参考】数式用!$B$4:$AB$4,0)+1,0),"")))</f>
        <v>#N/A</v>
      </c>
      <c r="T128" s="843" t="s">
        <v>419</v>
      </c>
      <c r="U128" s="922"/>
      <c r="V128" s="870" t="e">
        <f aca="false">IFERROR(VLOOKUP(K126,【参考】数式用!$A$5:$AB$27,MATCH(U128,【参考】数式用!$B$4:$AB$4,0)+1,0),"")))</f>
        <v>#N/A</v>
      </c>
      <c r="W128" s="846" t="s">
        <v>88</v>
      </c>
      <c r="X128" s="923"/>
      <c r="Y128" s="667" t="s">
        <v>89</v>
      </c>
      <c r="Z128" s="923"/>
      <c r="AA128" s="667" t="s">
        <v>372</v>
      </c>
      <c r="AB128" s="923"/>
      <c r="AC128" s="667" t="s">
        <v>89</v>
      </c>
      <c r="AD128" s="923"/>
      <c r="AE128" s="667" t="s">
        <v>90</v>
      </c>
      <c r="AF128" s="667" t="s">
        <v>101</v>
      </c>
      <c r="AG128" s="667" t="str">
        <f aca="false">IF(X128&gt;=1,(AB128*12+AD128)-(X128*12+Z128)+1,"")</f>
        <v/>
      </c>
      <c r="AH128" s="849" t="s">
        <v>373</v>
      </c>
      <c r="AI128" s="850" t="str">
        <f aca="false">IFERROR(ROUNDDOWN(ROUND(L126*V128,0)*M126,0)*AG128,"")</f>
        <v/>
      </c>
      <c r="AJ128" s="924" t="str">
        <f aca="false">IFERROR(ROUNDDOWN(ROUND((L126*(V128-AX126)),0)*M126,0)*AG128,"")</f>
        <v/>
      </c>
      <c r="AK128" s="852" t="e">
        <f aca="false">IFERROR(ROUNDDOWN(ROUNDDOWN(ROUND(L126*VLOOKUP(K126,【参考】数式用!$A$5:$AB$27,MATCH("新加算Ⅳ",【参考】数式用!$B$4:$AB$4,0)+1,0),0)*M126,0)*AG128*0.5,0),"")),0),0),0))</f>
        <v>#N/A</v>
      </c>
      <c r="AL128" s="925"/>
      <c r="AM128" s="940" t="e">
        <f aca="false">IFERROR(IF('別紙様式2-2（４・５月分）'!Q100="ベア加算","", IF(OR(U128="新加算Ⅰ",U128="新加算Ⅱ",U128="新加算Ⅲ",U128="新加算Ⅳ"),ROUNDDOWN(ROUND(L126*VLOOKUP(K126,【参考】数式用!$A$5:$I$27,MATCH("ベア加算",【参考】数式用!$B$4:$I$4,0)+1,0),0)*M126,0)*AG128,"")),"")),0),0))))</f>
        <v>#N/A</v>
      </c>
      <c r="AN128" s="927"/>
      <c r="AO128" s="930"/>
      <c r="AP128" s="929"/>
      <c r="AQ128" s="930"/>
      <c r="AR128" s="931"/>
      <c r="AS128" s="932"/>
      <c r="AT128" s="920"/>
      <c r="AU128" s="611"/>
      <c r="AV128" s="831" t="str">
        <f aca="false">IF(OR(AB126&lt;&gt;7,AD126&lt;&gt;3),"V列に色付け","")</f>
        <v/>
      </c>
      <c r="AW128" s="877"/>
      <c r="AX128" s="833"/>
      <c r="AY128" s="933"/>
      <c r="AZ128" s="835" t="e">
        <f aca="false">IF(AM128&lt;&gt;"",IF(AN128="○","入力済","未入力"),"")</f>
        <v>#N/A</v>
      </c>
      <c r="BA128" s="835" t="str">
        <f aca="false">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835" t="str">
        <f aca="false">IF(OR(U128="新加算Ⅴ（７）",U128="新加算Ⅴ（９）",U128="新加算Ⅴ（10）",U128="新加算Ⅴ（12）",U128="新加算Ⅴ（13）",U128="新加算Ⅴ（14）"),IF(OR(AP128="○",AP128="令和６年度中に満たす"),"入力済","未入力"),"")</f>
        <v/>
      </c>
      <c r="BC128" s="835" t="str">
        <f aca="false">IF(OR(U128="新加算Ⅰ",U128="新加算Ⅱ",U128="新加算Ⅲ",U128="新加算Ⅴ（１）",U128="新加算Ⅴ（３）",U128="新加算Ⅴ（８）"),IF(OR(AQ128="○",AQ128="令和６年度中に満たす"),"入力済","未入力"),"")</f>
        <v/>
      </c>
      <c r="BD128" s="934" t="str">
        <f aca="false">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831" t="str">
        <f aca="false">IF(OR(U128="新加算Ⅰ",U128="新加算Ⅴ（１）",U128="新加算Ⅴ（２）",U128="新加算Ⅴ（５）",U128="新加算Ⅴ（７）",U128="新加算Ⅴ（10）"),IF(AS128="","未入力","入力済"),"")</f>
        <v/>
      </c>
      <c r="BF128" s="831" t="str">
        <f aca="false">G126</f>
        <v/>
      </c>
      <c r="BG128" s="831"/>
      <c r="BH128" s="831"/>
    </row>
    <row r="129" customFormat="false" ht="30" hidden="false" customHeight="true" outlineLevel="0" collapsed="false">
      <c r="A129" s="616"/>
      <c r="B129" s="731"/>
      <c r="C129" s="731"/>
      <c r="D129" s="731"/>
      <c r="E129" s="731"/>
      <c r="F129" s="731"/>
      <c r="G129" s="732"/>
      <c r="H129" s="732"/>
      <c r="I129" s="732"/>
      <c r="J129" s="860"/>
      <c r="K129" s="732"/>
      <c r="L129" s="861"/>
      <c r="M129" s="862"/>
      <c r="N129" s="859" t="str">
        <f aca="false">IF('別紙様式2-2（４・５月分）'!Q100="","",'別紙様式2-2（４・５月分）'!Q100)</f>
        <v/>
      </c>
      <c r="O129" s="863"/>
      <c r="P129" s="873"/>
      <c r="Q129" s="876"/>
      <c r="R129" s="874"/>
      <c r="S129" s="869"/>
      <c r="T129" s="843"/>
      <c r="U129" s="922"/>
      <c r="V129" s="870"/>
      <c r="W129" s="846"/>
      <c r="X129" s="923"/>
      <c r="Y129" s="667"/>
      <c r="Z129" s="923"/>
      <c r="AA129" s="667"/>
      <c r="AB129" s="923"/>
      <c r="AC129" s="667"/>
      <c r="AD129" s="923"/>
      <c r="AE129" s="667"/>
      <c r="AF129" s="667"/>
      <c r="AG129" s="667"/>
      <c r="AH129" s="849"/>
      <c r="AI129" s="850"/>
      <c r="AJ129" s="924"/>
      <c r="AK129" s="852"/>
      <c r="AL129" s="925"/>
      <c r="AM129" s="940"/>
      <c r="AN129" s="927"/>
      <c r="AO129" s="930"/>
      <c r="AP129" s="929"/>
      <c r="AQ129" s="930"/>
      <c r="AR129" s="931"/>
      <c r="AS129" s="932"/>
      <c r="AT129" s="935" t="str">
        <f aca="false">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611"/>
      <c r="AV129" s="831"/>
      <c r="AW129" s="877" t="str">
        <f aca="false">IF('別紙様式2-2（４・５月分）'!O100="","",'別紙様式2-2（４・５月分）'!O100)</f>
        <v/>
      </c>
      <c r="AX129" s="833"/>
      <c r="AY129" s="936"/>
      <c r="AZ129" s="835" t="str">
        <f aca="false">IF(OR(U129="新加算Ⅰ",U129="新加算Ⅱ",U129="新加算Ⅲ",U129="新加算Ⅳ",U129="新加算Ⅴ（１）",U129="新加算Ⅴ（２）",U129="新加算Ⅴ（３）",U129="新加算ⅠⅤ（４）",U129="新加算Ⅴ（５）",U129="新加算Ⅴ（６）",U129="新加算Ⅴ（８）",U129="新加算Ⅴ（11）"),IF(AJ129="○","","未入力"),"")</f>
        <v/>
      </c>
      <c r="BA129" s="835" t="str">
        <f aca="false">IF(OR(V129="新加算Ⅰ",V129="新加算Ⅱ",V129="新加算Ⅲ",V129="新加算Ⅳ",V129="新加算Ⅴ（１）",V129="新加算Ⅴ（２）",V129="新加算Ⅴ（３）",V129="新加算ⅠⅤ（４）",V129="新加算Ⅴ（５）",V129="新加算Ⅴ（６）",V129="新加算Ⅴ（８）",V129="新加算Ⅴ（11）"),IF(AK129="○","","未入力"),"")</f>
        <v/>
      </c>
      <c r="BB129" s="835" t="str">
        <f aca="false">IF(OR(V129="新加算Ⅴ（７）",V129="新加算Ⅴ（９）",V129="新加算Ⅴ（10）",V129="新加算Ⅴ（12）",V129="新加算Ⅴ（13）",V129="新加算Ⅴ（14）"),IF(AL129="○","","未入力"),"")</f>
        <v/>
      </c>
      <c r="BC129" s="835" t="str">
        <f aca="false">IF(OR(V129="新加算Ⅰ",V129="新加算Ⅱ",V129="新加算Ⅲ",V129="新加算Ⅴ（１）",V129="新加算Ⅴ（３）",V129="新加算Ⅴ（８）"),IF(AM129="○","","未入力"),"")</f>
        <v/>
      </c>
      <c r="BD129" s="934" t="str">
        <f aca="false">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831" t="str">
        <f aca="false">IF(AND(U129&lt;&gt;"（参考）令和７年度の移行予定",OR(V129="新加算Ⅰ",V129="新加算Ⅴ（１）",V129="新加算Ⅴ（２）",V129="新加算Ⅴ（５）",V129="新加算Ⅴ（７）",V129="新加算Ⅴ（10）")),IF(AO129="","未入力",IF(AO129="いずれも取得していない","要件を満たさない","")),"")</f>
        <v/>
      </c>
      <c r="BF129" s="831" t="str">
        <f aca="false">G126</f>
        <v/>
      </c>
      <c r="BG129" s="831"/>
      <c r="BH129" s="831"/>
    </row>
    <row r="130" customFormat="false" ht="30" hidden="false" customHeight="true" outlineLevel="0" collapsed="false">
      <c r="A130" s="730" t="n">
        <v>30</v>
      </c>
      <c r="B130" s="617" t="str">
        <f aca="false">IF(基本情報入力シート!C83="","",基本情報入力シート!C83)</f>
        <v/>
      </c>
      <c r="C130" s="617"/>
      <c r="D130" s="617"/>
      <c r="E130" s="617"/>
      <c r="F130" s="617"/>
      <c r="G130" s="618" t="str">
        <f aca="false">IF(基本情報入力シート!M83="","",基本情報入力シート!M83)</f>
        <v/>
      </c>
      <c r="H130" s="618" t="str">
        <f aca="false">IF(基本情報入力シート!R83="","",基本情報入力シート!R83)</f>
        <v/>
      </c>
      <c r="I130" s="618" t="str">
        <f aca="false">IF(基本情報入力シート!W83="","",基本情報入力シート!W83)</f>
        <v/>
      </c>
      <c r="J130" s="808" t="str">
        <f aca="false">IF(基本情報入力シート!X83="","",基本情報入力シート!X83)</f>
        <v/>
      </c>
      <c r="K130" s="618" t="str">
        <f aca="false">IF(基本情報入力シート!Y83="","",基本情報入力シート!Y83)</f>
        <v/>
      </c>
      <c r="L130" s="809" t="str">
        <f aca="false">IF(基本情報入力シート!AB83="","",基本情報入力シート!AB83)</f>
        <v/>
      </c>
      <c r="M130" s="810" t="e">
        <f aca="false">IF(基本情報入力シート!AC83="","",基本情報入力シート!AC83)</f>
        <v>#N/A</v>
      </c>
      <c r="N130" s="811" t="str">
        <f aca="false">IF('別紙様式2-2（４・５月分）'!Q101="","",'別紙様式2-2（４・５月分）'!Q101)</f>
        <v/>
      </c>
      <c r="O130" s="863" t="e">
        <f aca="false">IF(SUM('別紙様式2-2（４・５月分）'!R101:R103)=0,"",SUM('別紙様式2-2（４・５月分）'!R101:R103))</f>
        <v>#N/A</v>
      </c>
      <c r="P130" s="813" t="e">
        <f aca="false">IFERROR(VLOOKUP('別紙様式2-2（４・５月分）'!AR101,【参考】数式用!$AT$5:$AU$22,2,FALSE),"")))</f>
        <v>#N/A</v>
      </c>
      <c r="Q130" s="813"/>
      <c r="R130" s="813"/>
      <c r="S130" s="864" t="e">
        <f aca="false">IFERROR(VLOOKUP(K130,【参考】数式用!$A$5:$AB$27,MATCH(P130,【参考】数式用!$B$4:$AB$4,0)+1,0),"")))</f>
        <v>#N/A</v>
      </c>
      <c r="T130" s="815" t="s">
        <v>418</v>
      </c>
      <c r="U130" s="903" t="str">
        <f aca="false">IF('別紙様式2-3（６月以降分）'!U130="","",'別紙様式2-3（６月以降分）'!U130)</f>
        <v/>
      </c>
      <c r="V130" s="865" t="e">
        <f aca="false">IFERROR(VLOOKUP(K130,【参考】数式用!$A$5:$AB$27,MATCH(U130,【参考】数式用!$B$4:$AB$4,0)+1,0),"")))</f>
        <v>#N/A</v>
      </c>
      <c r="W130" s="818" t="s">
        <v>88</v>
      </c>
      <c r="X130" s="904" t="n">
        <f aca="false">'別紙様式2-3（６月以降分）'!X130</f>
        <v>6</v>
      </c>
      <c r="Y130" s="626" t="s">
        <v>89</v>
      </c>
      <c r="Z130" s="904" t="n">
        <f aca="false">'別紙様式2-3（６月以降分）'!Z130</f>
        <v>6</v>
      </c>
      <c r="AA130" s="626" t="s">
        <v>372</v>
      </c>
      <c r="AB130" s="904" t="n">
        <f aca="false">'別紙様式2-3（６月以降分）'!AB130</f>
        <v>7</v>
      </c>
      <c r="AC130" s="626" t="s">
        <v>89</v>
      </c>
      <c r="AD130" s="904" t="n">
        <f aca="false">'別紙様式2-3（６月以降分）'!AD130</f>
        <v>3</v>
      </c>
      <c r="AE130" s="626" t="s">
        <v>90</v>
      </c>
      <c r="AF130" s="626" t="s">
        <v>101</v>
      </c>
      <c r="AG130" s="626" t="n">
        <f aca="false">IF(X130&gt;=1,(AB130*12+AD130)-(X130*12+Z130)+1,"")</f>
        <v>10</v>
      </c>
      <c r="AH130" s="821" t="s">
        <v>373</v>
      </c>
      <c r="AI130" s="866" t="str">
        <f aca="false">'別紙様式2-3（６月以降分）'!AI130</f>
        <v/>
      </c>
      <c r="AJ130" s="905" t="str">
        <f aca="false">'別紙様式2-3（６月以降分）'!AJ130</f>
        <v/>
      </c>
      <c r="AK130" s="937" t="n">
        <f aca="false">'別紙様式2-3（６月以降分）'!AK130</f>
        <v>0</v>
      </c>
      <c r="AL130" s="907" t="str">
        <f aca="false">IF('別紙様式2-3（６月以降分）'!AL130="","",'別紙様式2-3（６月以降分）'!AL130)</f>
        <v/>
      </c>
      <c r="AM130" s="908" t="n">
        <f aca="false">'別紙様式2-3（６月以降分）'!AM130</f>
        <v>0</v>
      </c>
      <c r="AN130" s="909" t="str">
        <f aca="false">IF('別紙様式2-3（６月以降分）'!AN130="","",'別紙様式2-3（６月以降分）'!AN130)</f>
        <v/>
      </c>
      <c r="AO130" s="704" t="str">
        <f aca="false">IF('別紙様式2-3（６月以降分）'!AO130="","",'別紙様式2-3（６月以降分）'!AO130)</f>
        <v/>
      </c>
      <c r="AP130" s="911" t="str">
        <f aca="false">IF('別紙様式2-3（６月以降分）'!AP130="","",'別紙様式2-3（６月以降分）'!AP130)</f>
        <v/>
      </c>
      <c r="AQ130" s="704" t="str">
        <f aca="false">IF('別紙様式2-3（６月以降分）'!AQ130="","",'別紙様式2-3（６月以降分）'!AQ130)</f>
        <v/>
      </c>
      <c r="AR130" s="913" t="str">
        <f aca="false">IF('別紙様式2-3（６月以降分）'!AR130="","",'別紙様式2-3（６月以降分）'!AR130)</f>
        <v/>
      </c>
      <c r="AS130" s="914" t="str">
        <f aca="false">IF('別紙様式2-3（６月以降分）'!AS130="","",'別紙様式2-3（６月以降分）'!AS130)</f>
        <v/>
      </c>
      <c r="AT130" s="915" t="str">
        <f aca="false">IF(AV132="","",IF(V132&lt;V130,"！加算の要件上は問題ありませんが、令和６年度当初の新加算の加算率と比較して、移行後の加算率が下がる計画になっています。",""))</f>
        <v/>
      </c>
      <c r="AU130" s="938"/>
      <c r="AV130" s="917"/>
      <c r="AW130" s="877" t="str">
        <f aca="false">IF('別紙様式2-2（４・５月分）'!O101="","",'別紙様式2-2（４・５月分）'!O101)</f>
        <v/>
      </c>
      <c r="AX130" s="833" t="e">
        <f aca="false">IF(SUM('別紙様式2-2（４・５月分）'!P101:P103)=0,"",SUM('別紙様式2-2（４・５月分）'!P101:P103))</f>
        <v>#N/A</v>
      </c>
      <c r="AY130" s="939" t="e">
        <f aca="false">IFERROR(VLOOKUP(K130,【参考】数式用!$AJ$2:$AK$24,2,FALSE),"")))</f>
        <v>#N/A</v>
      </c>
      <c r="AZ130" s="684"/>
      <c r="BE130" s="12"/>
      <c r="BF130" s="831" t="str">
        <f aca="false">G130</f>
        <v/>
      </c>
      <c r="BG130" s="831"/>
      <c r="BH130" s="831"/>
    </row>
    <row r="131" customFormat="false" ht="15" hidden="false" customHeight="true" outlineLevel="0" collapsed="false">
      <c r="A131" s="730"/>
      <c r="B131" s="617"/>
      <c r="C131" s="617"/>
      <c r="D131" s="617"/>
      <c r="E131" s="617"/>
      <c r="F131" s="617"/>
      <c r="G131" s="618"/>
      <c r="H131" s="618"/>
      <c r="I131" s="618"/>
      <c r="J131" s="808"/>
      <c r="K131" s="618"/>
      <c r="L131" s="809"/>
      <c r="M131" s="810"/>
      <c r="N131" s="837" t="str">
        <f aca="false">IF('別紙様式2-2（４・５月分）'!Q102="","",'別紙様式2-2（４・５月分）'!Q102)</f>
        <v/>
      </c>
      <c r="O131" s="863"/>
      <c r="P131" s="813"/>
      <c r="Q131" s="813"/>
      <c r="R131" s="813"/>
      <c r="S131" s="864"/>
      <c r="T131" s="815"/>
      <c r="U131" s="903"/>
      <c r="V131" s="865"/>
      <c r="W131" s="818"/>
      <c r="X131" s="904"/>
      <c r="Y131" s="626"/>
      <c r="Z131" s="904"/>
      <c r="AA131" s="626"/>
      <c r="AB131" s="904"/>
      <c r="AC131" s="626"/>
      <c r="AD131" s="904"/>
      <c r="AE131" s="626"/>
      <c r="AF131" s="626"/>
      <c r="AG131" s="626"/>
      <c r="AH131" s="821"/>
      <c r="AI131" s="866"/>
      <c r="AJ131" s="905"/>
      <c r="AK131" s="937"/>
      <c r="AL131" s="907"/>
      <c r="AM131" s="908"/>
      <c r="AN131" s="909"/>
      <c r="AO131" s="704"/>
      <c r="AP131" s="911"/>
      <c r="AQ131" s="704"/>
      <c r="AR131" s="913"/>
      <c r="AS131" s="914"/>
      <c r="AT131" s="920" t="str">
        <f aca="false">IF(AV132="","",IF(OR(AB132="",AB132&lt;&gt;7,AD132="",AD132&lt;&gt;3),"！算定期間の終わりが令和７年３月になっていません。年度内の廃止予定等がなければ、算定対象月を令和７年３月にしてください。",""))</f>
        <v/>
      </c>
      <c r="AU131" s="938"/>
      <c r="AV131" s="917"/>
      <c r="AW131" s="877" t="str">
        <f aca="false">IF('別紙様式2-2（４・５月分）'!O102="","",'別紙様式2-2（４・５月分）'!O102)</f>
        <v/>
      </c>
      <c r="AX131" s="833"/>
      <c r="AY131" s="939"/>
      <c r="AZ131" s="573"/>
      <c r="BE131" s="12"/>
      <c r="BF131" s="831" t="str">
        <f aca="false">G130</f>
        <v/>
      </c>
      <c r="BG131" s="831"/>
      <c r="BH131" s="831"/>
    </row>
    <row r="132" customFormat="false" ht="15" hidden="false" customHeight="true" outlineLevel="0" collapsed="false">
      <c r="A132" s="730"/>
      <c r="B132" s="617"/>
      <c r="C132" s="617"/>
      <c r="D132" s="617"/>
      <c r="E132" s="617"/>
      <c r="F132" s="617"/>
      <c r="G132" s="618"/>
      <c r="H132" s="618"/>
      <c r="I132" s="618"/>
      <c r="J132" s="808"/>
      <c r="K132" s="618"/>
      <c r="L132" s="809"/>
      <c r="M132" s="810"/>
      <c r="N132" s="837"/>
      <c r="O132" s="863"/>
      <c r="P132" s="873" t="s">
        <v>92</v>
      </c>
      <c r="Q132" s="876" t="e">
        <f aca="false">IFERROR(VLOOKUP('別紙様式2-2（４・５月分）'!AR101,【参考】数式用!$AT$5:$AV$22,3,FALSE),"")))</f>
        <v>#N/A</v>
      </c>
      <c r="R132" s="874" t="s">
        <v>94</v>
      </c>
      <c r="S132" s="875" t="e">
        <f aca="false">IFERROR(VLOOKUP(K130,【参考】数式用!$A$5:$AB$27,MATCH(Q132,【参考】数式用!$B$4:$AB$4,0)+1,0),"")))</f>
        <v>#N/A</v>
      </c>
      <c r="T132" s="843" t="s">
        <v>419</v>
      </c>
      <c r="U132" s="922"/>
      <c r="V132" s="870" t="e">
        <f aca="false">IFERROR(VLOOKUP(K130,【参考】数式用!$A$5:$AB$27,MATCH(U132,【参考】数式用!$B$4:$AB$4,0)+1,0),"")))</f>
        <v>#N/A</v>
      </c>
      <c r="W132" s="846" t="s">
        <v>88</v>
      </c>
      <c r="X132" s="923"/>
      <c r="Y132" s="667" t="s">
        <v>89</v>
      </c>
      <c r="Z132" s="923"/>
      <c r="AA132" s="667" t="s">
        <v>372</v>
      </c>
      <c r="AB132" s="923"/>
      <c r="AC132" s="667" t="s">
        <v>89</v>
      </c>
      <c r="AD132" s="923"/>
      <c r="AE132" s="667" t="s">
        <v>90</v>
      </c>
      <c r="AF132" s="667" t="s">
        <v>101</v>
      </c>
      <c r="AG132" s="667" t="str">
        <f aca="false">IF(X132&gt;=1,(AB132*12+AD132)-(X132*12+Z132)+1,"")</f>
        <v/>
      </c>
      <c r="AH132" s="849" t="s">
        <v>373</v>
      </c>
      <c r="AI132" s="850" t="str">
        <f aca="false">IFERROR(ROUNDDOWN(ROUND(L130*V132,0)*M130,0)*AG132,"")</f>
        <v/>
      </c>
      <c r="AJ132" s="924" t="str">
        <f aca="false">IFERROR(ROUNDDOWN(ROUND((L130*(V132-AX130)),0)*M130,0)*AG132,"")</f>
        <v/>
      </c>
      <c r="AK132" s="852" t="e">
        <f aca="false">IFERROR(ROUNDDOWN(ROUNDDOWN(ROUND(L130*VLOOKUP(K130,【参考】数式用!$A$5:$AB$27,MATCH("新加算Ⅳ",【参考】数式用!$B$4:$AB$4,0)+1,0),0)*M130,0)*AG132*0.5,0),"")),0),0),0))</f>
        <v>#N/A</v>
      </c>
      <c r="AL132" s="925"/>
      <c r="AM132" s="940" t="e">
        <f aca="false">IFERROR(IF('別紙様式2-2（４・５月分）'!Q103="ベア加算","", IF(OR(U132="新加算Ⅰ",U132="新加算Ⅱ",U132="新加算Ⅲ",U132="新加算Ⅳ"),ROUNDDOWN(ROUND(L130*VLOOKUP(K130,【参考】数式用!$A$5:$I$27,MATCH("ベア加算",【参考】数式用!$B$4:$I$4,0)+1,0),0)*M130,0)*AG132,"")),"")),0),0))))</f>
        <v>#N/A</v>
      </c>
      <c r="AN132" s="927"/>
      <c r="AO132" s="930"/>
      <c r="AP132" s="929"/>
      <c r="AQ132" s="930"/>
      <c r="AR132" s="931"/>
      <c r="AS132" s="932"/>
      <c r="AT132" s="920"/>
      <c r="AU132" s="611"/>
      <c r="AV132" s="831" t="str">
        <f aca="false">IF(OR(AB130&lt;&gt;7,AD130&lt;&gt;3),"V列に色付け","")</f>
        <v/>
      </c>
      <c r="AW132" s="877"/>
      <c r="AX132" s="833"/>
      <c r="AY132" s="933"/>
      <c r="AZ132" s="835" t="e">
        <f aca="false">IF(AM132&lt;&gt;"",IF(AN132="○","入力済","未入力"),"")</f>
        <v>#N/A</v>
      </c>
      <c r="BA132" s="835" t="str">
        <f aca="false">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835" t="str">
        <f aca="false">IF(OR(U132="新加算Ⅴ（７）",U132="新加算Ⅴ（９）",U132="新加算Ⅴ（10）",U132="新加算Ⅴ（12）",U132="新加算Ⅴ（13）",U132="新加算Ⅴ（14）"),IF(OR(AP132="○",AP132="令和６年度中に満たす"),"入力済","未入力"),"")</f>
        <v/>
      </c>
      <c r="BC132" s="835" t="str">
        <f aca="false">IF(OR(U132="新加算Ⅰ",U132="新加算Ⅱ",U132="新加算Ⅲ",U132="新加算Ⅴ（１）",U132="新加算Ⅴ（３）",U132="新加算Ⅴ（８）"),IF(OR(AQ132="○",AQ132="令和６年度中に満たす"),"入力済","未入力"),"")</f>
        <v/>
      </c>
      <c r="BD132" s="934" t="str">
        <f aca="false">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831" t="str">
        <f aca="false">IF(OR(U132="新加算Ⅰ",U132="新加算Ⅴ（１）",U132="新加算Ⅴ（２）",U132="新加算Ⅴ（５）",U132="新加算Ⅴ（７）",U132="新加算Ⅴ（10）"),IF(AS132="","未入力","入力済"),"")</f>
        <v/>
      </c>
      <c r="BF132" s="831" t="str">
        <f aca="false">G130</f>
        <v/>
      </c>
      <c r="BG132" s="831"/>
      <c r="BH132" s="831"/>
    </row>
    <row r="133" customFormat="false" ht="30" hidden="false" customHeight="true" outlineLevel="0" collapsed="false">
      <c r="A133" s="730"/>
      <c r="B133" s="617"/>
      <c r="C133" s="617"/>
      <c r="D133" s="617"/>
      <c r="E133" s="617"/>
      <c r="F133" s="617"/>
      <c r="G133" s="618"/>
      <c r="H133" s="618"/>
      <c r="I133" s="618"/>
      <c r="J133" s="808"/>
      <c r="K133" s="618"/>
      <c r="L133" s="809"/>
      <c r="M133" s="810"/>
      <c r="N133" s="859" t="str">
        <f aca="false">IF('別紙様式2-2（４・５月分）'!Q103="","",'別紙様式2-2（４・５月分）'!Q103)</f>
        <v/>
      </c>
      <c r="O133" s="863"/>
      <c r="P133" s="873"/>
      <c r="Q133" s="876"/>
      <c r="R133" s="874"/>
      <c r="S133" s="875"/>
      <c r="T133" s="843"/>
      <c r="U133" s="922"/>
      <c r="V133" s="870"/>
      <c r="W133" s="846"/>
      <c r="X133" s="923"/>
      <c r="Y133" s="667"/>
      <c r="Z133" s="923"/>
      <c r="AA133" s="667"/>
      <c r="AB133" s="923"/>
      <c r="AC133" s="667"/>
      <c r="AD133" s="923"/>
      <c r="AE133" s="667"/>
      <c r="AF133" s="667"/>
      <c r="AG133" s="667"/>
      <c r="AH133" s="849"/>
      <c r="AI133" s="850"/>
      <c r="AJ133" s="924"/>
      <c r="AK133" s="852"/>
      <c r="AL133" s="925"/>
      <c r="AM133" s="940"/>
      <c r="AN133" s="927"/>
      <c r="AO133" s="930"/>
      <c r="AP133" s="929"/>
      <c r="AQ133" s="930"/>
      <c r="AR133" s="931"/>
      <c r="AS133" s="932"/>
      <c r="AT133" s="935" t="str">
        <f aca="false">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611"/>
      <c r="AV133" s="831"/>
      <c r="AW133" s="877" t="str">
        <f aca="false">IF('別紙様式2-2（４・５月分）'!O103="","",'別紙様式2-2（４・５月分）'!O103)</f>
        <v/>
      </c>
      <c r="AX133" s="833"/>
      <c r="AY133" s="936"/>
      <c r="AZ133" s="835" t="str">
        <f aca="false">IF(OR(U133="新加算Ⅰ",U133="新加算Ⅱ",U133="新加算Ⅲ",U133="新加算Ⅳ",U133="新加算Ⅴ（１）",U133="新加算Ⅴ（２）",U133="新加算Ⅴ（３）",U133="新加算ⅠⅤ（４）",U133="新加算Ⅴ（５）",U133="新加算Ⅴ（６）",U133="新加算Ⅴ（８）",U133="新加算Ⅴ（11）"),IF(AJ133="○","","未入力"),"")</f>
        <v/>
      </c>
      <c r="BA133" s="835" t="str">
        <f aca="false">IF(OR(V133="新加算Ⅰ",V133="新加算Ⅱ",V133="新加算Ⅲ",V133="新加算Ⅳ",V133="新加算Ⅴ（１）",V133="新加算Ⅴ（２）",V133="新加算Ⅴ（３）",V133="新加算ⅠⅤ（４）",V133="新加算Ⅴ（５）",V133="新加算Ⅴ（６）",V133="新加算Ⅴ（８）",V133="新加算Ⅴ（11）"),IF(AK133="○","","未入力"),"")</f>
        <v/>
      </c>
      <c r="BB133" s="835" t="str">
        <f aca="false">IF(OR(V133="新加算Ⅴ（７）",V133="新加算Ⅴ（９）",V133="新加算Ⅴ（10）",V133="新加算Ⅴ（12）",V133="新加算Ⅴ（13）",V133="新加算Ⅴ（14）"),IF(AL133="○","","未入力"),"")</f>
        <v/>
      </c>
      <c r="BC133" s="835" t="str">
        <f aca="false">IF(OR(V133="新加算Ⅰ",V133="新加算Ⅱ",V133="新加算Ⅲ",V133="新加算Ⅴ（１）",V133="新加算Ⅴ（３）",V133="新加算Ⅴ（８）"),IF(AM133="○","","未入力"),"")</f>
        <v/>
      </c>
      <c r="BD133" s="934" t="str">
        <f aca="false">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831" t="str">
        <f aca="false">IF(AND(U133&lt;&gt;"（参考）令和７年度の移行予定",OR(V133="新加算Ⅰ",V133="新加算Ⅴ（１）",V133="新加算Ⅴ（２）",V133="新加算Ⅴ（５）",V133="新加算Ⅴ（７）",V133="新加算Ⅴ（10）")),IF(AO133="","未入力",IF(AO133="いずれも取得していない","要件を満たさない","")),"")</f>
        <v/>
      </c>
      <c r="BF133" s="831" t="str">
        <f aca="false">G130</f>
        <v/>
      </c>
      <c r="BG133" s="831"/>
      <c r="BH133" s="831"/>
    </row>
    <row r="134" customFormat="false" ht="30" hidden="false" customHeight="true" outlineLevel="0" collapsed="false">
      <c r="A134" s="616" t="n">
        <v>31</v>
      </c>
      <c r="B134" s="731" t="str">
        <f aca="false">IF(基本情報入力シート!C84="","",基本情報入力シート!C84)</f>
        <v/>
      </c>
      <c r="C134" s="731"/>
      <c r="D134" s="731"/>
      <c r="E134" s="731"/>
      <c r="F134" s="731"/>
      <c r="G134" s="732" t="str">
        <f aca="false">IF(基本情報入力シート!M84="","",基本情報入力シート!M84)</f>
        <v/>
      </c>
      <c r="H134" s="732" t="str">
        <f aca="false">IF(基本情報入力シート!R84="","",基本情報入力シート!R84)</f>
        <v/>
      </c>
      <c r="I134" s="732" t="str">
        <f aca="false">IF(基本情報入力シート!W84="","",基本情報入力シート!W84)</f>
        <v/>
      </c>
      <c r="J134" s="860" t="str">
        <f aca="false">IF(基本情報入力シート!X84="","",基本情報入力シート!X84)</f>
        <v/>
      </c>
      <c r="K134" s="732" t="str">
        <f aca="false">IF(基本情報入力シート!Y84="","",基本情報入力シート!Y84)</f>
        <v/>
      </c>
      <c r="L134" s="861" t="str">
        <f aca="false">IF(基本情報入力シート!AB84="","",基本情報入力シート!AB84)</f>
        <v/>
      </c>
      <c r="M134" s="862" t="e">
        <f aca="false">IF(基本情報入力シート!AC84="","",基本情報入力シート!AC84)</f>
        <v>#N/A</v>
      </c>
      <c r="N134" s="811" t="str">
        <f aca="false">IF('別紙様式2-2（４・５月分）'!Q104="","",'別紙様式2-2（４・５月分）'!Q104)</f>
        <v/>
      </c>
      <c r="O134" s="863" t="e">
        <f aca="false">IF(SUM('別紙様式2-2（４・５月分）'!R104:R106)=0,"",SUM('別紙様式2-2（４・５月分）'!R104:R106))</f>
        <v>#N/A</v>
      </c>
      <c r="P134" s="813" t="e">
        <f aca="false">IFERROR(VLOOKUP('別紙様式2-2（４・５月分）'!AR104,【参考】数式用!$AT$5:$AU$22,2,FALSE),"")))</f>
        <v>#N/A</v>
      </c>
      <c r="Q134" s="813"/>
      <c r="R134" s="813"/>
      <c r="S134" s="864" t="e">
        <f aca="false">IFERROR(VLOOKUP(K134,【参考】数式用!$A$5:$AB$27,MATCH(P134,【参考】数式用!$B$4:$AB$4,0)+1,0),"")))</f>
        <v>#N/A</v>
      </c>
      <c r="T134" s="815" t="s">
        <v>418</v>
      </c>
      <c r="U134" s="903" t="str">
        <f aca="false">IF('別紙様式2-3（６月以降分）'!U134="","",'別紙様式2-3（６月以降分）'!U134)</f>
        <v/>
      </c>
      <c r="V134" s="865" t="e">
        <f aca="false">IFERROR(VLOOKUP(K134,【参考】数式用!$A$5:$AB$27,MATCH(U134,【参考】数式用!$B$4:$AB$4,0)+1,0),"")))</f>
        <v>#N/A</v>
      </c>
      <c r="W134" s="818" t="s">
        <v>88</v>
      </c>
      <c r="X134" s="904" t="n">
        <f aca="false">'別紙様式2-3（６月以降分）'!X134</f>
        <v>6</v>
      </c>
      <c r="Y134" s="626" t="s">
        <v>89</v>
      </c>
      <c r="Z134" s="904" t="n">
        <f aca="false">'別紙様式2-3（６月以降分）'!Z134</f>
        <v>6</v>
      </c>
      <c r="AA134" s="626" t="s">
        <v>372</v>
      </c>
      <c r="AB134" s="904" t="n">
        <f aca="false">'別紙様式2-3（６月以降分）'!AB134</f>
        <v>7</v>
      </c>
      <c r="AC134" s="626" t="s">
        <v>89</v>
      </c>
      <c r="AD134" s="904" t="n">
        <f aca="false">'別紙様式2-3（６月以降分）'!AD134</f>
        <v>3</v>
      </c>
      <c r="AE134" s="626" t="s">
        <v>90</v>
      </c>
      <c r="AF134" s="626" t="s">
        <v>101</v>
      </c>
      <c r="AG134" s="626" t="n">
        <f aca="false">IF(X134&gt;=1,(AB134*12+AD134)-(X134*12+Z134)+1,"")</f>
        <v>10</v>
      </c>
      <c r="AH134" s="821" t="s">
        <v>373</v>
      </c>
      <c r="AI134" s="866" t="str">
        <f aca="false">'別紙様式2-3（６月以降分）'!AI134</f>
        <v/>
      </c>
      <c r="AJ134" s="905" t="str">
        <f aca="false">'別紙様式2-3（６月以降分）'!AJ134</f>
        <v/>
      </c>
      <c r="AK134" s="937" t="n">
        <f aca="false">'別紙様式2-3（６月以降分）'!AK134</f>
        <v>0</v>
      </c>
      <c r="AL134" s="907" t="str">
        <f aca="false">IF('別紙様式2-3（６月以降分）'!AL134="","",'別紙様式2-3（６月以降分）'!AL134)</f>
        <v/>
      </c>
      <c r="AM134" s="908" t="n">
        <f aca="false">'別紙様式2-3（６月以降分）'!AM134</f>
        <v>0</v>
      </c>
      <c r="AN134" s="909" t="str">
        <f aca="false">IF('別紙様式2-3（６月以降分）'!AN134="","",'別紙様式2-3（６月以降分）'!AN134)</f>
        <v/>
      </c>
      <c r="AO134" s="704" t="str">
        <f aca="false">IF('別紙様式2-3（６月以降分）'!AO134="","",'別紙様式2-3（６月以降分）'!AO134)</f>
        <v/>
      </c>
      <c r="AP134" s="911" t="str">
        <f aca="false">IF('別紙様式2-3（６月以降分）'!AP134="","",'別紙様式2-3（６月以降分）'!AP134)</f>
        <v/>
      </c>
      <c r="AQ134" s="704" t="str">
        <f aca="false">IF('別紙様式2-3（６月以降分）'!AQ134="","",'別紙様式2-3（６月以降分）'!AQ134)</f>
        <v/>
      </c>
      <c r="AR134" s="913" t="str">
        <f aca="false">IF('別紙様式2-3（６月以降分）'!AR134="","",'別紙様式2-3（６月以降分）'!AR134)</f>
        <v/>
      </c>
      <c r="AS134" s="914" t="str">
        <f aca="false">IF('別紙様式2-3（６月以降分）'!AS134="","",'別紙様式2-3（６月以降分）'!AS134)</f>
        <v/>
      </c>
      <c r="AT134" s="915" t="str">
        <f aca="false">IF(AV136="","",IF(V136&lt;V134,"！加算の要件上は問題ありませんが、令和６年度当初の新加算の加算率と比較して、移行後の加算率が下がる計画になっています。",""))</f>
        <v/>
      </c>
      <c r="AU134" s="938"/>
      <c r="AV134" s="917"/>
      <c r="AW134" s="877" t="str">
        <f aca="false">IF('別紙様式2-2（４・５月分）'!O104="","",'別紙様式2-2（４・５月分）'!O104)</f>
        <v/>
      </c>
      <c r="AX134" s="833" t="e">
        <f aca="false">IF(SUM('別紙様式2-2（４・５月分）'!P104:P106)=0,"",SUM('別紙様式2-2（４・５月分）'!P104:P106))</f>
        <v>#N/A</v>
      </c>
      <c r="AY134" s="919" t="e">
        <f aca="false">IFERROR(VLOOKUP(K134,【参考】数式用!$AJ$2:$AK$24,2,FALSE),"")))</f>
        <v>#N/A</v>
      </c>
      <c r="AZ134" s="684"/>
      <c r="BE134" s="12"/>
      <c r="BF134" s="831" t="str">
        <f aca="false">G134</f>
        <v/>
      </c>
      <c r="BG134" s="831"/>
      <c r="BH134" s="831"/>
    </row>
    <row r="135" customFormat="false" ht="15" hidden="false" customHeight="true" outlineLevel="0" collapsed="false">
      <c r="A135" s="616"/>
      <c r="B135" s="731"/>
      <c r="C135" s="731"/>
      <c r="D135" s="731"/>
      <c r="E135" s="731"/>
      <c r="F135" s="731"/>
      <c r="G135" s="732"/>
      <c r="H135" s="732"/>
      <c r="I135" s="732"/>
      <c r="J135" s="860"/>
      <c r="K135" s="732"/>
      <c r="L135" s="861"/>
      <c r="M135" s="862"/>
      <c r="N135" s="837" t="str">
        <f aca="false">IF('別紙様式2-2（４・５月分）'!Q105="","",'別紙様式2-2（４・５月分）'!Q105)</f>
        <v/>
      </c>
      <c r="O135" s="863"/>
      <c r="P135" s="813"/>
      <c r="Q135" s="813"/>
      <c r="R135" s="813"/>
      <c r="S135" s="864"/>
      <c r="T135" s="815"/>
      <c r="U135" s="903"/>
      <c r="V135" s="865"/>
      <c r="W135" s="818"/>
      <c r="X135" s="904"/>
      <c r="Y135" s="626"/>
      <c r="Z135" s="904"/>
      <c r="AA135" s="626"/>
      <c r="AB135" s="904"/>
      <c r="AC135" s="626"/>
      <c r="AD135" s="904"/>
      <c r="AE135" s="626"/>
      <c r="AF135" s="626"/>
      <c r="AG135" s="626"/>
      <c r="AH135" s="821"/>
      <c r="AI135" s="866"/>
      <c r="AJ135" s="905"/>
      <c r="AK135" s="937"/>
      <c r="AL135" s="907"/>
      <c r="AM135" s="908"/>
      <c r="AN135" s="909"/>
      <c r="AO135" s="704"/>
      <c r="AP135" s="911"/>
      <c r="AQ135" s="704"/>
      <c r="AR135" s="913"/>
      <c r="AS135" s="914"/>
      <c r="AT135" s="920" t="str">
        <f aca="false">IF(AV136="","",IF(OR(AB136="",AB136&lt;&gt;7,AD136="",AD136&lt;&gt;3),"！算定期間の終わりが令和７年３月になっていません。年度内の廃止予定等がなければ、算定対象月を令和７年３月にしてください。",""))</f>
        <v/>
      </c>
      <c r="AU135" s="938"/>
      <c r="AV135" s="917"/>
      <c r="AW135" s="877" t="str">
        <f aca="false">IF('別紙様式2-2（４・５月分）'!O105="","",'別紙様式2-2（４・５月分）'!O105)</f>
        <v/>
      </c>
      <c r="AX135" s="833"/>
      <c r="AY135" s="919"/>
      <c r="AZ135" s="573"/>
      <c r="BE135" s="12"/>
      <c r="BF135" s="831" t="str">
        <f aca="false">G134</f>
        <v/>
      </c>
      <c r="BG135" s="831"/>
      <c r="BH135" s="831"/>
    </row>
    <row r="136" customFormat="false" ht="15" hidden="false" customHeight="true" outlineLevel="0" collapsed="false">
      <c r="A136" s="616"/>
      <c r="B136" s="731"/>
      <c r="C136" s="731"/>
      <c r="D136" s="731"/>
      <c r="E136" s="731"/>
      <c r="F136" s="731"/>
      <c r="G136" s="732"/>
      <c r="H136" s="732"/>
      <c r="I136" s="732"/>
      <c r="J136" s="860"/>
      <c r="K136" s="732"/>
      <c r="L136" s="861"/>
      <c r="M136" s="862"/>
      <c r="N136" s="837"/>
      <c r="O136" s="863"/>
      <c r="P136" s="873" t="s">
        <v>92</v>
      </c>
      <c r="Q136" s="876" t="e">
        <f aca="false">IFERROR(VLOOKUP('別紙様式2-2（４・５月分）'!AR104,【参考】数式用!$AT$5:$AV$22,3,FALSE),"")))</f>
        <v>#N/A</v>
      </c>
      <c r="R136" s="874" t="s">
        <v>94</v>
      </c>
      <c r="S136" s="869" t="e">
        <f aca="false">IFERROR(VLOOKUP(K134,【参考】数式用!$A$5:$AB$27,MATCH(Q136,【参考】数式用!$B$4:$AB$4,0)+1,0),"")))</f>
        <v>#N/A</v>
      </c>
      <c r="T136" s="843" t="s">
        <v>419</v>
      </c>
      <c r="U136" s="922"/>
      <c r="V136" s="870" t="e">
        <f aca="false">IFERROR(VLOOKUP(K134,【参考】数式用!$A$5:$AB$27,MATCH(U136,【参考】数式用!$B$4:$AB$4,0)+1,0),"")))</f>
        <v>#N/A</v>
      </c>
      <c r="W136" s="846" t="s">
        <v>88</v>
      </c>
      <c r="X136" s="923"/>
      <c r="Y136" s="667" t="s">
        <v>89</v>
      </c>
      <c r="Z136" s="923"/>
      <c r="AA136" s="667" t="s">
        <v>372</v>
      </c>
      <c r="AB136" s="923"/>
      <c r="AC136" s="667" t="s">
        <v>89</v>
      </c>
      <c r="AD136" s="923"/>
      <c r="AE136" s="667" t="s">
        <v>90</v>
      </c>
      <c r="AF136" s="667" t="s">
        <v>101</v>
      </c>
      <c r="AG136" s="667" t="str">
        <f aca="false">IF(X136&gt;=1,(AB136*12+AD136)-(X136*12+Z136)+1,"")</f>
        <v/>
      </c>
      <c r="AH136" s="849" t="s">
        <v>373</v>
      </c>
      <c r="AI136" s="850" t="str">
        <f aca="false">IFERROR(ROUNDDOWN(ROUND(L134*V136,0)*M134,0)*AG136,"")</f>
        <v/>
      </c>
      <c r="AJ136" s="924" t="str">
        <f aca="false">IFERROR(ROUNDDOWN(ROUND((L134*(V136-AX134)),0)*M134,0)*AG136,"")</f>
        <v/>
      </c>
      <c r="AK136" s="852" t="e">
        <f aca="false">IFERROR(ROUNDDOWN(ROUNDDOWN(ROUND(L134*VLOOKUP(K134,【参考】数式用!$A$5:$AB$27,MATCH("新加算Ⅳ",【参考】数式用!$B$4:$AB$4,0)+1,0),0)*M134,0)*AG136*0.5,0),"")),0),0),0))</f>
        <v>#N/A</v>
      </c>
      <c r="AL136" s="925"/>
      <c r="AM136" s="940" t="e">
        <f aca="false">IFERROR(IF('別紙様式2-2（４・５月分）'!Q106="ベア加算","", IF(OR(U136="新加算Ⅰ",U136="新加算Ⅱ",U136="新加算Ⅲ",U136="新加算Ⅳ"),ROUNDDOWN(ROUND(L134*VLOOKUP(K134,【参考】数式用!$A$5:$I$27,MATCH("ベア加算",【参考】数式用!$B$4:$I$4,0)+1,0),0)*M134,0)*AG136,"")),"")),0),0))))</f>
        <v>#N/A</v>
      </c>
      <c r="AN136" s="927"/>
      <c r="AO136" s="930"/>
      <c r="AP136" s="929"/>
      <c r="AQ136" s="930"/>
      <c r="AR136" s="931"/>
      <c r="AS136" s="932"/>
      <c r="AT136" s="920"/>
      <c r="AU136" s="611"/>
      <c r="AV136" s="831" t="str">
        <f aca="false">IF(OR(AB134&lt;&gt;7,AD134&lt;&gt;3),"V列に色付け","")</f>
        <v/>
      </c>
      <c r="AW136" s="877"/>
      <c r="AX136" s="833"/>
      <c r="AY136" s="933"/>
      <c r="AZ136" s="835" t="e">
        <f aca="false">IF(AM136&lt;&gt;"",IF(AN136="○","入力済","未入力"),"")</f>
        <v>#N/A</v>
      </c>
      <c r="BA136" s="835" t="str">
        <f aca="false">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835" t="str">
        <f aca="false">IF(OR(U136="新加算Ⅴ（７）",U136="新加算Ⅴ（９）",U136="新加算Ⅴ（10）",U136="新加算Ⅴ（12）",U136="新加算Ⅴ（13）",U136="新加算Ⅴ（14）"),IF(OR(AP136="○",AP136="令和６年度中に満たす"),"入力済","未入力"),"")</f>
        <v/>
      </c>
      <c r="BC136" s="835" t="str">
        <f aca="false">IF(OR(U136="新加算Ⅰ",U136="新加算Ⅱ",U136="新加算Ⅲ",U136="新加算Ⅴ（１）",U136="新加算Ⅴ（３）",U136="新加算Ⅴ（８）"),IF(OR(AQ136="○",AQ136="令和６年度中に満たす"),"入力済","未入力"),"")</f>
        <v/>
      </c>
      <c r="BD136" s="934" t="str">
        <f aca="false">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831" t="str">
        <f aca="false">IF(OR(U136="新加算Ⅰ",U136="新加算Ⅴ（１）",U136="新加算Ⅴ（２）",U136="新加算Ⅴ（５）",U136="新加算Ⅴ（７）",U136="新加算Ⅴ（10）"),IF(AS136="","未入力","入力済"),"")</f>
        <v/>
      </c>
      <c r="BF136" s="831" t="str">
        <f aca="false">G134</f>
        <v/>
      </c>
      <c r="BG136" s="831"/>
      <c r="BH136" s="831"/>
    </row>
    <row r="137" customFormat="false" ht="30" hidden="false" customHeight="true" outlineLevel="0" collapsed="false">
      <c r="A137" s="616"/>
      <c r="B137" s="731"/>
      <c r="C137" s="731"/>
      <c r="D137" s="731"/>
      <c r="E137" s="731"/>
      <c r="F137" s="731"/>
      <c r="G137" s="732"/>
      <c r="H137" s="732"/>
      <c r="I137" s="732"/>
      <c r="J137" s="860"/>
      <c r="K137" s="732"/>
      <c r="L137" s="861"/>
      <c r="M137" s="862"/>
      <c r="N137" s="859" t="str">
        <f aca="false">IF('別紙様式2-2（４・５月分）'!Q106="","",'別紙様式2-2（４・５月分）'!Q106)</f>
        <v/>
      </c>
      <c r="O137" s="863"/>
      <c r="P137" s="873"/>
      <c r="Q137" s="876"/>
      <c r="R137" s="874"/>
      <c r="S137" s="869"/>
      <c r="T137" s="843"/>
      <c r="U137" s="922"/>
      <c r="V137" s="870"/>
      <c r="W137" s="846"/>
      <c r="X137" s="923"/>
      <c r="Y137" s="667"/>
      <c r="Z137" s="923"/>
      <c r="AA137" s="667"/>
      <c r="AB137" s="923"/>
      <c r="AC137" s="667"/>
      <c r="AD137" s="923"/>
      <c r="AE137" s="667"/>
      <c r="AF137" s="667"/>
      <c r="AG137" s="667"/>
      <c r="AH137" s="849"/>
      <c r="AI137" s="850"/>
      <c r="AJ137" s="924"/>
      <c r="AK137" s="852"/>
      <c r="AL137" s="925"/>
      <c r="AM137" s="940"/>
      <c r="AN137" s="927"/>
      <c r="AO137" s="930"/>
      <c r="AP137" s="929"/>
      <c r="AQ137" s="930"/>
      <c r="AR137" s="931"/>
      <c r="AS137" s="932"/>
      <c r="AT137" s="935" t="str">
        <f aca="false">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611"/>
      <c r="AV137" s="831"/>
      <c r="AW137" s="877" t="str">
        <f aca="false">IF('別紙様式2-2（４・５月分）'!O106="","",'別紙様式2-2（４・５月分）'!O106)</f>
        <v/>
      </c>
      <c r="AX137" s="833"/>
      <c r="AY137" s="936"/>
      <c r="AZ137" s="835" t="str">
        <f aca="false">IF(OR(U137="新加算Ⅰ",U137="新加算Ⅱ",U137="新加算Ⅲ",U137="新加算Ⅳ",U137="新加算Ⅴ（１）",U137="新加算Ⅴ（２）",U137="新加算Ⅴ（３）",U137="新加算ⅠⅤ（４）",U137="新加算Ⅴ（５）",U137="新加算Ⅴ（６）",U137="新加算Ⅴ（８）",U137="新加算Ⅴ（11）"),IF(AJ137="○","","未入力"),"")</f>
        <v/>
      </c>
      <c r="BA137" s="835" t="str">
        <f aca="false">IF(OR(V137="新加算Ⅰ",V137="新加算Ⅱ",V137="新加算Ⅲ",V137="新加算Ⅳ",V137="新加算Ⅴ（１）",V137="新加算Ⅴ（２）",V137="新加算Ⅴ（３）",V137="新加算ⅠⅤ（４）",V137="新加算Ⅴ（５）",V137="新加算Ⅴ（６）",V137="新加算Ⅴ（８）",V137="新加算Ⅴ（11）"),IF(AK137="○","","未入力"),"")</f>
        <v/>
      </c>
      <c r="BB137" s="835" t="str">
        <f aca="false">IF(OR(V137="新加算Ⅴ（７）",V137="新加算Ⅴ（９）",V137="新加算Ⅴ（10）",V137="新加算Ⅴ（12）",V137="新加算Ⅴ（13）",V137="新加算Ⅴ（14）"),IF(AL137="○","","未入力"),"")</f>
        <v/>
      </c>
      <c r="BC137" s="835" t="str">
        <f aca="false">IF(OR(V137="新加算Ⅰ",V137="新加算Ⅱ",V137="新加算Ⅲ",V137="新加算Ⅴ（１）",V137="新加算Ⅴ（３）",V137="新加算Ⅴ（８）"),IF(AM137="○","","未入力"),"")</f>
        <v/>
      </c>
      <c r="BD137" s="934" t="str">
        <f aca="false">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831" t="str">
        <f aca="false">IF(AND(U137&lt;&gt;"（参考）令和７年度の移行予定",OR(V137="新加算Ⅰ",V137="新加算Ⅴ（１）",V137="新加算Ⅴ（２）",V137="新加算Ⅴ（５）",V137="新加算Ⅴ（７）",V137="新加算Ⅴ（10）")),IF(AO137="","未入力",IF(AO137="いずれも取得していない","要件を満たさない","")),"")</f>
        <v/>
      </c>
      <c r="BF137" s="831" t="str">
        <f aca="false">G134</f>
        <v/>
      </c>
      <c r="BG137" s="831"/>
      <c r="BH137" s="831"/>
    </row>
    <row r="138" customFormat="false" ht="30" hidden="false" customHeight="true" outlineLevel="0" collapsed="false">
      <c r="A138" s="730" t="n">
        <v>32</v>
      </c>
      <c r="B138" s="617" t="str">
        <f aca="false">IF(基本情報入力シート!C85="","",基本情報入力シート!C85)</f>
        <v/>
      </c>
      <c r="C138" s="617"/>
      <c r="D138" s="617"/>
      <c r="E138" s="617"/>
      <c r="F138" s="617"/>
      <c r="G138" s="618" t="str">
        <f aca="false">IF(基本情報入力シート!M85="","",基本情報入力シート!M85)</f>
        <v/>
      </c>
      <c r="H138" s="618" t="str">
        <f aca="false">IF(基本情報入力シート!R85="","",基本情報入力シート!R85)</f>
        <v/>
      </c>
      <c r="I138" s="618" t="str">
        <f aca="false">IF(基本情報入力シート!W85="","",基本情報入力シート!W85)</f>
        <v/>
      </c>
      <c r="J138" s="808" t="str">
        <f aca="false">IF(基本情報入力シート!X85="","",基本情報入力シート!X85)</f>
        <v/>
      </c>
      <c r="K138" s="618" t="str">
        <f aca="false">IF(基本情報入力シート!Y85="","",基本情報入力シート!Y85)</f>
        <v/>
      </c>
      <c r="L138" s="809" t="str">
        <f aca="false">IF(基本情報入力シート!AB85="","",基本情報入力シート!AB85)</f>
        <v/>
      </c>
      <c r="M138" s="810" t="e">
        <f aca="false">IF(基本情報入力シート!AC85="","",基本情報入力シート!AC85)</f>
        <v>#N/A</v>
      </c>
      <c r="N138" s="811" t="str">
        <f aca="false">IF('別紙様式2-2（４・５月分）'!Q107="","",'別紙様式2-2（４・５月分）'!Q107)</f>
        <v/>
      </c>
      <c r="O138" s="863" t="e">
        <f aca="false">IF(SUM('別紙様式2-2（４・５月分）'!R107:R109)=0,"",SUM('別紙様式2-2（４・５月分）'!R107:R109))</f>
        <v>#N/A</v>
      </c>
      <c r="P138" s="813" t="e">
        <f aca="false">IFERROR(VLOOKUP('別紙様式2-2（４・５月分）'!AR107,【参考】数式用!$AT$5:$AU$22,2,FALSE),"")))</f>
        <v>#N/A</v>
      </c>
      <c r="Q138" s="813"/>
      <c r="R138" s="813"/>
      <c r="S138" s="864" t="e">
        <f aca="false">IFERROR(VLOOKUP(K138,【参考】数式用!$A$5:$AB$27,MATCH(P138,【参考】数式用!$B$4:$AB$4,0)+1,0),"")))</f>
        <v>#N/A</v>
      </c>
      <c r="T138" s="815" t="s">
        <v>418</v>
      </c>
      <c r="U138" s="903" t="str">
        <f aca="false">IF('別紙様式2-3（６月以降分）'!U138="","",'別紙様式2-3（６月以降分）'!U138)</f>
        <v/>
      </c>
      <c r="V138" s="865" t="e">
        <f aca="false">IFERROR(VLOOKUP(K138,【参考】数式用!$A$5:$AB$27,MATCH(U138,【参考】数式用!$B$4:$AB$4,0)+1,0),"")))</f>
        <v>#N/A</v>
      </c>
      <c r="W138" s="818" t="s">
        <v>88</v>
      </c>
      <c r="X138" s="904" t="n">
        <f aca="false">'別紙様式2-3（６月以降分）'!X138</f>
        <v>6</v>
      </c>
      <c r="Y138" s="626" t="s">
        <v>89</v>
      </c>
      <c r="Z138" s="904" t="n">
        <f aca="false">'別紙様式2-3（６月以降分）'!Z138</f>
        <v>6</v>
      </c>
      <c r="AA138" s="626" t="s">
        <v>372</v>
      </c>
      <c r="AB138" s="904" t="n">
        <f aca="false">'別紙様式2-3（６月以降分）'!AB138</f>
        <v>7</v>
      </c>
      <c r="AC138" s="626" t="s">
        <v>89</v>
      </c>
      <c r="AD138" s="904" t="n">
        <f aca="false">'別紙様式2-3（６月以降分）'!AD138</f>
        <v>3</v>
      </c>
      <c r="AE138" s="626" t="s">
        <v>90</v>
      </c>
      <c r="AF138" s="626" t="s">
        <v>101</v>
      </c>
      <c r="AG138" s="626" t="n">
        <f aca="false">IF(X138&gt;=1,(AB138*12+AD138)-(X138*12+Z138)+1,"")</f>
        <v>10</v>
      </c>
      <c r="AH138" s="821" t="s">
        <v>373</v>
      </c>
      <c r="AI138" s="866" t="str">
        <f aca="false">'別紙様式2-3（６月以降分）'!AI138</f>
        <v/>
      </c>
      <c r="AJ138" s="905" t="str">
        <f aca="false">'別紙様式2-3（６月以降分）'!AJ138</f>
        <v/>
      </c>
      <c r="AK138" s="937" t="n">
        <f aca="false">'別紙様式2-3（６月以降分）'!AK138</f>
        <v>0</v>
      </c>
      <c r="AL138" s="907" t="str">
        <f aca="false">IF('別紙様式2-3（６月以降分）'!AL138="","",'別紙様式2-3（６月以降分）'!AL138)</f>
        <v/>
      </c>
      <c r="AM138" s="908" t="n">
        <f aca="false">'別紙様式2-3（６月以降分）'!AM138</f>
        <v>0</v>
      </c>
      <c r="AN138" s="909" t="str">
        <f aca="false">IF('別紙様式2-3（６月以降分）'!AN138="","",'別紙様式2-3（６月以降分）'!AN138)</f>
        <v/>
      </c>
      <c r="AO138" s="704" t="str">
        <f aca="false">IF('別紙様式2-3（６月以降分）'!AO138="","",'別紙様式2-3（６月以降分）'!AO138)</f>
        <v/>
      </c>
      <c r="AP138" s="911" t="str">
        <f aca="false">IF('別紙様式2-3（６月以降分）'!AP138="","",'別紙様式2-3（６月以降分）'!AP138)</f>
        <v/>
      </c>
      <c r="AQ138" s="704" t="str">
        <f aca="false">IF('別紙様式2-3（６月以降分）'!AQ138="","",'別紙様式2-3（６月以降分）'!AQ138)</f>
        <v/>
      </c>
      <c r="AR138" s="913" t="str">
        <f aca="false">IF('別紙様式2-3（６月以降分）'!AR138="","",'別紙様式2-3（６月以降分）'!AR138)</f>
        <v/>
      </c>
      <c r="AS138" s="914" t="str">
        <f aca="false">IF('別紙様式2-3（６月以降分）'!AS138="","",'別紙様式2-3（６月以降分）'!AS138)</f>
        <v/>
      </c>
      <c r="AT138" s="915" t="str">
        <f aca="false">IF(AV140="","",IF(V140&lt;V138,"！加算の要件上は問題ありませんが、令和６年度当初の新加算の加算率と比較して、移行後の加算率が下がる計画になっています。",""))</f>
        <v/>
      </c>
      <c r="AU138" s="938"/>
      <c r="AV138" s="917"/>
      <c r="AW138" s="877" t="str">
        <f aca="false">IF('別紙様式2-2（４・５月分）'!O107="","",'別紙様式2-2（４・５月分）'!O107)</f>
        <v/>
      </c>
      <c r="AX138" s="833" t="e">
        <f aca="false">IF(SUM('別紙様式2-2（４・５月分）'!P107:P109)=0,"",SUM('別紙様式2-2（４・５月分）'!P107:P109))</f>
        <v>#N/A</v>
      </c>
      <c r="AY138" s="939" t="e">
        <f aca="false">IFERROR(VLOOKUP(K138,【参考】数式用!$AJ$2:$AK$24,2,FALSE),"")))</f>
        <v>#N/A</v>
      </c>
      <c r="AZ138" s="684"/>
      <c r="BE138" s="12"/>
      <c r="BF138" s="831" t="str">
        <f aca="false">G138</f>
        <v/>
      </c>
      <c r="BG138" s="831"/>
      <c r="BH138" s="831"/>
    </row>
    <row r="139" customFormat="false" ht="15" hidden="false" customHeight="true" outlineLevel="0" collapsed="false">
      <c r="A139" s="730"/>
      <c r="B139" s="617"/>
      <c r="C139" s="617"/>
      <c r="D139" s="617"/>
      <c r="E139" s="617"/>
      <c r="F139" s="617"/>
      <c r="G139" s="618"/>
      <c r="H139" s="618"/>
      <c r="I139" s="618"/>
      <c r="J139" s="808"/>
      <c r="K139" s="618"/>
      <c r="L139" s="809"/>
      <c r="M139" s="810"/>
      <c r="N139" s="837" t="str">
        <f aca="false">IF('別紙様式2-2（４・５月分）'!Q108="","",'別紙様式2-2（４・５月分）'!Q108)</f>
        <v/>
      </c>
      <c r="O139" s="863"/>
      <c r="P139" s="813"/>
      <c r="Q139" s="813"/>
      <c r="R139" s="813"/>
      <c r="S139" s="864"/>
      <c r="T139" s="815"/>
      <c r="U139" s="903"/>
      <c r="V139" s="865"/>
      <c r="W139" s="818"/>
      <c r="X139" s="904"/>
      <c r="Y139" s="626"/>
      <c r="Z139" s="904"/>
      <c r="AA139" s="626"/>
      <c r="AB139" s="904"/>
      <c r="AC139" s="626"/>
      <c r="AD139" s="904"/>
      <c r="AE139" s="626"/>
      <c r="AF139" s="626"/>
      <c r="AG139" s="626"/>
      <c r="AH139" s="821"/>
      <c r="AI139" s="866"/>
      <c r="AJ139" s="905"/>
      <c r="AK139" s="937"/>
      <c r="AL139" s="907"/>
      <c r="AM139" s="908"/>
      <c r="AN139" s="909"/>
      <c r="AO139" s="704"/>
      <c r="AP139" s="911"/>
      <c r="AQ139" s="704"/>
      <c r="AR139" s="913"/>
      <c r="AS139" s="914"/>
      <c r="AT139" s="920" t="str">
        <f aca="false">IF(AV140="","",IF(OR(AB140="",AB140&lt;&gt;7,AD140="",AD140&lt;&gt;3),"！算定期間の終わりが令和７年３月になっていません。年度内の廃止予定等がなければ、算定対象月を令和７年３月にしてください。",""))</f>
        <v/>
      </c>
      <c r="AU139" s="938"/>
      <c r="AV139" s="917"/>
      <c r="AW139" s="877" t="str">
        <f aca="false">IF('別紙様式2-2（４・５月分）'!O108="","",'別紙様式2-2（４・５月分）'!O108)</f>
        <v/>
      </c>
      <c r="AX139" s="833"/>
      <c r="AY139" s="939"/>
      <c r="AZ139" s="573"/>
      <c r="BE139" s="12"/>
      <c r="BF139" s="831" t="str">
        <f aca="false">G138</f>
        <v/>
      </c>
      <c r="BG139" s="831"/>
      <c r="BH139" s="831"/>
    </row>
    <row r="140" customFormat="false" ht="15" hidden="false" customHeight="true" outlineLevel="0" collapsed="false">
      <c r="A140" s="730"/>
      <c r="B140" s="617"/>
      <c r="C140" s="617"/>
      <c r="D140" s="617"/>
      <c r="E140" s="617"/>
      <c r="F140" s="617"/>
      <c r="G140" s="618"/>
      <c r="H140" s="618"/>
      <c r="I140" s="618"/>
      <c r="J140" s="808"/>
      <c r="K140" s="618"/>
      <c r="L140" s="809"/>
      <c r="M140" s="810"/>
      <c r="N140" s="837"/>
      <c r="O140" s="863"/>
      <c r="P140" s="873" t="s">
        <v>92</v>
      </c>
      <c r="Q140" s="876" t="e">
        <f aca="false">IFERROR(VLOOKUP('別紙様式2-2（４・５月分）'!AR107,【参考】数式用!$AT$5:$AV$22,3,FALSE),"")))</f>
        <v>#N/A</v>
      </c>
      <c r="R140" s="874" t="s">
        <v>94</v>
      </c>
      <c r="S140" s="875" t="e">
        <f aca="false">IFERROR(VLOOKUP(K138,【参考】数式用!$A$5:$AB$27,MATCH(Q140,【参考】数式用!$B$4:$AB$4,0)+1,0),"")))</f>
        <v>#N/A</v>
      </c>
      <c r="T140" s="843" t="s">
        <v>419</v>
      </c>
      <c r="U140" s="922"/>
      <c r="V140" s="870" t="e">
        <f aca="false">IFERROR(VLOOKUP(K138,【参考】数式用!$A$5:$AB$27,MATCH(U140,【参考】数式用!$B$4:$AB$4,0)+1,0),"")))</f>
        <v>#N/A</v>
      </c>
      <c r="W140" s="846" t="s">
        <v>88</v>
      </c>
      <c r="X140" s="923"/>
      <c r="Y140" s="667" t="s">
        <v>89</v>
      </c>
      <c r="Z140" s="923"/>
      <c r="AA140" s="667" t="s">
        <v>372</v>
      </c>
      <c r="AB140" s="923"/>
      <c r="AC140" s="667" t="s">
        <v>89</v>
      </c>
      <c r="AD140" s="923"/>
      <c r="AE140" s="667" t="s">
        <v>90</v>
      </c>
      <c r="AF140" s="667" t="s">
        <v>101</v>
      </c>
      <c r="AG140" s="667" t="str">
        <f aca="false">IF(X140&gt;=1,(AB140*12+AD140)-(X140*12+Z140)+1,"")</f>
        <v/>
      </c>
      <c r="AH140" s="849" t="s">
        <v>373</v>
      </c>
      <c r="AI140" s="850" t="str">
        <f aca="false">IFERROR(ROUNDDOWN(ROUND(L138*V140,0)*M138,0)*AG140,"")</f>
        <v/>
      </c>
      <c r="AJ140" s="924" t="str">
        <f aca="false">IFERROR(ROUNDDOWN(ROUND((L138*(V140-AX138)),0)*M138,0)*AG140,"")</f>
        <v/>
      </c>
      <c r="AK140" s="852" t="e">
        <f aca="false">IFERROR(ROUNDDOWN(ROUNDDOWN(ROUND(L138*VLOOKUP(K138,【参考】数式用!$A$5:$AB$27,MATCH("新加算Ⅳ",【参考】数式用!$B$4:$AB$4,0)+1,0),0)*M138,0)*AG140*0.5,0),"")),0),0),0))</f>
        <v>#N/A</v>
      </c>
      <c r="AL140" s="925"/>
      <c r="AM140" s="940" t="e">
        <f aca="false">IFERROR(IF('別紙様式2-2（４・５月分）'!Q109="ベア加算","", IF(OR(U140="新加算Ⅰ",U140="新加算Ⅱ",U140="新加算Ⅲ",U140="新加算Ⅳ"),ROUNDDOWN(ROUND(L138*VLOOKUP(K138,【参考】数式用!$A$5:$I$27,MATCH("ベア加算",【参考】数式用!$B$4:$I$4,0)+1,0),0)*M138,0)*AG140,"")),"")),0),0))))</f>
        <v>#N/A</v>
      </c>
      <c r="AN140" s="927"/>
      <c r="AO140" s="930"/>
      <c r="AP140" s="929"/>
      <c r="AQ140" s="930"/>
      <c r="AR140" s="931"/>
      <c r="AS140" s="932"/>
      <c r="AT140" s="920"/>
      <c r="AU140" s="611"/>
      <c r="AV140" s="831" t="str">
        <f aca="false">IF(OR(AB138&lt;&gt;7,AD138&lt;&gt;3),"V列に色付け","")</f>
        <v/>
      </c>
      <c r="AW140" s="877"/>
      <c r="AX140" s="833"/>
      <c r="AY140" s="933"/>
      <c r="AZ140" s="835" t="e">
        <f aca="false">IF(AM140&lt;&gt;"",IF(AN140="○","入力済","未入力"),"")</f>
        <v>#N/A</v>
      </c>
      <c r="BA140" s="835" t="str">
        <f aca="false">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835" t="str">
        <f aca="false">IF(OR(U140="新加算Ⅴ（７）",U140="新加算Ⅴ（９）",U140="新加算Ⅴ（10）",U140="新加算Ⅴ（12）",U140="新加算Ⅴ（13）",U140="新加算Ⅴ（14）"),IF(OR(AP140="○",AP140="令和６年度中に満たす"),"入力済","未入力"),"")</f>
        <v/>
      </c>
      <c r="BC140" s="835" t="str">
        <f aca="false">IF(OR(U140="新加算Ⅰ",U140="新加算Ⅱ",U140="新加算Ⅲ",U140="新加算Ⅴ（１）",U140="新加算Ⅴ（３）",U140="新加算Ⅴ（８）"),IF(OR(AQ140="○",AQ140="令和６年度中に満たす"),"入力済","未入力"),"")</f>
        <v/>
      </c>
      <c r="BD140" s="934" t="str">
        <f aca="false">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831" t="str">
        <f aca="false">IF(OR(U140="新加算Ⅰ",U140="新加算Ⅴ（１）",U140="新加算Ⅴ（２）",U140="新加算Ⅴ（５）",U140="新加算Ⅴ（７）",U140="新加算Ⅴ（10）"),IF(AS140="","未入力","入力済"),"")</f>
        <v/>
      </c>
      <c r="BF140" s="831" t="str">
        <f aca="false">G138</f>
        <v/>
      </c>
      <c r="BG140" s="831"/>
      <c r="BH140" s="831"/>
    </row>
    <row r="141" customFormat="false" ht="30" hidden="false" customHeight="true" outlineLevel="0" collapsed="false">
      <c r="A141" s="730"/>
      <c r="B141" s="617"/>
      <c r="C141" s="617"/>
      <c r="D141" s="617"/>
      <c r="E141" s="617"/>
      <c r="F141" s="617"/>
      <c r="G141" s="618"/>
      <c r="H141" s="618"/>
      <c r="I141" s="618"/>
      <c r="J141" s="808"/>
      <c r="K141" s="618"/>
      <c r="L141" s="809"/>
      <c r="M141" s="810"/>
      <c r="N141" s="859" t="str">
        <f aca="false">IF('別紙様式2-2（４・５月分）'!Q109="","",'別紙様式2-2（４・５月分）'!Q109)</f>
        <v/>
      </c>
      <c r="O141" s="863"/>
      <c r="P141" s="873"/>
      <c r="Q141" s="876"/>
      <c r="R141" s="874"/>
      <c r="S141" s="875"/>
      <c r="T141" s="843"/>
      <c r="U141" s="922"/>
      <c r="V141" s="870"/>
      <c r="W141" s="846"/>
      <c r="X141" s="923"/>
      <c r="Y141" s="667"/>
      <c r="Z141" s="923"/>
      <c r="AA141" s="667"/>
      <c r="AB141" s="923"/>
      <c r="AC141" s="667"/>
      <c r="AD141" s="923"/>
      <c r="AE141" s="667"/>
      <c r="AF141" s="667"/>
      <c r="AG141" s="667"/>
      <c r="AH141" s="849"/>
      <c r="AI141" s="850"/>
      <c r="AJ141" s="924"/>
      <c r="AK141" s="852"/>
      <c r="AL141" s="925"/>
      <c r="AM141" s="940"/>
      <c r="AN141" s="927"/>
      <c r="AO141" s="930"/>
      <c r="AP141" s="929"/>
      <c r="AQ141" s="930"/>
      <c r="AR141" s="931"/>
      <c r="AS141" s="932"/>
      <c r="AT141" s="935" t="str">
        <f aca="false">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611"/>
      <c r="AV141" s="831"/>
      <c r="AW141" s="877" t="str">
        <f aca="false">IF('別紙様式2-2（４・５月分）'!O109="","",'別紙様式2-2（４・５月分）'!O109)</f>
        <v/>
      </c>
      <c r="AX141" s="833"/>
      <c r="AY141" s="936"/>
      <c r="AZ141" s="835" t="str">
        <f aca="false">IF(OR(U141="新加算Ⅰ",U141="新加算Ⅱ",U141="新加算Ⅲ",U141="新加算Ⅳ",U141="新加算Ⅴ（１）",U141="新加算Ⅴ（２）",U141="新加算Ⅴ（３）",U141="新加算ⅠⅤ（４）",U141="新加算Ⅴ（５）",U141="新加算Ⅴ（６）",U141="新加算Ⅴ（８）",U141="新加算Ⅴ（11）"),IF(AJ141="○","","未入力"),"")</f>
        <v/>
      </c>
      <c r="BA141" s="835" t="str">
        <f aca="false">IF(OR(V141="新加算Ⅰ",V141="新加算Ⅱ",V141="新加算Ⅲ",V141="新加算Ⅳ",V141="新加算Ⅴ（１）",V141="新加算Ⅴ（２）",V141="新加算Ⅴ（３）",V141="新加算ⅠⅤ（４）",V141="新加算Ⅴ（５）",V141="新加算Ⅴ（６）",V141="新加算Ⅴ（８）",V141="新加算Ⅴ（11）"),IF(AK141="○","","未入力"),"")</f>
        <v/>
      </c>
      <c r="BB141" s="835" t="str">
        <f aca="false">IF(OR(V141="新加算Ⅴ（７）",V141="新加算Ⅴ（９）",V141="新加算Ⅴ（10）",V141="新加算Ⅴ（12）",V141="新加算Ⅴ（13）",V141="新加算Ⅴ（14）"),IF(AL141="○","","未入力"),"")</f>
        <v/>
      </c>
      <c r="BC141" s="835" t="str">
        <f aca="false">IF(OR(V141="新加算Ⅰ",V141="新加算Ⅱ",V141="新加算Ⅲ",V141="新加算Ⅴ（１）",V141="新加算Ⅴ（３）",V141="新加算Ⅴ（８）"),IF(AM141="○","","未入力"),"")</f>
        <v/>
      </c>
      <c r="BD141" s="934" t="str">
        <f aca="false">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831" t="str">
        <f aca="false">IF(AND(U141&lt;&gt;"（参考）令和７年度の移行予定",OR(V141="新加算Ⅰ",V141="新加算Ⅴ（１）",V141="新加算Ⅴ（２）",V141="新加算Ⅴ（５）",V141="新加算Ⅴ（７）",V141="新加算Ⅴ（10）")),IF(AO141="","未入力",IF(AO141="いずれも取得していない","要件を満たさない","")),"")</f>
        <v/>
      </c>
      <c r="BF141" s="831" t="str">
        <f aca="false">G138</f>
        <v/>
      </c>
      <c r="BG141" s="831"/>
      <c r="BH141" s="831"/>
    </row>
    <row r="142" customFormat="false" ht="30" hidden="false" customHeight="true" outlineLevel="0" collapsed="false">
      <c r="A142" s="616" t="n">
        <v>33</v>
      </c>
      <c r="B142" s="731" t="str">
        <f aca="false">IF(基本情報入力シート!C86="","",基本情報入力シート!C86)</f>
        <v/>
      </c>
      <c r="C142" s="731"/>
      <c r="D142" s="731"/>
      <c r="E142" s="731"/>
      <c r="F142" s="731"/>
      <c r="G142" s="732" t="str">
        <f aca="false">IF(基本情報入力シート!M86="","",基本情報入力シート!M86)</f>
        <v/>
      </c>
      <c r="H142" s="732" t="str">
        <f aca="false">IF(基本情報入力シート!R86="","",基本情報入力シート!R86)</f>
        <v/>
      </c>
      <c r="I142" s="732" t="str">
        <f aca="false">IF(基本情報入力シート!W86="","",基本情報入力シート!W86)</f>
        <v/>
      </c>
      <c r="J142" s="860" t="str">
        <f aca="false">IF(基本情報入力シート!X86="","",基本情報入力シート!X86)</f>
        <v/>
      </c>
      <c r="K142" s="732" t="str">
        <f aca="false">IF(基本情報入力シート!Y86="","",基本情報入力シート!Y86)</f>
        <v/>
      </c>
      <c r="L142" s="861" t="str">
        <f aca="false">IF(基本情報入力シート!AB86="","",基本情報入力シート!AB86)</f>
        <v/>
      </c>
      <c r="M142" s="862" t="e">
        <f aca="false">IF(基本情報入力シート!AC86="","",基本情報入力シート!AC86)</f>
        <v>#N/A</v>
      </c>
      <c r="N142" s="811" t="str">
        <f aca="false">IF('別紙様式2-2（４・５月分）'!Q110="","",'別紙様式2-2（４・５月分）'!Q110)</f>
        <v/>
      </c>
      <c r="O142" s="863" t="e">
        <f aca="false">IF(SUM('別紙様式2-2（４・５月分）'!R110:R112)=0,"",SUM('別紙様式2-2（４・５月分）'!R110:R112))</f>
        <v>#N/A</v>
      </c>
      <c r="P142" s="813" t="e">
        <f aca="false">IFERROR(VLOOKUP('別紙様式2-2（４・５月分）'!AR110,【参考】数式用!$AT$5:$AU$22,2,FALSE),"")))</f>
        <v>#N/A</v>
      </c>
      <c r="Q142" s="813"/>
      <c r="R142" s="813"/>
      <c r="S142" s="864" t="e">
        <f aca="false">IFERROR(VLOOKUP(K142,【参考】数式用!$A$5:$AB$27,MATCH(P142,【参考】数式用!$B$4:$AB$4,0)+1,0),"")))</f>
        <v>#N/A</v>
      </c>
      <c r="T142" s="815" t="s">
        <v>418</v>
      </c>
      <c r="U142" s="903" t="str">
        <f aca="false">IF('別紙様式2-3（６月以降分）'!U142="","",'別紙様式2-3（６月以降分）'!U142)</f>
        <v/>
      </c>
      <c r="V142" s="865" t="e">
        <f aca="false">IFERROR(VLOOKUP(K142,【参考】数式用!$A$5:$AB$27,MATCH(U142,【参考】数式用!$B$4:$AB$4,0)+1,0),"")))</f>
        <v>#N/A</v>
      </c>
      <c r="W142" s="818" t="s">
        <v>88</v>
      </c>
      <c r="X142" s="904" t="n">
        <f aca="false">'別紙様式2-3（６月以降分）'!X142</f>
        <v>6</v>
      </c>
      <c r="Y142" s="626" t="s">
        <v>89</v>
      </c>
      <c r="Z142" s="904" t="n">
        <f aca="false">'別紙様式2-3（６月以降分）'!Z142</f>
        <v>6</v>
      </c>
      <c r="AA142" s="626" t="s">
        <v>372</v>
      </c>
      <c r="AB142" s="904" t="n">
        <f aca="false">'別紙様式2-3（６月以降分）'!AB142</f>
        <v>7</v>
      </c>
      <c r="AC142" s="626" t="s">
        <v>89</v>
      </c>
      <c r="AD142" s="904" t="n">
        <f aca="false">'別紙様式2-3（６月以降分）'!AD142</f>
        <v>3</v>
      </c>
      <c r="AE142" s="626" t="s">
        <v>90</v>
      </c>
      <c r="AF142" s="626" t="s">
        <v>101</v>
      </c>
      <c r="AG142" s="626" t="n">
        <f aca="false">IF(X142&gt;=1,(AB142*12+AD142)-(X142*12+Z142)+1,"")</f>
        <v>10</v>
      </c>
      <c r="AH142" s="821" t="s">
        <v>373</v>
      </c>
      <c r="AI142" s="866" t="str">
        <f aca="false">'別紙様式2-3（６月以降分）'!AI142</f>
        <v/>
      </c>
      <c r="AJ142" s="905" t="str">
        <f aca="false">'別紙様式2-3（６月以降分）'!AJ142</f>
        <v/>
      </c>
      <c r="AK142" s="937" t="n">
        <f aca="false">'別紙様式2-3（６月以降分）'!AK142</f>
        <v>0</v>
      </c>
      <c r="AL142" s="907" t="str">
        <f aca="false">IF('別紙様式2-3（６月以降分）'!AL142="","",'別紙様式2-3（６月以降分）'!AL142)</f>
        <v/>
      </c>
      <c r="AM142" s="908" t="n">
        <f aca="false">'別紙様式2-3（６月以降分）'!AM142</f>
        <v>0</v>
      </c>
      <c r="AN142" s="909" t="str">
        <f aca="false">IF('別紙様式2-3（６月以降分）'!AN142="","",'別紙様式2-3（６月以降分）'!AN142)</f>
        <v/>
      </c>
      <c r="AO142" s="704" t="str">
        <f aca="false">IF('別紙様式2-3（６月以降分）'!AO142="","",'別紙様式2-3（６月以降分）'!AO142)</f>
        <v/>
      </c>
      <c r="AP142" s="911" t="str">
        <f aca="false">IF('別紙様式2-3（６月以降分）'!AP142="","",'別紙様式2-3（６月以降分）'!AP142)</f>
        <v/>
      </c>
      <c r="AQ142" s="704" t="str">
        <f aca="false">IF('別紙様式2-3（６月以降分）'!AQ142="","",'別紙様式2-3（６月以降分）'!AQ142)</f>
        <v/>
      </c>
      <c r="AR142" s="913" t="str">
        <f aca="false">IF('別紙様式2-3（６月以降分）'!AR142="","",'別紙様式2-3（６月以降分）'!AR142)</f>
        <v/>
      </c>
      <c r="AS142" s="914" t="str">
        <f aca="false">IF('別紙様式2-3（６月以降分）'!AS142="","",'別紙様式2-3（６月以降分）'!AS142)</f>
        <v/>
      </c>
      <c r="AT142" s="915" t="str">
        <f aca="false">IF(AV144="","",IF(V144&lt;V142,"！加算の要件上は問題ありませんが、令和６年度当初の新加算の加算率と比較して、移行後の加算率が下がる計画になっています。",""))</f>
        <v/>
      </c>
      <c r="AU142" s="938"/>
      <c r="AV142" s="917"/>
      <c r="AW142" s="877" t="str">
        <f aca="false">IF('別紙様式2-2（４・５月分）'!O110="","",'別紙様式2-2（４・５月分）'!O110)</f>
        <v/>
      </c>
      <c r="AX142" s="833" t="e">
        <f aca="false">IF(SUM('別紙様式2-2（４・５月分）'!P110:P112)=0,"",SUM('別紙様式2-2（４・５月分）'!P110:P112))</f>
        <v>#N/A</v>
      </c>
      <c r="AY142" s="919" t="e">
        <f aca="false">IFERROR(VLOOKUP(K142,【参考】数式用!$AJ$2:$AK$24,2,FALSE),"")))</f>
        <v>#N/A</v>
      </c>
      <c r="AZ142" s="684"/>
      <c r="BE142" s="12"/>
      <c r="BF142" s="831" t="str">
        <f aca="false">G142</f>
        <v/>
      </c>
      <c r="BG142" s="831"/>
      <c r="BH142" s="831"/>
    </row>
    <row r="143" customFormat="false" ht="15" hidden="false" customHeight="true" outlineLevel="0" collapsed="false">
      <c r="A143" s="616"/>
      <c r="B143" s="731"/>
      <c r="C143" s="731"/>
      <c r="D143" s="731"/>
      <c r="E143" s="731"/>
      <c r="F143" s="731"/>
      <c r="G143" s="732"/>
      <c r="H143" s="732"/>
      <c r="I143" s="732"/>
      <c r="J143" s="860"/>
      <c r="K143" s="732"/>
      <c r="L143" s="861"/>
      <c r="M143" s="862"/>
      <c r="N143" s="837" t="str">
        <f aca="false">IF('別紙様式2-2（４・５月分）'!Q111="","",'別紙様式2-2（４・５月分）'!Q111)</f>
        <v/>
      </c>
      <c r="O143" s="863"/>
      <c r="P143" s="813"/>
      <c r="Q143" s="813"/>
      <c r="R143" s="813"/>
      <c r="S143" s="864"/>
      <c r="T143" s="815"/>
      <c r="U143" s="903"/>
      <c r="V143" s="865"/>
      <c r="W143" s="818"/>
      <c r="X143" s="904"/>
      <c r="Y143" s="626"/>
      <c r="Z143" s="904"/>
      <c r="AA143" s="626"/>
      <c r="AB143" s="904"/>
      <c r="AC143" s="626"/>
      <c r="AD143" s="904"/>
      <c r="AE143" s="626"/>
      <c r="AF143" s="626"/>
      <c r="AG143" s="626"/>
      <c r="AH143" s="821"/>
      <c r="AI143" s="866"/>
      <c r="AJ143" s="905"/>
      <c r="AK143" s="937"/>
      <c r="AL143" s="907"/>
      <c r="AM143" s="908"/>
      <c r="AN143" s="909"/>
      <c r="AO143" s="704"/>
      <c r="AP143" s="911"/>
      <c r="AQ143" s="704"/>
      <c r="AR143" s="913"/>
      <c r="AS143" s="914"/>
      <c r="AT143" s="920" t="str">
        <f aca="false">IF(AV144="","",IF(OR(AB144="",AB144&lt;&gt;7,AD144="",AD144&lt;&gt;3),"！算定期間の終わりが令和７年３月になっていません。年度内の廃止予定等がなければ、算定対象月を令和７年３月にしてください。",""))</f>
        <v/>
      </c>
      <c r="AU143" s="938"/>
      <c r="AV143" s="917"/>
      <c r="AW143" s="877" t="str">
        <f aca="false">IF('別紙様式2-2（４・５月分）'!O111="","",'別紙様式2-2（４・５月分）'!O111)</f>
        <v/>
      </c>
      <c r="AX143" s="833"/>
      <c r="AY143" s="919"/>
      <c r="AZ143" s="573"/>
      <c r="BE143" s="12"/>
      <c r="BF143" s="831" t="str">
        <f aca="false">G142</f>
        <v/>
      </c>
      <c r="BG143" s="831"/>
      <c r="BH143" s="831"/>
    </row>
    <row r="144" customFormat="false" ht="15" hidden="false" customHeight="true" outlineLevel="0" collapsed="false">
      <c r="A144" s="616"/>
      <c r="B144" s="731"/>
      <c r="C144" s="731"/>
      <c r="D144" s="731"/>
      <c r="E144" s="731"/>
      <c r="F144" s="731"/>
      <c r="G144" s="732"/>
      <c r="H144" s="732"/>
      <c r="I144" s="732"/>
      <c r="J144" s="860"/>
      <c r="K144" s="732"/>
      <c r="L144" s="861"/>
      <c r="M144" s="862"/>
      <c r="N144" s="837"/>
      <c r="O144" s="863"/>
      <c r="P144" s="873" t="s">
        <v>92</v>
      </c>
      <c r="Q144" s="876" t="e">
        <f aca="false">IFERROR(VLOOKUP('別紙様式2-2（４・５月分）'!AR110,【参考】数式用!$AT$5:$AV$22,3,FALSE),"")))</f>
        <v>#N/A</v>
      </c>
      <c r="R144" s="874" t="s">
        <v>94</v>
      </c>
      <c r="S144" s="869" t="e">
        <f aca="false">IFERROR(VLOOKUP(K142,【参考】数式用!$A$5:$AB$27,MATCH(Q144,【参考】数式用!$B$4:$AB$4,0)+1,0),"")))</f>
        <v>#N/A</v>
      </c>
      <c r="T144" s="843" t="s">
        <v>419</v>
      </c>
      <c r="U144" s="922"/>
      <c r="V144" s="870" t="e">
        <f aca="false">IFERROR(VLOOKUP(K142,【参考】数式用!$A$5:$AB$27,MATCH(U144,【参考】数式用!$B$4:$AB$4,0)+1,0),"")))</f>
        <v>#N/A</v>
      </c>
      <c r="W144" s="846" t="s">
        <v>88</v>
      </c>
      <c r="X144" s="923"/>
      <c r="Y144" s="667" t="s">
        <v>89</v>
      </c>
      <c r="Z144" s="923"/>
      <c r="AA144" s="667" t="s">
        <v>372</v>
      </c>
      <c r="AB144" s="923"/>
      <c r="AC144" s="667" t="s">
        <v>89</v>
      </c>
      <c r="AD144" s="923"/>
      <c r="AE144" s="667" t="s">
        <v>90</v>
      </c>
      <c r="AF144" s="667" t="s">
        <v>101</v>
      </c>
      <c r="AG144" s="667" t="str">
        <f aca="false">IF(X144&gt;=1,(AB144*12+AD144)-(X144*12+Z144)+1,"")</f>
        <v/>
      </c>
      <c r="AH144" s="849" t="s">
        <v>373</v>
      </c>
      <c r="AI144" s="850" t="str">
        <f aca="false">IFERROR(ROUNDDOWN(ROUND(L142*V144,0)*M142,0)*AG144,"")</f>
        <v/>
      </c>
      <c r="AJ144" s="924" t="str">
        <f aca="false">IFERROR(ROUNDDOWN(ROUND((L142*(V144-AX142)),0)*M142,0)*AG144,"")</f>
        <v/>
      </c>
      <c r="AK144" s="852" t="e">
        <f aca="false">IFERROR(ROUNDDOWN(ROUNDDOWN(ROUND(L142*VLOOKUP(K142,【参考】数式用!$A$5:$AB$27,MATCH("新加算Ⅳ",【参考】数式用!$B$4:$AB$4,0)+1,0),0)*M142,0)*AG144*0.5,0),"")),0),0),0))</f>
        <v>#N/A</v>
      </c>
      <c r="AL144" s="925"/>
      <c r="AM144" s="940" t="e">
        <f aca="false">IFERROR(IF('別紙様式2-2（４・５月分）'!Q112="ベア加算","", IF(OR(U144="新加算Ⅰ",U144="新加算Ⅱ",U144="新加算Ⅲ",U144="新加算Ⅳ"),ROUNDDOWN(ROUND(L142*VLOOKUP(K142,【参考】数式用!$A$5:$I$27,MATCH("ベア加算",【参考】数式用!$B$4:$I$4,0)+1,0),0)*M142,0)*AG144,"")),"")),0),0))))</f>
        <v>#N/A</v>
      </c>
      <c r="AN144" s="927"/>
      <c r="AO144" s="930"/>
      <c r="AP144" s="929"/>
      <c r="AQ144" s="930"/>
      <c r="AR144" s="931"/>
      <c r="AS144" s="932"/>
      <c r="AT144" s="920"/>
      <c r="AU144" s="611"/>
      <c r="AV144" s="831" t="str">
        <f aca="false">IF(OR(AB142&lt;&gt;7,AD142&lt;&gt;3),"V列に色付け","")</f>
        <v/>
      </c>
      <c r="AW144" s="877"/>
      <c r="AX144" s="833"/>
      <c r="AY144" s="933"/>
      <c r="AZ144" s="835" t="e">
        <f aca="false">IF(AM144&lt;&gt;"",IF(AN144="○","入力済","未入力"),"")</f>
        <v>#N/A</v>
      </c>
      <c r="BA144" s="835" t="str">
        <f aca="false">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835" t="str">
        <f aca="false">IF(OR(U144="新加算Ⅴ（７）",U144="新加算Ⅴ（９）",U144="新加算Ⅴ（10）",U144="新加算Ⅴ（12）",U144="新加算Ⅴ（13）",U144="新加算Ⅴ（14）"),IF(OR(AP144="○",AP144="令和６年度中に満たす"),"入力済","未入力"),"")</f>
        <v/>
      </c>
      <c r="BC144" s="835" t="str">
        <f aca="false">IF(OR(U144="新加算Ⅰ",U144="新加算Ⅱ",U144="新加算Ⅲ",U144="新加算Ⅴ（１）",U144="新加算Ⅴ（３）",U144="新加算Ⅴ（８）"),IF(OR(AQ144="○",AQ144="令和６年度中に満たす"),"入力済","未入力"),"")</f>
        <v/>
      </c>
      <c r="BD144" s="934" t="str">
        <f aca="false">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831" t="str">
        <f aca="false">IF(OR(U144="新加算Ⅰ",U144="新加算Ⅴ（１）",U144="新加算Ⅴ（２）",U144="新加算Ⅴ（５）",U144="新加算Ⅴ（７）",U144="新加算Ⅴ（10）"),IF(AS144="","未入力","入力済"),"")</f>
        <v/>
      </c>
      <c r="BF144" s="831" t="str">
        <f aca="false">G142</f>
        <v/>
      </c>
      <c r="BG144" s="831"/>
      <c r="BH144" s="831"/>
    </row>
    <row r="145" customFormat="false" ht="30" hidden="false" customHeight="true" outlineLevel="0" collapsed="false">
      <c r="A145" s="616"/>
      <c r="B145" s="731"/>
      <c r="C145" s="731"/>
      <c r="D145" s="731"/>
      <c r="E145" s="731"/>
      <c r="F145" s="731"/>
      <c r="G145" s="732"/>
      <c r="H145" s="732"/>
      <c r="I145" s="732"/>
      <c r="J145" s="860"/>
      <c r="K145" s="732"/>
      <c r="L145" s="861"/>
      <c r="M145" s="862"/>
      <c r="N145" s="859" t="str">
        <f aca="false">IF('別紙様式2-2（４・５月分）'!Q112="","",'別紙様式2-2（４・５月分）'!Q112)</f>
        <v/>
      </c>
      <c r="O145" s="863"/>
      <c r="P145" s="873"/>
      <c r="Q145" s="876"/>
      <c r="R145" s="874"/>
      <c r="S145" s="869"/>
      <c r="T145" s="843"/>
      <c r="U145" s="922"/>
      <c r="V145" s="870"/>
      <c r="W145" s="846"/>
      <c r="X145" s="923"/>
      <c r="Y145" s="667"/>
      <c r="Z145" s="923"/>
      <c r="AA145" s="667"/>
      <c r="AB145" s="923"/>
      <c r="AC145" s="667"/>
      <c r="AD145" s="923"/>
      <c r="AE145" s="667"/>
      <c r="AF145" s="667"/>
      <c r="AG145" s="667"/>
      <c r="AH145" s="849"/>
      <c r="AI145" s="850"/>
      <c r="AJ145" s="924"/>
      <c r="AK145" s="852"/>
      <c r="AL145" s="925"/>
      <c r="AM145" s="940"/>
      <c r="AN145" s="927"/>
      <c r="AO145" s="930"/>
      <c r="AP145" s="929"/>
      <c r="AQ145" s="930"/>
      <c r="AR145" s="931"/>
      <c r="AS145" s="932"/>
      <c r="AT145" s="935" t="str">
        <f aca="false">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611"/>
      <c r="AV145" s="831"/>
      <c r="AW145" s="877" t="str">
        <f aca="false">IF('別紙様式2-2（４・５月分）'!O112="","",'別紙様式2-2（４・５月分）'!O112)</f>
        <v/>
      </c>
      <c r="AX145" s="833"/>
      <c r="AY145" s="936"/>
      <c r="AZ145" s="835" t="str">
        <f aca="false">IF(OR(U145="新加算Ⅰ",U145="新加算Ⅱ",U145="新加算Ⅲ",U145="新加算Ⅳ",U145="新加算Ⅴ（１）",U145="新加算Ⅴ（２）",U145="新加算Ⅴ（３）",U145="新加算ⅠⅤ（４）",U145="新加算Ⅴ（５）",U145="新加算Ⅴ（６）",U145="新加算Ⅴ（８）",U145="新加算Ⅴ（11）"),IF(AJ145="○","","未入力"),"")</f>
        <v/>
      </c>
      <c r="BA145" s="835" t="str">
        <f aca="false">IF(OR(V145="新加算Ⅰ",V145="新加算Ⅱ",V145="新加算Ⅲ",V145="新加算Ⅳ",V145="新加算Ⅴ（１）",V145="新加算Ⅴ（２）",V145="新加算Ⅴ（３）",V145="新加算ⅠⅤ（４）",V145="新加算Ⅴ（５）",V145="新加算Ⅴ（６）",V145="新加算Ⅴ（８）",V145="新加算Ⅴ（11）"),IF(AK145="○","","未入力"),"")</f>
        <v/>
      </c>
      <c r="BB145" s="835" t="str">
        <f aca="false">IF(OR(V145="新加算Ⅴ（７）",V145="新加算Ⅴ（９）",V145="新加算Ⅴ（10）",V145="新加算Ⅴ（12）",V145="新加算Ⅴ（13）",V145="新加算Ⅴ（14）"),IF(AL145="○","","未入力"),"")</f>
        <v/>
      </c>
      <c r="BC145" s="835" t="str">
        <f aca="false">IF(OR(V145="新加算Ⅰ",V145="新加算Ⅱ",V145="新加算Ⅲ",V145="新加算Ⅴ（１）",V145="新加算Ⅴ（３）",V145="新加算Ⅴ（８）"),IF(AM145="○","","未入力"),"")</f>
        <v/>
      </c>
      <c r="BD145" s="934" t="str">
        <f aca="false">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831" t="str">
        <f aca="false">IF(AND(U145&lt;&gt;"（参考）令和７年度の移行予定",OR(V145="新加算Ⅰ",V145="新加算Ⅴ（１）",V145="新加算Ⅴ（２）",V145="新加算Ⅴ（５）",V145="新加算Ⅴ（７）",V145="新加算Ⅴ（10）")),IF(AO145="","未入力",IF(AO145="いずれも取得していない","要件を満たさない","")),"")</f>
        <v/>
      </c>
      <c r="BF145" s="831" t="str">
        <f aca="false">G142</f>
        <v/>
      </c>
      <c r="BG145" s="831"/>
      <c r="BH145" s="831"/>
    </row>
    <row r="146" customFormat="false" ht="30" hidden="false" customHeight="true" outlineLevel="0" collapsed="false">
      <c r="A146" s="730" t="n">
        <v>34</v>
      </c>
      <c r="B146" s="617" t="str">
        <f aca="false">IF(基本情報入力シート!C87="","",基本情報入力シート!C87)</f>
        <v/>
      </c>
      <c r="C146" s="617"/>
      <c r="D146" s="617"/>
      <c r="E146" s="617"/>
      <c r="F146" s="617"/>
      <c r="G146" s="618" t="str">
        <f aca="false">IF(基本情報入力シート!M87="","",基本情報入力シート!M87)</f>
        <v/>
      </c>
      <c r="H146" s="618" t="str">
        <f aca="false">IF(基本情報入力シート!R87="","",基本情報入力シート!R87)</f>
        <v/>
      </c>
      <c r="I146" s="618" t="str">
        <f aca="false">IF(基本情報入力シート!W87="","",基本情報入力シート!W87)</f>
        <v/>
      </c>
      <c r="J146" s="808" t="str">
        <f aca="false">IF(基本情報入力シート!X87="","",基本情報入力シート!X87)</f>
        <v/>
      </c>
      <c r="K146" s="618" t="str">
        <f aca="false">IF(基本情報入力シート!Y87="","",基本情報入力シート!Y87)</f>
        <v/>
      </c>
      <c r="L146" s="809" t="str">
        <f aca="false">IF(基本情報入力シート!AB87="","",基本情報入力シート!AB87)</f>
        <v/>
      </c>
      <c r="M146" s="810" t="e">
        <f aca="false">IF(基本情報入力シート!AC87="","",基本情報入力シート!AC87)</f>
        <v>#N/A</v>
      </c>
      <c r="N146" s="811" t="str">
        <f aca="false">IF('別紙様式2-2（４・５月分）'!Q113="","",'別紙様式2-2（４・５月分）'!Q113)</f>
        <v/>
      </c>
      <c r="O146" s="863" t="e">
        <f aca="false">IF(SUM('別紙様式2-2（４・５月分）'!R113:R115)=0,"",SUM('別紙様式2-2（４・５月分）'!R113:R115))</f>
        <v>#N/A</v>
      </c>
      <c r="P146" s="813" t="e">
        <f aca="false">IFERROR(VLOOKUP('別紙様式2-2（４・５月分）'!AR113,【参考】数式用!$AT$5:$AU$22,2,FALSE),"")))</f>
        <v>#N/A</v>
      </c>
      <c r="Q146" s="813"/>
      <c r="R146" s="813"/>
      <c r="S146" s="864" t="e">
        <f aca="false">IFERROR(VLOOKUP(K146,【参考】数式用!$A$5:$AB$27,MATCH(P146,【参考】数式用!$B$4:$AB$4,0)+1,0),"")))</f>
        <v>#N/A</v>
      </c>
      <c r="T146" s="815" t="s">
        <v>418</v>
      </c>
      <c r="U146" s="903" t="str">
        <f aca="false">IF('別紙様式2-3（６月以降分）'!U146="","",'別紙様式2-3（６月以降分）'!U146)</f>
        <v/>
      </c>
      <c r="V146" s="865" t="e">
        <f aca="false">IFERROR(VLOOKUP(K146,【参考】数式用!$A$5:$AB$27,MATCH(U146,【参考】数式用!$B$4:$AB$4,0)+1,0),"")))</f>
        <v>#N/A</v>
      </c>
      <c r="W146" s="818" t="s">
        <v>88</v>
      </c>
      <c r="X146" s="904" t="n">
        <f aca="false">'別紙様式2-3（６月以降分）'!X146</f>
        <v>6</v>
      </c>
      <c r="Y146" s="626" t="s">
        <v>89</v>
      </c>
      <c r="Z146" s="904" t="n">
        <f aca="false">'別紙様式2-3（６月以降分）'!Z146</f>
        <v>6</v>
      </c>
      <c r="AA146" s="626" t="s">
        <v>372</v>
      </c>
      <c r="AB146" s="904" t="n">
        <f aca="false">'別紙様式2-3（６月以降分）'!AB146</f>
        <v>7</v>
      </c>
      <c r="AC146" s="626" t="s">
        <v>89</v>
      </c>
      <c r="AD146" s="904" t="n">
        <f aca="false">'別紙様式2-3（６月以降分）'!AD146</f>
        <v>3</v>
      </c>
      <c r="AE146" s="626" t="s">
        <v>90</v>
      </c>
      <c r="AF146" s="626" t="s">
        <v>101</v>
      </c>
      <c r="AG146" s="626" t="n">
        <f aca="false">IF(X146&gt;=1,(AB146*12+AD146)-(X146*12+Z146)+1,"")</f>
        <v>10</v>
      </c>
      <c r="AH146" s="821" t="s">
        <v>373</v>
      </c>
      <c r="AI146" s="866" t="str">
        <f aca="false">'別紙様式2-3（６月以降分）'!AI146</f>
        <v/>
      </c>
      <c r="AJ146" s="905" t="str">
        <f aca="false">'別紙様式2-3（６月以降分）'!AJ146</f>
        <v/>
      </c>
      <c r="AK146" s="937" t="n">
        <f aca="false">'別紙様式2-3（６月以降分）'!AK146</f>
        <v>0</v>
      </c>
      <c r="AL146" s="907" t="str">
        <f aca="false">IF('別紙様式2-3（６月以降分）'!AL146="","",'別紙様式2-3（６月以降分）'!AL146)</f>
        <v/>
      </c>
      <c r="AM146" s="908" t="n">
        <f aca="false">'別紙様式2-3（６月以降分）'!AM146</f>
        <v>0</v>
      </c>
      <c r="AN146" s="909" t="str">
        <f aca="false">IF('別紙様式2-3（６月以降分）'!AN146="","",'別紙様式2-3（６月以降分）'!AN146)</f>
        <v/>
      </c>
      <c r="AO146" s="704" t="str">
        <f aca="false">IF('別紙様式2-3（６月以降分）'!AO146="","",'別紙様式2-3（６月以降分）'!AO146)</f>
        <v/>
      </c>
      <c r="AP146" s="911" t="str">
        <f aca="false">IF('別紙様式2-3（６月以降分）'!AP146="","",'別紙様式2-3（６月以降分）'!AP146)</f>
        <v/>
      </c>
      <c r="AQ146" s="704" t="str">
        <f aca="false">IF('別紙様式2-3（６月以降分）'!AQ146="","",'別紙様式2-3（６月以降分）'!AQ146)</f>
        <v/>
      </c>
      <c r="AR146" s="913" t="str">
        <f aca="false">IF('別紙様式2-3（６月以降分）'!AR146="","",'別紙様式2-3（６月以降分）'!AR146)</f>
        <v/>
      </c>
      <c r="AS146" s="914" t="str">
        <f aca="false">IF('別紙様式2-3（６月以降分）'!AS146="","",'別紙様式2-3（６月以降分）'!AS146)</f>
        <v/>
      </c>
      <c r="AT146" s="915" t="str">
        <f aca="false">IF(AV148="","",IF(V148&lt;V146,"！加算の要件上は問題ありませんが、令和６年度当初の新加算の加算率と比較して、移行後の加算率が下がる計画になっています。",""))</f>
        <v/>
      </c>
      <c r="AU146" s="938"/>
      <c r="AV146" s="917"/>
      <c r="AW146" s="877" t="str">
        <f aca="false">IF('別紙様式2-2（４・５月分）'!O113="","",'別紙様式2-2（４・５月分）'!O113)</f>
        <v/>
      </c>
      <c r="AX146" s="833" t="e">
        <f aca="false">IF(SUM('別紙様式2-2（４・５月分）'!P113:P115)=0,"",SUM('別紙様式2-2（４・５月分）'!P113:P115))</f>
        <v>#N/A</v>
      </c>
      <c r="AY146" s="939" t="e">
        <f aca="false">IFERROR(VLOOKUP(K146,【参考】数式用!$AJ$2:$AK$24,2,FALSE),"")))</f>
        <v>#N/A</v>
      </c>
      <c r="AZ146" s="684"/>
      <c r="BE146" s="12"/>
      <c r="BF146" s="831" t="str">
        <f aca="false">G146</f>
        <v/>
      </c>
      <c r="BG146" s="831"/>
      <c r="BH146" s="831"/>
    </row>
    <row r="147" customFormat="false" ht="15" hidden="false" customHeight="true" outlineLevel="0" collapsed="false">
      <c r="A147" s="730"/>
      <c r="B147" s="617"/>
      <c r="C147" s="617"/>
      <c r="D147" s="617"/>
      <c r="E147" s="617"/>
      <c r="F147" s="617"/>
      <c r="G147" s="618"/>
      <c r="H147" s="618"/>
      <c r="I147" s="618"/>
      <c r="J147" s="808"/>
      <c r="K147" s="618"/>
      <c r="L147" s="809"/>
      <c r="M147" s="810"/>
      <c r="N147" s="837" t="str">
        <f aca="false">IF('別紙様式2-2（４・５月分）'!Q114="","",'別紙様式2-2（４・５月分）'!Q114)</f>
        <v/>
      </c>
      <c r="O147" s="863"/>
      <c r="P147" s="813"/>
      <c r="Q147" s="813"/>
      <c r="R147" s="813"/>
      <c r="S147" s="864"/>
      <c r="T147" s="815"/>
      <c r="U147" s="903"/>
      <c r="V147" s="865"/>
      <c r="W147" s="818"/>
      <c r="X147" s="904"/>
      <c r="Y147" s="626"/>
      <c r="Z147" s="904"/>
      <c r="AA147" s="626"/>
      <c r="AB147" s="904"/>
      <c r="AC147" s="626"/>
      <c r="AD147" s="904"/>
      <c r="AE147" s="626"/>
      <c r="AF147" s="626"/>
      <c r="AG147" s="626"/>
      <c r="AH147" s="821"/>
      <c r="AI147" s="866"/>
      <c r="AJ147" s="905"/>
      <c r="AK147" s="937"/>
      <c r="AL147" s="907"/>
      <c r="AM147" s="908"/>
      <c r="AN147" s="909"/>
      <c r="AO147" s="704"/>
      <c r="AP147" s="911"/>
      <c r="AQ147" s="704"/>
      <c r="AR147" s="913"/>
      <c r="AS147" s="914"/>
      <c r="AT147" s="920" t="str">
        <f aca="false">IF(AV148="","",IF(OR(AB148="",AB148&lt;&gt;7,AD148="",AD148&lt;&gt;3),"！算定期間の終わりが令和７年３月になっていません。年度内の廃止予定等がなければ、算定対象月を令和７年３月にしてください。",""))</f>
        <v/>
      </c>
      <c r="AU147" s="938"/>
      <c r="AV147" s="917"/>
      <c r="AW147" s="877" t="str">
        <f aca="false">IF('別紙様式2-2（４・５月分）'!O114="","",'別紙様式2-2（４・５月分）'!O114)</f>
        <v/>
      </c>
      <c r="AX147" s="833"/>
      <c r="AY147" s="939"/>
      <c r="AZ147" s="573"/>
      <c r="BE147" s="12"/>
      <c r="BF147" s="831" t="str">
        <f aca="false">G146</f>
        <v/>
      </c>
      <c r="BG147" s="831"/>
      <c r="BH147" s="831"/>
    </row>
    <row r="148" customFormat="false" ht="15" hidden="false" customHeight="true" outlineLevel="0" collapsed="false">
      <c r="A148" s="730"/>
      <c r="B148" s="617"/>
      <c r="C148" s="617"/>
      <c r="D148" s="617"/>
      <c r="E148" s="617"/>
      <c r="F148" s="617"/>
      <c r="G148" s="618"/>
      <c r="H148" s="618"/>
      <c r="I148" s="618"/>
      <c r="J148" s="808"/>
      <c r="K148" s="618"/>
      <c r="L148" s="809"/>
      <c r="M148" s="810"/>
      <c r="N148" s="837"/>
      <c r="O148" s="863"/>
      <c r="P148" s="873" t="s">
        <v>92</v>
      </c>
      <c r="Q148" s="876" t="e">
        <f aca="false">IFERROR(VLOOKUP('別紙様式2-2（４・５月分）'!AR113,【参考】数式用!$AT$5:$AV$22,3,FALSE),"")))</f>
        <v>#N/A</v>
      </c>
      <c r="R148" s="874" t="s">
        <v>94</v>
      </c>
      <c r="S148" s="875" t="e">
        <f aca="false">IFERROR(VLOOKUP(K146,【参考】数式用!$A$5:$AB$27,MATCH(Q148,【参考】数式用!$B$4:$AB$4,0)+1,0),"")))</f>
        <v>#N/A</v>
      </c>
      <c r="T148" s="843" t="s">
        <v>419</v>
      </c>
      <c r="U148" s="922"/>
      <c r="V148" s="870" t="e">
        <f aca="false">IFERROR(VLOOKUP(K146,【参考】数式用!$A$5:$AB$27,MATCH(U148,【参考】数式用!$B$4:$AB$4,0)+1,0),"")))</f>
        <v>#N/A</v>
      </c>
      <c r="W148" s="846" t="s">
        <v>88</v>
      </c>
      <c r="X148" s="923"/>
      <c r="Y148" s="667" t="s">
        <v>89</v>
      </c>
      <c r="Z148" s="923"/>
      <c r="AA148" s="667" t="s">
        <v>372</v>
      </c>
      <c r="AB148" s="923"/>
      <c r="AC148" s="667" t="s">
        <v>89</v>
      </c>
      <c r="AD148" s="923"/>
      <c r="AE148" s="667" t="s">
        <v>90</v>
      </c>
      <c r="AF148" s="667" t="s">
        <v>101</v>
      </c>
      <c r="AG148" s="667" t="str">
        <f aca="false">IF(X148&gt;=1,(AB148*12+AD148)-(X148*12+Z148)+1,"")</f>
        <v/>
      </c>
      <c r="AH148" s="849" t="s">
        <v>373</v>
      </c>
      <c r="AI148" s="850" t="str">
        <f aca="false">IFERROR(ROUNDDOWN(ROUND(L146*V148,0)*M146,0)*AG148,"")</f>
        <v/>
      </c>
      <c r="AJ148" s="924" t="str">
        <f aca="false">IFERROR(ROUNDDOWN(ROUND((L146*(V148-AX146)),0)*M146,0)*AG148,"")</f>
        <v/>
      </c>
      <c r="AK148" s="852" t="e">
        <f aca="false">IFERROR(ROUNDDOWN(ROUNDDOWN(ROUND(L146*VLOOKUP(K146,【参考】数式用!$A$5:$AB$27,MATCH("新加算Ⅳ",【参考】数式用!$B$4:$AB$4,0)+1,0),0)*M146,0)*AG148*0.5,0),"")),0),0),0))</f>
        <v>#N/A</v>
      </c>
      <c r="AL148" s="925"/>
      <c r="AM148" s="940" t="e">
        <f aca="false">IFERROR(IF('別紙様式2-2（４・５月分）'!Q115="ベア加算","", IF(OR(U148="新加算Ⅰ",U148="新加算Ⅱ",U148="新加算Ⅲ",U148="新加算Ⅳ"),ROUNDDOWN(ROUND(L146*VLOOKUP(K146,【参考】数式用!$A$5:$I$27,MATCH("ベア加算",【参考】数式用!$B$4:$I$4,0)+1,0),0)*M146,0)*AG148,"")),"")),0),0))))</f>
        <v>#N/A</v>
      </c>
      <c r="AN148" s="927"/>
      <c r="AO148" s="930"/>
      <c r="AP148" s="929"/>
      <c r="AQ148" s="930"/>
      <c r="AR148" s="931"/>
      <c r="AS148" s="932"/>
      <c r="AT148" s="920"/>
      <c r="AU148" s="611"/>
      <c r="AV148" s="831" t="str">
        <f aca="false">IF(OR(AB146&lt;&gt;7,AD146&lt;&gt;3),"V列に色付け","")</f>
        <v/>
      </c>
      <c r="AW148" s="877"/>
      <c r="AX148" s="833"/>
      <c r="AY148" s="933"/>
      <c r="AZ148" s="835" t="e">
        <f aca="false">IF(AM148&lt;&gt;"",IF(AN148="○","入力済","未入力"),"")</f>
        <v>#N/A</v>
      </c>
      <c r="BA148" s="835" t="str">
        <f aca="false">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835" t="str">
        <f aca="false">IF(OR(U148="新加算Ⅴ（７）",U148="新加算Ⅴ（９）",U148="新加算Ⅴ（10）",U148="新加算Ⅴ（12）",U148="新加算Ⅴ（13）",U148="新加算Ⅴ（14）"),IF(OR(AP148="○",AP148="令和６年度中に満たす"),"入力済","未入力"),"")</f>
        <v/>
      </c>
      <c r="BC148" s="835" t="str">
        <f aca="false">IF(OR(U148="新加算Ⅰ",U148="新加算Ⅱ",U148="新加算Ⅲ",U148="新加算Ⅴ（１）",U148="新加算Ⅴ（３）",U148="新加算Ⅴ（８）"),IF(OR(AQ148="○",AQ148="令和６年度中に満たす"),"入力済","未入力"),"")</f>
        <v/>
      </c>
      <c r="BD148" s="934" t="str">
        <f aca="false">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831" t="str">
        <f aca="false">IF(OR(U148="新加算Ⅰ",U148="新加算Ⅴ（１）",U148="新加算Ⅴ（２）",U148="新加算Ⅴ（５）",U148="新加算Ⅴ（７）",U148="新加算Ⅴ（10）"),IF(AS148="","未入力","入力済"),"")</f>
        <v/>
      </c>
      <c r="BF148" s="831" t="str">
        <f aca="false">G146</f>
        <v/>
      </c>
      <c r="BG148" s="831"/>
      <c r="BH148" s="831"/>
    </row>
    <row r="149" customFormat="false" ht="30" hidden="false" customHeight="true" outlineLevel="0" collapsed="false">
      <c r="A149" s="730"/>
      <c r="B149" s="617"/>
      <c r="C149" s="617"/>
      <c r="D149" s="617"/>
      <c r="E149" s="617"/>
      <c r="F149" s="617"/>
      <c r="G149" s="618"/>
      <c r="H149" s="618"/>
      <c r="I149" s="618"/>
      <c r="J149" s="808"/>
      <c r="K149" s="618"/>
      <c r="L149" s="809"/>
      <c r="M149" s="810"/>
      <c r="N149" s="859" t="str">
        <f aca="false">IF('別紙様式2-2（４・５月分）'!Q115="","",'別紙様式2-2（４・５月分）'!Q115)</f>
        <v/>
      </c>
      <c r="O149" s="863"/>
      <c r="P149" s="873"/>
      <c r="Q149" s="876"/>
      <c r="R149" s="874"/>
      <c r="S149" s="875"/>
      <c r="T149" s="843"/>
      <c r="U149" s="922"/>
      <c r="V149" s="870"/>
      <c r="W149" s="846"/>
      <c r="X149" s="923"/>
      <c r="Y149" s="667"/>
      <c r="Z149" s="923"/>
      <c r="AA149" s="667"/>
      <c r="AB149" s="923"/>
      <c r="AC149" s="667"/>
      <c r="AD149" s="923"/>
      <c r="AE149" s="667"/>
      <c r="AF149" s="667"/>
      <c r="AG149" s="667"/>
      <c r="AH149" s="849"/>
      <c r="AI149" s="850"/>
      <c r="AJ149" s="924"/>
      <c r="AK149" s="852"/>
      <c r="AL149" s="925"/>
      <c r="AM149" s="940"/>
      <c r="AN149" s="927"/>
      <c r="AO149" s="930"/>
      <c r="AP149" s="929"/>
      <c r="AQ149" s="930"/>
      <c r="AR149" s="931"/>
      <c r="AS149" s="932"/>
      <c r="AT149" s="935" t="str">
        <f aca="false">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611"/>
      <c r="AV149" s="831"/>
      <c r="AW149" s="877" t="str">
        <f aca="false">IF('別紙様式2-2（４・５月分）'!O115="","",'別紙様式2-2（４・５月分）'!O115)</f>
        <v/>
      </c>
      <c r="AX149" s="833"/>
      <c r="AY149" s="936"/>
      <c r="AZ149" s="835" t="str">
        <f aca="false">IF(OR(U149="新加算Ⅰ",U149="新加算Ⅱ",U149="新加算Ⅲ",U149="新加算Ⅳ",U149="新加算Ⅴ（１）",U149="新加算Ⅴ（２）",U149="新加算Ⅴ（３）",U149="新加算ⅠⅤ（４）",U149="新加算Ⅴ（５）",U149="新加算Ⅴ（６）",U149="新加算Ⅴ（８）",U149="新加算Ⅴ（11）"),IF(AJ149="○","","未入力"),"")</f>
        <v/>
      </c>
      <c r="BA149" s="835" t="str">
        <f aca="false">IF(OR(V149="新加算Ⅰ",V149="新加算Ⅱ",V149="新加算Ⅲ",V149="新加算Ⅳ",V149="新加算Ⅴ（１）",V149="新加算Ⅴ（２）",V149="新加算Ⅴ（３）",V149="新加算ⅠⅤ（４）",V149="新加算Ⅴ（５）",V149="新加算Ⅴ（６）",V149="新加算Ⅴ（８）",V149="新加算Ⅴ（11）"),IF(AK149="○","","未入力"),"")</f>
        <v/>
      </c>
      <c r="BB149" s="835" t="str">
        <f aca="false">IF(OR(V149="新加算Ⅴ（７）",V149="新加算Ⅴ（９）",V149="新加算Ⅴ（10）",V149="新加算Ⅴ（12）",V149="新加算Ⅴ（13）",V149="新加算Ⅴ（14）"),IF(AL149="○","","未入力"),"")</f>
        <v/>
      </c>
      <c r="BC149" s="835" t="str">
        <f aca="false">IF(OR(V149="新加算Ⅰ",V149="新加算Ⅱ",V149="新加算Ⅲ",V149="新加算Ⅴ（１）",V149="新加算Ⅴ（３）",V149="新加算Ⅴ（８）"),IF(AM149="○","","未入力"),"")</f>
        <v/>
      </c>
      <c r="BD149" s="934" t="str">
        <f aca="false">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831" t="str">
        <f aca="false">IF(AND(U149&lt;&gt;"（参考）令和７年度の移行予定",OR(V149="新加算Ⅰ",V149="新加算Ⅴ（１）",V149="新加算Ⅴ（２）",V149="新加算Ⅴ（５）",V149="新加算Ⅴ（７）",V149="新加算Ⅴ（10）")),IF(AO149="","未入力",IF(AO149="いずれも取得していない","要件を満たさない","")),"")</f>
        <v/>
      </c>
      <c r="BF149" s="831" t="str">
        <f aca="false">G146</f>
        <v/>
      </c>
      <c r="BG149" s="831"/>
      <c r="BH149" s="831"/>
    </row>
    <row r="150" customFormat="false" ht="30" hidden="false" customHeight="true" outlineLevel="0" collapsed="false">
      <c r="A150" s="616" t="n">
        <v>35</v>
      </c>
      <c r="B150" s="731" t="str">
        <f aca="false">IF(基本情報入力シート!C88="","",基本情報入力シート!C88)</f>
        <v/>
      </c>
      <c r="C150" s="731"/>
      <c r="D150" s="731"/>
      <c r="E150" s="731"/>
      <c r="F150" s="731"/>
      <c r="G150" s="732" t="str">
        <f aca="false">IF(基本情報入力シート!M88="","",基本情報入力シート!M88)</f>
        <v/>
      </c>
      <c r="H150" s="732" t="str">
        <f aca="false">IF(基本情報入力シート!R88="","",基本情報入力シート!R88)</f>
        <v/>
      </c>
      <c r="I150" s="732" t="str">
        <f aca="false">IF(基本情報入力シート!W88="","",基本情報入力シート!W88)</f>
        <v/>
      </c>
      <c r="J150" s="860" t="str">
        <f aca="false">IF(基本情報入力シート!X88="","",基本情報入力シート!X88)</f>
        <v/>
      </c>
      <c r="K150" s="732" t="str">
        <f aca="false">IF(基本情報入力シート!Y88="","",基本情報入力シート!Y88)</f>
        <v/>
      </c>
      <c r="L150" s="861" t="str">
        <f aca="false">IF(基本情報入力シート!AB88="","",基本情報入力シート!AB88)</f>
        <v/>
      </c>
      <c r="M150" s="862" t="e">
        <f aca="false">IF(基本情報入力シート!AC88="","",基本情報入力シート!AC88)</f>
        <v>#N/A</v>
      </c>
      <c r="N150" s="811" t="str">
        <f aca="false">IF('別紙様式2-2（４・５月分）'!Q116="","",'別紙様式2-2（４・５月分）'!Q116)</f>
        <v/>
      </c>
      <c r="O150" s="863" t="e">
        <f aca="false">IF(SUM('別紙様式2-2（４・５月分）'!R116:R118)=0,"",SUM('別紙様式2-2（４・５月分）'!R116:R118))</f>
        <v>#N/A</v>
      </c>
      <c r="P150" s="813" t="e">
        <f aca="false">IFERROR(VLOOKUP('別紙様式2-2（４・５月分）'!AR116,【参考】数式用!$AT$5:$AU$22,2,FALSE),"")))</f>
        <v>#N/A</v>
      </c>
      <c r="Q150" s="813"/>
      <c r="R150" s="813"/>
      <c r="S150" s="864" t="e">
        <f aca="false">IFERROR(VLOOKUP(K150,【参考】数式用!$A$5:$AB$27,MATCH(P150,【参考】数式用!$B$4:$AB$4,0)+1,0),"")))</f>
        <v>#N/A</v>
      </c>
      <c r="T150" s="815" t="s">
        <v>418</v>
      </c>
      <c r="U150" s="903" t="str">
        <f aca="false">IF('別紙様式2-3（６月以降分）'!U150="","",'別紙様式2-3（６月以降分）'!U150)</f>
        <v/>
      </c>
      <c r="V150" s="865" t="e">
        <f aca="false">IFERROR(VLOOKUP(K150,【参考】数式用!$A$5:$AB$27,MATCH(U150,【参考】数式用!$B$4:$AB$4,0)+1,0),"")))</f>
        <v>#N/A</v>
      </c>
      <c r="W150" s="818" t="s">
        <v>88</v>
      </c>
      <c r="X150" s="904" t="n">
        <f aca="false">'別紙様式2-3（６月以降分）'!X150</f>
        <v>6</v>
      </c>
      <c r="Y150" s="626" t="s">
        <v>89</v>
      </c>
      <c r="Z150" s="904" t="n">
        <f aca="false">'別紙様式2-3（６月以降分）'!Z150</f>
        <v>6</v>
      </c>
      <c r="AA150" s="626" t="s">
        <v>372</v>
      </c>
      <c r="AB150" s="904" t="n">
        <f aca="false">'別紙様式2-3（６月以降分）'!AB150</f>
        <v>7</v>
      </c>
      <c r="AC150" s="626" t="s">
        <v>89</v>
      </c>
      <c r="AD150" s="904" t="n">
        <f aca="false">'別紙様式2-3（６月以降分）'!AD150</f>
        <v>3</v>
      </c>
      <c r="AE150" s="626" t="s">
        <v>90</v>
      </c>
      <c r="AF150" s="626" t="s">
        <v>101</v>
      </c>
      <c r="AG150" s="626" t="n">
        <f aca="false">IF(X150&gt;=1,(AB150*12+AD150)-(X150*12+Z150)+1,"")</f>
        <v>10</v>
      </c>
      <c r="AH150" s="821" t="s">
        <v>373</v>
      </c>
      <c r="AI150" s="866" t="str">
        <f aca="false">'別紙様式2-3（６月以降分）'!AI150</f>
        <v/>
      </c>
      <c r="AJ150" s="905" t="str">
        <f aca="false">'別紙様式2-3（６月以降分）'!AJ150</f>
        <v/>
      </c>
      <c r="AK150" s="937" t="n">
        <f aca="false">'別紙様式2-3（６月以降分）'!AK150</f>
        <v>0</v>
      </c>
      <c r="AL150" s="907" t="str">
        <f aca="false">IF('別紙様式2-3（６月以降分）'!AL150="","",'別紙様式2-3（６月以降分）'!AL150)</f>
        <v/>
      </c>
      <c r="AM150" s="908" t="n">
        <f aca="false">'別紙様式2-3（６月以降分）'!AM150</f>
        <v>0</v>
      </c>
      <c r="AN150" s="909" t="str">
        <f aca="false">IF('別紙様式2-3（６月以降分）'!AN150="","",'別紙様式2-3（６月以降分）'!AN150)</f>
        <v/>
      </c>
      <c r="AO150" s="704" t="str">
        <f aca="false">IF('別紙様式2-3（６月以降分）'!AO150="","",'別紙様式2-3（６月以降分）'!AO150)</f>
        <v/>
      </c>
      <c r="AP150" s="911" t="str">
        <f aca="false">IF('別紙様式2-3（６月以降分）'!AP150="","",'別紙様式2-3（６月以降分）'!AP150)</f>
        <v/>
      </c>
      <c r="AQ150" s="704" t="str">
        <f aca="false">IF('別紙様式2-3（６月以降分）'!AQ150="","",'別紙様式2-3（６月以降分）'!AQ150)</f>
        <v/>
      </c>
      <c r="AR150" s="913" t="str">
        <f aca="false">IF('別紙様式2-3（６月以降分）'!AR150="","",'別紙様式2-3（６月以降分）'!AR150)</f>
        <v/>
      </c>
      <c r="AS150" s="914" t="str">
        <f aca="false">IF('別紙様式2-3（６月以降分）'!AS150="","",'別紙様式2-3（６月以降分）'!AS150)</f>
        <v/>
      </c>
      <c r="AT150" s="915" t="str">
        <f aca="false">IF(AV152="","",IF(V152&lt;V150,"！加算の要件上は問題ありませんが、令和６年度当初の新加算の加算率と比較して、移行後の加算率が下がる計画になっています。",""))</f>
        <v/>
      </c>
      <c r="AU150" s="938"/>
      <c r="AV150" s="917"/>
      <c r="AW150" s="877" t="str">
        <f aca="false">IF('別紙様式2-2（４・５月分）'!O116="","",'別紙様式2-2（４・５月分）'!O116)</f>
        <v/>
      </c>
      <c r="AX150" s="833" t="e">
        <f aca="false">IF(SUM('別紙様式2-2（４・５月分）'!P116:P118)=0,"",SUM('別紙様式2-2（４・５月分）'!P116:P118))</f>
        <v>#N/A</v>
      </c>
      <c r="AY150" s="919" t="e">
        <f aca="false">IFERROR(VLOOKUP(K150,【参考】数式用!$AJ$2:$AK$24,2,FALSE),"")))</f>
        <v>#N/A</v>
      </c>
      <c r="AZ150" s="684"/>
      <c r="BE150" s="12"/>
      <c r="BF150" s="831" t="str">
        <f aca="false">G150</f>
        <v/>
      </c>
      <c r="BG150" s="831"/>
      <c r="BH150" s="831"/>
    </row>
    <row r="151" customFormat="false" ht="15" hidden="false" customHeight="true" outlineLevel="0" collapsed="false">
      <c r="A151" s="616"/>
      <c r="B151" s="731"/>
      <c r="C151" s="731"/>
      <c r="D151" s="731"/>
      <c r="E151" s="731"/>
      <c r="F151" s="731"/>
      <c r="G151" s="732"/>
      <c r="H151" s="732"/>
      <c r="I151" s="732"/>
      <c r="J151" s="860"/>
      <c r="K151" s="732"/>
      <c r="L151" s="861"/>
      <c r="M151" s="862"/>
      <c r="N151" s="837" t="str">
        <f aca="false">IF('別紙様式2-2（４・５月分）'!Q117="","",'別紙様式2-2（４・５月分）'!Q117)</f>
        <v/>
      </c>
      <c r="O151" s="863"/>
      <c r="P151" s="813"/>
      <c r="Q151" s="813"/>
      <c r="R151" s="813"/>
      <c r="S151" s="864"/>
      <c r="T151" s="815"/>
      <c r="U151" s="903"/>
      <c r="V151" s="865"/>
      <c r="W151" s="818"/>
      <c r="X151" s="904"/>
      <c r="Y151" s="626"/>
      <c r="Z151" s="904"/>
      <c r="AA151" s="626"/>
      <c r="AB151" s="904"/>
      <c r="AC151" s="626"/>
      <c r="AD151" s="904"/>
      <c r="AE151" s="626"/>
      <c r="AF151" s="626"/>
      <c r="AG151" s="626"/>
      <c r="AH151" s="821"/>
      <c r="AI151" s="866"/>
      <c r="AJ151" s="905"/>
      <c r="AK151" s="937"/>
      <c r="AL151" s="907"/>
      <c r="AM151" s="908"/>
      <c r="AN151" s="909"/>
      <c r="AO151" s="704"/>
      <c r="AP151" s="911"/>
      <c r="AQ151" s="704"/>
      <c r="AR151" s="913"/>
      <c r="AS151" s="914"/>
      <c r="AT151" s="920" t="str">
        <f aca="false">IF(AV152="","",IF(OR(AB152="",AB152&lt;&gt;7,AD152="",AD152&lt;&gt;3),"！算定期間の終わりが令和７年３月になっていません。年度内の廃止予定等がなければ、算定対象月を令和７年３月にしてください。",""))</f>
        <v/>
      </c>
      <c r="AU151" s="938"/>
      <c r="AV151" s="917"/>
      <c r="AW151" s="877" t="str">
        <f aca="false">IF('別紙様式2-2（４・５月分）'!O117="","",'別紙様式2-2（４・５月分）'!O117)</f>
        <v/>
      </c>
      <c r="AX151" s="833"/>
      <c r="AY151" s="919"/>
      <c r="AZ151" s="573"/>
      <c r="BE151" s="12"/>
      <c r="BF151" s="831" t="str">
        <f aca="false">G150</f>
        <v/>
      </c>
      <c r="BG151" s="831"/>
      <c r="BH151" s="831"/>
    </row>
    <row r="152" customFormat="false" ht="15" hidden="false" customHeight="true" outlineLevel="0" collapsed="false">
      <c r="A152" s="616"/>
      <c r="B152" s="731"/>
      <c r="C152" s="731"/>
      <c r="D152" s="731"/>
      <c r="E152" s="731"/>
      <c r="F152" s="731"/>
      <c r="G152" s="732"/>
      <c r="H152" s="732"/>
      <c r="I152" s="732"/>
      <c r="J152" s="860"/>
      <c r="K152" s="732"/>
      <c r="L152" s="861"/>
      <c r="M152" s="862"/>
      <c r="N152" s="837"/>
      <c r="O152" s="863"/>
      <c r="P152" s="873" t="s">
        <v>92</v>
      </c>
      <c r="Q152" s="876" t="e">
        <f aca="false">IFERROR(VLOOKUP('別紙様式2-2（４・５月分）'!AR116,【参考】数式用!$AT$5:$AV$22,3,FALSE),"")))</f>
        <v>#N/A</v>
      </c>
      <c r="R152" s="874" t="s">
        <v>94</v>
      </c>
      <c r="S152" s="869" t="e">
        <f aca="false">IFERROR(VLOOKUP(K150,【参考】数式用!$A$5:$AB$27,MATCH(Q152,【参考】数式用!$B$4:$AB$4,0)+1,0),"")))</f>
        <v>#N/A</v>
      </c>
      <c r="T152" s="843" t="s">
        <v>419</v>
      </c>
      <c r="U152" s="922"/>
      <c r="V152" s="870" t="e">
        <f aca="false">IFERROR(VLOOKUP(K150,【参考】数式用!$A$5:$AB$27,MATCH(U152,【参考】数式用!$B$4:$AB$4,0)+1,0),"")))</f>
        <v>#N/A</v>
      </c>
      <c r="W152" s="846" t="s">
        <v>88</v>
      </c>
      <c r="X152" s="923"/>
      <c r="Y152" s="667" t="s">
        <v>89</v>
      </c>
      <c r="Z152" s="923"/>
      <c r="AA152" s="667" t="s">
        <v>372</v>
      </c>
      <c r="AB152" s="923"/>
      <c r="AC152" s="667" t="s">
        <v>89</v>
      </c>
      <c r="AD152" s="923"/>
      <c r="AE152" s="667" t="s">
        <v>90</v>
      </c>
      <c r="AF152" s="667" t="s">
        <v>101</v>
      </c>
      <c r="AG152" s="667" t="str">
        <f aca="false">IF(X152&gt;=1,(AB152*12+AD152)-(X152*12+Z152)+1,"")</f>
        <v/>
      </c>
      <c r="AH152" s="849" t="s">
        <v>373</v>
      </c>
      <c r="AI152" s="850" t="str">
        <f aca="false">IFERROR(ROUNDDOWN(ROUND(L150*V152,0)*M150,0)*AG152,"")</f>
        <v/>
      </c>
      <c r="AJ152" s="924" t="str">
        <f aca="false">IFERROR(ROUNDDOWN(ROUND((L150*(V152-AX150)),0)*M150,0)*AG152,"")</f>
        <v/>
      </c>
      <c r="AK152" s="852" t="e">
        <f aca="false">IFERROR(ROUNDDOWN(ROUNDDOWN(ROUND(L150*VLOOKUP(K150,【参考】数式用!$A$5:$AB$27,MATCH("新加算Ⅳ",【参考】数式用!$B$4:$AB$4,0)+1,0),0)*M150,0)*AG152*0.5,0),"")),0),0),0))</f>
        <v>#N/A</v>
      </c>
      <c r="AL152" s="925"/>
      <c r="AM152" s="940" t="e">
        <f aca="false">IFERROR(IF('別紙様式2-2（４・５月分）'!Q118="ベア加算","", IF(OR(U152="新加算Ⅰ",U152="新加算Ⅱ",U152="新加算Ⅲ",U152="新加算Ⅳ"),ROUNDDOWN(ROUND(L150*VLOOKUP(K150,【参考】数式用!$A$5:$I$27,MATCH("ベア加算",【参考】数式用!$B$4:$I$4,0)+1,0),0)*M150,0)*AG152,"")),"")),0),0))))</f>
        <v>#N/A</v>
      </c>
      <c r="AN152" s="927"/>
      <c r="AO152" s="930"/>
      <c r="AP152" s="929"/>
      <c r="AQ152" s="930"/>
      <c r="AR152" s="931"/>
      <c r="AS152" s="932"/>
      <c r="AT152" s="920"/>
      <c r="AU152" s="611"/>
      <c r="AV152" s="831" t="str">
        <f aca="false">IF(OR(AB150&lt;&gt;7,AD150&lt;&gt;3),"V列に色付け","")</f>
        <v/>
      </c>
      <c r="AW152" s="877"/>
      <c r="AX152" s="833"/>
      <c r="AY152" s="933"/>
      <c r="AZ152" s="835" t="e">
        <f aca="false">IF(AM152&lt;&gt;"",IF(AN152="○","入力済","未入力"),"")</f>
        <v>#N/A</v>
      </c>
      <c r="BA152" s="835" t="str">
        <f aca="false">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835" t="str">
        <f aca="false">IF(OR(U152="新加算Ⅴ（７）",U152="新加算Ⅴ（９）",U152="新加算Ⅴ（10）",U152="新加算Ⅴ（12）",U152="新加算Ⅴ（13）",U152="新加算Ⅴ（14）"),IF(OR(AP152="○",AP152="令和６年度中に満たす"),"入力済","未入力"),"")</f>
        <v/>
      </c>
      <c r="BC152" s="835" t="str">
        <f aca="false">IF(OR(U152="新加算Ⅰ",U152="新加算Ⅱ",U152="新加算Ⅲ",U152="新加算Ⅴ（１）",U152="新加算Ⅴ（３）",U152="新加算Ⅴ（８）"),IF(OR(AQ152="○",AQ152="令和６年度中に満たす"),"入力済","未入力"),"")</f>
        <v/>
      </c>
      <c r="BD152" s="934" t="str">
        <f aca="false">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831" t="str">
        <f aca="false">IF(OR(U152="新加算Ⅰ",U152="新加算Ⅴ（１）",U152="新加算Ⅴ（２）",U152="新加算Ⅴ（５）",U152="新加算Ⅴ（７）",U152="新加算Ⅴ（10）"),IF(AS152="","未入力","入力済"),"")</f>
        <v/>
      </c>
      <c r="BF152" s="831" t="str">
        <f aca="false">G150</f>
        <v/>
      </c>
      <c r="BG152" s="831"/>
      <c r="BH152" s="831"/>
    </row>
    <row r="153" customFormat="false" ht="30" hidden="false" customHeight="true" outlineLevel="0" collapsed="false">
      <c r="A153" s="616"/>
      <c r="B153" s="731"/>
      <c r="C153" s="731"/>
      <c r="D153" s="731"/>
      <c r="E153" s="731"/>
      <c r="F153" s="731"/>
      <c r="G153" s="732"/>
      <c r="H153" s="732"/>
      <c r="I153" s="732"/>
      <c r="J153" s="860"/>
      <c r="K153" s="732"/>
      <c r="L153" s="861"/>
      <c r="M153" s="862"/>
      <c r="N153" s="859" t="str">
        <f aca="false">IF('別紙様式2-2（４・５月分）'!Q118="","",'別紙様式2-2（４・５月分）'!Q118)</f>
        <v/>
      </c>
      <c r="O153" s="863"/>
      <c r="P153" s="873"/>
      <c r="Q153" s="876"/>
      <c r="R153" s="874"/>
      <c r="S153" s="869"/>
      <c r="T153" s="843"/>
      <c r="U153" s="922"/>
      <c r="V153" s="870"/>
      <c r="W153" s="846"/>
      <c r="X153" s="923"/>
      <c r="Y153" s="667"/>
      <c r="Z153" s="923"/>
      <c r="AA153" s="667"/>
      <c r="AB153" s="923"/>
      <c r="AC153" s="667"/>
      <c r="AD153" s="923"/>
      <c r="AE153" s="667"/>
      <c r="AF153" s="667"/>
      <c r="AG153" s="667"/>
      <c r="AH153" s="849"/>
      <c r="AI153" s="850"/>
      <c r="AJ153" s="924"/>
      <c r="AK153" s="852"/>
      <c r="AL153" s="925"/>
      <c r="AM153" s="940"/>
      <c r="AN153" s="927"/>
      <c r="AO153" s="930"/>
      <c r="AP153" s="929"/>
      <c r="AQ153" s="930"/>
      <c r="AR153" s="931"/>
      <c r="AS153" s="932"/>
      <c r="AT153" s="935" t="str">
        <f aca="false">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611"/>
      <c r="AV153" s="831"/>
      <c r="AW153" s="877" t="str">
        <f aca="false">IF('別紙様式2-2（４・５月分）'!O118="","",'別紙様式2-2（４・５月分）'!O118)</f>
        <v/>
      </c>
      <c r="AX153" s="833"/>
      <c r="AY153" s="936"/>
      <c r="AZ153" s="835" t="str">
        <f aca="false">IF(OR(U153="新加算Ⅰ",U153="新加算Ⅱ",U153="新加算Ⅲ",U153="新加算Ⅳ",U153="新加算Ⅴ（１）",U153="新加算Ⅴ（２）",U153="新加算Ⅴ（３）",U153="新加算ⅠⅤ（４）",U153="新加算Ⅴ（５）",U153="新加算Ⅴ（６）",U153="新加算Ⅴ（８）",U153="新加算Ⅴ（11）"),IF(AJ153="○","","未入力"),"")</f>
        <v/>
      </c>
      <c r="BA153" s="835" t="str">
        <f aca="false">IF(OR(V153="新加算Ⅰ",V153="新加算Ⅱ",V153="新加算Ⅲ",V153="新加算Ⅳ",V153="新加算Ⅴ（１）",V153="新加算Ⅴ（２）",V153="新加算Ⅴ（３）",V153="新加算ⅠⅤ（４）",V153="新加算Ⅴ（５）",V153="新加算Ⅴ（６）",V153="新加算Ⅴ（８）",V153="新加算Ⅴ（11）"),IF(AK153="○","","未入力"),"")</f>
        <v/>
      </c>
      <c r="BB153" s="835" t="str">
        <f aca="false">IF(OR(V153="新加算Ⅴ（７）",V153="新加算Ⅴ（９）",V153="新加算Ⅴ（10）",V153="新加算Ⅴ（12）",V153="新加算Ⅴ（13）",V153="新加算Ⅴ（14）"),IF(AL153="○","","未入力"),"")</f>
        <v/>
      </c>
      <c r="BC153" s="835" t="str">
        <f aca="false">IF(OR(V153="新加算Ⅰ",V153="新加算Ⅱ",V153="新加算Ⅲ",V153="新加算Ⅴ（１）",V153="新加算Ⅴ（３）",V153="新加算Ⅴ（８）"),IF(AM153="○","","未入力"),"")</f>
        <v/>
      </c>
      <c r="BD153" s="934" t="str">
        <f aca="false">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831" t="str">
        <f aca="false">IF(AND(U153&lt;&gt;"（参考）令和７年度の移行予定",OR(V153="新加算Ⅰ",V153="新加算Ⅴ（１）",V153="新加算Ⅴ（２）",V153="新加算Ⅴ（５）",V153="新加算Ⅴ（７）",V153="新加算Ⅴ（10）")),IF(AO153="","未入力",IF(AO153="いずれも取得していない","要件を満たさない","")),"")</f>
        <v/>
      </c>
      <c r="BF153" s="831" t="str">
        <f aca="false">G150</f>
        <v/>
      </c>
      <c r="BG153" s="831"/>
      <c r="BH153" s="831"/>
    </row>
    <row r="154" customFormat="false" ht="30" hidden="false" customHeight="true" outlineLevel="0" collapsed="false">
      <c r="A154" s="730" t="n">
        <v>36</v>
      </c>
      <c r="B154" s="617" t="str">
        <f aca="false">IF(基本情報入力シート!C89="","",基本情報入力シート!C89)</f>
        <v/>
      </c>
      <c r="C154" s="617"/>
      <c r="D154" s="617"/>
      <c r="E154" s="617"/>
      <c r="F154" s="617"/>
      <c r="G154" s="618" t="str">
        <f aca="false">IF(基本情報入力シート!M89="","",基本情報入力シート!M89)</f>
        <v/>
      </c>
      <c r="H154" s="618" t="str">
        <f aca="false">IF(基本情報入力シート!R89="","",基本情報入力シート!R89)</f>
        <v/>
      </c>
      <c r="I154" s="618" t="str">
        <f aca="false">IF(基本情報入力シート!W89="","",基本情報入力シート!W89)</f>
        <v/>
      </c>
      <c r="J154" s="808" t="str">
        <f aca="false">IF(基本情報入力シート!X89="","",基本情報入力シート!X89)</f>
        <v/>
      </c>
      <c r="K154" s="618" t="str">
        <f aca="false">IF(基本情報入力シート!Y89="","",基本情報入力シート!Y89)</f>
        <v/>
      </c>
      <c r="L154" s="809" t="str">
        <f aca="false">IF(基本情報入力シート!AB89="","",基本情報入力シート!AB89)</f>
        <v/>
      </c>
      <c r="M154" s="810" t="e">
        <f aca="false">IF(基本情報入力シート!AC89="","",基本情報入力シート!AC89)</f>
        <v>#N/A</v>
      </c>
      <c r="N154" s="811" t="str">
        <f aca="false">IF('別紙様式2-2（４・５月分）'!Q119="","",'別紙様式2-2（４・５月分）'!Q119)</f>
        <v/>
      </c>
      <c r="O154" s="863" t="e">
        <f aca="false">IF(SUM('別紙様式2-2（４・５月分）'!R119:R121)=0,"",SUM('別紙様式2-2（４・５月分）'!R119:R121))</f>
        <v>#N/A</v>
      </c>
      <c r="P154" s="813" t="e">
        <f aca="false">IFERROR(VLOOKUP('別紙様式2-2（４・５月分）'!AR119,【参考】数式用!$AT$5:$AU$22,2,FALSE),"")))</f>
        <v>#N/A</v>
      </c>
      <c r="Q154" s="813"/>
      <c r="R154" s="813"/>
      <c r="S154" s="864" t="e">
        <f aca="false">IFERROR(VLOOKUP(K154,【参考】数式用!$A$5:$AB$27,MATCH(P154,【参考】数式用!$B$4:$AB$4,0)+1,0),"")))</f>
        <v>#N/A</v>
      </c>
      <c r="T154" s="815" t="s">
        <v>418</v>
      </c>
      <c r="U154" s="903" t="str">
        <f aca="false">IF('別紙様式2-3（６月以降分）'!U154="","",'別紙様式2-3（６月以降分）'!U154)</f>
        <v/>
      </c>
      <c r="V154" s="865" t="e">
        <f aca="false">IFERROR(VLOOKUP(K154,【参考】数式用!$A$5:$AB$27,MATCH(U154,【参考】数式用!$B$4:$AB$4,0)+1,0),"")))</f>
        <v>#N/A</v>
      </c>
      <c r="W154" s="818" t="s">
        <v>88</v>
      </c>
      <c r="X154" s="904" t="n">
        <f aca="false">'別紙様式2-3（６月以降分）'!X154</f>
        <v>6</v>
      </c>
      <c r="Y154" s="626" t="s">
        <v>89</v>
      </c>
      <c r="Z154" s="904" t="n">
        <f aca="false">'別紙様式2-3（６月以降分）'!Z154</f>
        <v>6</v>
      </c>
      <c r="AA154" s="626" t="s">
        <v>372</v>
      </c>
      <c r="AB154" s="904" t="n">
        <f aca="false">'別紙様式2-3（６月以降分）'!AB154</f>
        <v>7</v>
      </c>
      <c r="AC154" s="626" t="s">
        <v>89</v>
      </c>
      <c r="AD154" s="904" t="n">
        <f aca="false">'別紙様式2-3（６月以降分）'!AD154</f>
        <v>3</v>
      </c>
      <c r="AE154" s="626" t="s">
        <v>90</v>
      </c>
      <c r="AF154" s="626" t="s">
        <v>101</v>
      </c>
      <c r="AG154" s="626" t="n">
        <f aca="false">IF(X154&gt;=1,(AB154*12+AD154)-(X154*12+Z154)+1,"")</f>
        <v>10</v>
      </c>
      <c r="AH154" s="821" t="s">
        <v>373</v>
      </c>
      <c r="AI154" s="866" t="str">
        <f aca="false">'別紙様式2-3（６月以降分）'!AI154</f>
        <v/>
      </c>
      <c r="AJ154" s="905" t="str">
        <f aca="false">'別紙様式2-3（６月以降分）'!AJ154</f>
        <v/>
      </c>
      <c r="AK154" s="937" t="n">
        <f aca="false">'別紙様式2-3（６月以降分）'!AK154</f>
        <v>0</v>
      </c>
      <c r="AL154" s="907" t="str">
        <f aca="false">IF('別紙様式2-3（６月以降分）'!AL154="","",'別紙様式2-3（６月以降分）'!AL154)</f>
        <v/>
      </c>
      <c r="AM154" s="908" t="n">
        <f aca="false">'別紙様式2-3（６月以降分）'!AM154</f>
        <v>0</v>
      </c>
      <c r="AN154" s="909" t="str">
        <f aca="false">IF('別紙様式2-3（６月以降分）'!AN154="","",'別紙様式2-3（６月以降分）'!AN154)</f>
        <v/>
      </c>
      <c r="AO154" s="704" t="str">
        <f aca="false">IF('別紙様式2-3（６月以降分）'!AO154="","",'別紙様式2-3（６月以降分）'!AO154)</f>
        <v/>
      </c>
      <c r="AP154" s="911" t="str">
        <f aca="false">IF('別紙様式2-3（６月以降分）'!AP154="","",'別紙様式2-3（６月以降分）'!AP154)</f>
        <v/>
      </c>
      <c r="AQ154" s="704" t="str">
        <f aca="false">IF('別紙様式2-3（６月以降分）'!AQ154="","",'別紙様式2-3（６月以降分）'!AQ154)</f>
        <v/>
      </c>
      <c r="AR154" s="913" t="str">
        <f aca="false">IF('別紙様式2-3（６月以降分）'!AR154="","",'別紙様式2-3（６月以降分）'!AR154)</f>
        <v/>
      </c>
      <c r="AS154" s="914" t="str">
        <f aca="false">IF('別紙様式2-3（６月以降分）'!AS154="","",'別紙様式2-3（６月以降分）'!AS154)</f>
        <v/>
      </c>
      <c r="AT154" s="915" t="str">
        <f aca="false">IF(AV156="","",IF(V156&lt;V154,"！加算の要件上は問題ありませんが、令和６年度当初の新加算の加算率と比較して、移行後の加算率が下がる計画になっています。",""))</f>
        <v/>
      </c>
      <c r="AU154" s="938"/>
      <c r="AV154" s="917"/>
      <c r="AW154" s="877" t="str">
        <f aca="false">IF('別紙様式2-2（４・５月分）'!O119="","",'別紙様式2-2（４・５月分）'!O119)</f>
        <v/>
      </c>
      <c r="AX154" s="833" t="e">
        <f aca="false">IF(SUM('別紙様式2-2（４・５月分）'!P119:P121)=0,"",SUM('別紙様式2-2（４・５月分）'!P119:P121))</f>
        <v>#N/A</v>
      </c>
      <c r="AY154" s="939" t="e">
        <f aca="false">IFERROR(VLOOKUP(K154,【参考】数式用!$AJ$2:$AK$24,2,FALSE),"")))</f>
        <v>#N/A</v>
      </c>
      <c r="AZ154" s="684"/>
      <c r="BE154" s="12"/>
      <c r="BF154" s="831" t="str">
        <f aca="false">G154</f>
        <v/>
      </c>
      <c r="BG154" s="831"/>
      <c r="BH154" s="831"/>
    </row>
    <row r="155" customFormat="false" ht="15" hidden="false" customHeight="true" outlineLevel="0" collapsed="false">
      <c r="A155" s="730"/>
      <c r="B155" s="617"/>
      <c r="C155" s="617"/>
      <c r="D155" s="617"/>
      <c r="E155" s="617"/>
      <c r="F155" s="617"/>
      <c r="G155" s="618"/>
      <c r="H155" s="618"/>
      <c r="I155" s="618"/>
      <c r="J155" s="808"/>
      <c r="K155" s="618"/>
      <c r="L155" s="809"/>
      <c r="M155" s="810"/>
      <c r="N155" s="837" t="str">
        <f aca="false">IF('別紙様式2-2（４・５月分）'!Q120="","",'別紙様式2-2（４・５月分）'!Q120)</f>
        <v/>
      </c>
      <c r="O155" s="863"/>
      <c r="P155" s="813"/>
      <c r="Q155" s="813"/>
      <c r="R155" s="813"/>
      <c r="S155" s="864"/>
      <c r="T155" s="815"/>
      <c r="U155" s="903"/>
      <c r="V155" s="865"/>
      <c r="W155" s="818"/>
      <c r="X155" s="904"/>
      <c r="Y155" s="626"/>
      <c r="Z155" s="904"/>
      <c r="AA155" s="626"/>
      <c r="AB155" s="904"/>
      <c r="AC155" s="626"/>
      <c r="AD155" s="904"/>
      <c r="AE155" s="626"/>
      <c r="AF155" s="626"/>
      <c r="AG155" s="626"/>
      <c r="AH155" s="821"/>
      <c r="AI155" s="866"/>
      <c r="AJ155" s="905"/>
      <c r="AK155" s="937"/>
      <c r="AL155" s="907"/>
      <c r="AM155" s="908"/>
      <c r="AN155" s="909"/>
      <c r="AO155" s="704"/>
      <c r="AP155" s="911"/>
      <c r="AQ155" s="704"/>
      <c r="AR155" s="913"/>
      <c r="AS155" s="914"/>
      <c r="AT155" s="920" t="str">
        <f aca="false">IF(AV156="","",IF(OR(AB156="",AB156&lt;&gt;7,AD156="",AD156&lt;&gt;3),"！算定期間の終わりが令和７年３月になっていません。年度内の廃止予定等がなければ、算定対象月を令和７年３月にしてください。",""))</f>
        <v/>
      </c>
      <c r="AU155" s="938"/>
      <c r="AV155" s="917"/>
      <c r="AW155" s="877" t="str">
        <f aca="false">IF('別紙様式2-2（４・５月分）'!O120="","",'別紙様式2-2（４・５月分）'!O120)</f>
        <v/>
      </c>
      <c r="AX155" s="833"/>
      <c r="AY155" s="939"/>
      <c r="AZ155" s="573"/>
      <c r="BE155" s="12"/>
      <c r="BF155" s="831" t="str">
        <f aca="false">G154</f>
        <v/>
      </c>
      <c r="BG155" s="831"/>
      <c r="BH155" s="831"/>
    </row>
    <row r="156" customFormat="false" ht="15" hidden="false" customHeight="true" outlineLevel="0" collapsed="false">
      <c r="A156" s="730"/>
      <c r="B156" s="617"/>
      <c r="C156" s="617"/>
      <c r="D156" s="617"/>
      <c r="E156" s="617"/>
      <c r="F156" s="617"/>
      <c r="G156" s="618"/>
      <c r="H156" s="618"/>
      <c r="I156" s="618"/>
      <c r="J156" s="808"/>
      <c r="K156" s="618"/>
      <c r="L156" s="809"/>
      <c r="M156" s="810"/>
      <c r="N156" s="837"/>
      <c r="O156" s="863"/>
      <c r="P156" s="873" t="s">
        <v>92</v>
      </c>
      <c r="Q156" s="876" t="e">
        <f aca="false">IFERROR(VLOOKUP('別紙様式2-2（４・５月分）'!AR119,【参考】数式用!$AT$5:$AV$22,3,FALSE),"")))</f>
        <v>#N/A</v>
      </c>
      <c r="R156" s="874" t="s">
        <v>94</v>
      </c>
      <c r="S156" s="875" t="e">
        <f aca="false">IFERROR(VLOOKUP(K154,【参考】数式用!$A$5:$AB$27,MATCH(Q156,【参考】数式用!$B$4:$AB$4,0)+1,0),"")))</f>
        <v>#N/A</v>
      </c>
      <c r="T156" s="843" t="s">
        <v>419</v>
      </c>
      <c r="U156" s="922"/>
      <c r="V156" s="870" t="e">
        <f aca="false">IFERROR(VLOOKUP(K154,【参考】数式用!$A$5:$AB$27,MATCH(U156,【参考】数式用!$B$4:$AB$4,0)+1,0),"")))</f>
        <v>#N/A</v>
      </c>
      <c r="W156" s="846" t="s">
        <v>88</v>
      </c>
      <c r="X156" s="923"/>
      <c r="Y156" s="667" t="s">
        <v>89</v>
      </c>
      <c r="Z156" s="923"/>
      <c r="AA156" s="667" t="s">
        <v>372</v>
      </c>
      <c r="AB156" s="923"/>
      <c r="AC156" s="667" t="s">
        <v>89</v>
      </c>
      <c r="AD156" s="923"/>
      <c r="AE156" s="667" t="s">
        <v>90</v>
      </c>
      <c r="AF156" s="667" t="s">
        <v>101</v>
      </c>
      <c r="AG156" s="667" t="str">
        <f aca="false">IF(X156&gt;=1,(AB156*12+AD156)-(X156*12+Z156)+1,"")</f>
        <v/>
      </c>
      <c r="AH156" s="849" t="s">
        <v>373</v>
      </c>
      <c r="AI156" s="850" t="str">
        <f aca="false">IFERROR(ROUNDDOWN(ROUND(L154*V156,0)*M154,0)*AG156,"")</f>
        <v/>
      </c>
      <c r="AJ156" s="924" t="str">
        <f aca="false">IFERROR(ROUNDDOWN(ROUND((L154*(V156-AX154)),0)*M154,0)*AG156,"")</f>
        <v/>
      </c>
      <c r="AK156" s="852" t="e">
        <f aca="false">IFERROR(ROUNDDOWN(ROUNDDOWN(ROUND(L154*VLOOKUP(K154,【参考】数式用!$A$5:$AB$27,MATCH("新加算Ⅳ",【参考】数式用!$B$4:$AB$4,0)+1,0),0)*M154,0)*AG156*0.5,0),"")),0),0),0))</f>
        <v>#N/A</v>
      </c>
      <c r="AL156" s="925"/>
      <c r="AM156" s="940" t="e">
        <f aca="false">IFERROR(IF('別紙様式2-2（４・５月分）'!Q121="ベア加算","", IF(OR(U156="新加算Ⅰ",U156="新加算Ⅱ",U156="新加算Ⅲ",U156="新加算Ⅳ"),ROUNDDOWN(ROUND(L154*VLOOKUP(K154,【参考】数式用!$A$5:$I$27,MATCH("ベア加算",【参考】数式用!$B$4:$I$4,0)+1,0),0)*M154,0)*AG156,"")),"")),0),0))))</f>
        <v>#N/A</v>
      </c>
      <c r="AN156" s="927"/>
      <c r="AO156" s="930"/>
      <c r="AP156" s="929"/>
      <c r="AQ156" s="930"/>
      <c r="AR156" s="931"/>
      <c r="AS156" s="932"/>
      <c r="AT156" s="920"/>
      <c r="AU156" s="611"/>
      <c r="AV156" s="831" t="str">
        <f aca="false">IF(OR(AB154&lt;&gt;7,AD154&lt;&gt;3),"V列に色付け","")</f>
        <v/>
      </c>
      <c r="AW156" s="877"/>
      <c r="AX156" s="833"/>
      <c r="AY156" s="933"/>
      <c r="AZ156" s="835" t="e">
        <f aca="false">IF(AM156&lt;&gt;"",IF(AN156="○","入力済","未入力"),"")</f>
        <v>#N/A</v>
      </c>
      <c r="BA156" s="835" t="str">
        <f aca="false">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835" t="str">
        <f aca="false">IF(OR(U156="新加算Ⅴ（７）",U156="新加算Ⅴ（９）",U156="新加算Ⅴ（10）",U156="新加算Ⅴ（12）",U156="新加算Ⅴ（13）",U156="新加算Ⅴ（14）"),IF(OR(AP156="○",AP156="令和６年度中に満たす"),"入力済","未入力"),"")</f>
        <v/>
      </c>
      <c r="BC156" s="835" t="str">
        <f aca="false">IF(OR(U156="新加算Ⅰ",U156="新加算Ⅱ",U156="新加算Ⅲ",U156="新加算Ⅴ（１）",U156="新加算Ⅴ（３）",U156="新加算Ⅴ（８）"),IF(OR(AQ156="○",AQ156="令和６年度中に満たす"),"入力済","未入力"),"")</f>
        <v/>
      </c>
      <c r="BD156" s="934" t="str">
        <f aca="false">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831" t="str">
        <f aca="false">IF(OR(U156="新加算Ⅰ",U156="新加算Ⅴ（１）",U156="新加算Ⅴ（２）",U156="新加算Ⅴ（５）",U156="新加算Ⅴ（７）",U156="新加算Ⅴ（10）"),IF(AS156="","未入力","入力済"),"")</f>
        <v/>
      </c>
      <c r="BF156" s="831" t="str">
        <f aca="false">G154</f>
        <v/>
      </c>
      <c r="BG156" s="831"/>
      <c r="BH156" s="831"/>
    </row>
    <row r="157" customFormat="false" ht="30" hidden="false" customHeight="true" outlineLevel="0" collapsed="false">
      <c r="A157" s="730"/>
      <c r="B157" s="617"/>
      <c r="C157" s="617"/>
      <c r="D157" s="617"/>
      <c r="E157" s="617"/>
      <c r="F157" s="617"/>
      <c r="G157" s="618"/>
      <c r="H157" s="618"/>
      <c r="I157" s="618"/>
      <c r="J157" s="808"/>
      <c r="K157" s="618"/>
      <c r="L157" s="809"/>
      <c r="M157" s="810"/>
      <c r="N157" s="859" t="str">
        <f aca="false">IF('別紙様式2-2（４・５月分）'!Q121="","",'別紙様式2-2（４・５月分）'!Q121)</f>
        <v/>
      </c>
      <c r="O157" s="863"/>
      <c r="P157" s="873"/>
      <c r="Q157" s="876"/>
      <c r="R157" s="874"/>
      <c r="S157" s="875"/>
      <c r="T157" s="843"/>
      <c r="U157" s="922"/>
      <c r="V157" s="870"/>
      <c r="W157" s="846"/>
      <c r="X157" s="923"/>
      <c r="Y157" s="667"/>
      <c r="Z157" s="923"/>
      <c r="AA157" s="667"/>
      <c r="AB157" s="923"/>
      <c r="AC157" s="667"/>
      <c r="AD157" s="923"/>
      <c r="AE157" s="667"/>
      <c r="AF157" s="667"/>
      <c r="AG157" s="667"/>
      <c r="AH157" s="849"/>
      <c r="AI157" s="850"/>
      <c r="AJ157" s="924"/>
      <c r="AK157" s="852"/>
      <c r="AL157" s="925"/>
      <c r="AM157" s="940"/>
      <c r="AN157" s="927"/>
      <c r="AO157" s="930"/>
      <c r="AP157" s="929"/>
      <c r="AQ157" s="930"/>
      <c r="AR157" s="931"/>
      <c r="AS157" s="932"/>
      <c r="AT157" s="935" t="str">
        <f aca="false">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611"/>
      <c r="AV157" s="831"/>
      <c r="AW157" s="877" t="str">
        <f aca="false">IF('別紙様式2-2（４・５月分）'!O121="","",'別紙様式2-2（４・５月分）'!O121)</f>
        <v/>
      </c>
      <c r="AX157" s="833"/>
      <c r="AY157" s="936"/>
      <c r="AZ157" s="835" t="str">
        <f aca="false">IF(OR(U157="新加算Ⅰ",U157="新加算Ⅱ",U157="新加算Ⅲ",U157="新加算Ⅳ",U157="新加算Ⅴ（１）",U157="新加算Ⅴ（２）",U157="新加算Ⅴ（３）",U157="新加算ⅠⅤ（４）",U157="新加算Ⅴ（５）",U157="新加算Ⅴ（６）",U157="新加算Ⅴ（８）",U157="新加算Ⅴ（11）"),IF(AJ157="○","","未入力"),"")</f>
        <v/>
      </c>
      <c r="BA157" s="835" t="str">
        <f aca="false">IF(OR(V157="新加算Ⅰ",V157="新加算Ⅱ",V157="新加算Ⅲ",V157="新加算Ⅳ",V157="新加算Ⅴ（１）",V157="新加算Ⅴ（２）",V157="新加算Ⅴ（３）",V157="新加算ⅠⅤ（４）",V157="新加算Ⅴ（５）",V157="新加算Ⅴ（６）",V157="新加算Ⅴ（８）",V157="新加算Ⅴ（11）"),IF(AK157="○","","未入力"),"")</f>
        <v/>
      </c>
      <c r="BB157" s="835" t="str">
        <f aca="false">IF(OR(V157="新加算Ⅴ（７）",V157="新加算Ⅴ（９）",V157="新加算Ⅴ（10）",V157="新加算Ⅴ（12）",V157="新加算Ⅴ（13）",V157="新加算Ⅴ（14）"),IF(AL157="○","","未入力"),"")</f>
        <v/>
      </c>
      <c r="BC157" s="835" t="str">
        <f aca="false">IF(OR(V157="新加算Ⅰ",V157="新加算Ⅱ",V157="新加算Ⅲ",V157="新加算Ⅴ（１）",V157="新加算Ⅴ（３）",V157="新加算Ⅴ（８）"),IF(AM157="○","","未入力"),"")</f>
        <v/>
      </c>
      <c r="BD157" s="934" t="str">
        <f aca="false">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831" t="str">
        <f aca="false">IF(AND(U157&lt;&gt;"（参考）令和７年度の移行予定",OR(V157="新加算Ⅰ",V157="新加算Ⅴ（１）",V157="新加算Ⅴ（２）",V157="新加算Ⅴ（５）",V157="新加算Ⅴ（７）",V157="新加算Ⅴ（10）")),IF(AO157="","未入力",IF(AO157="いずれも取得していない","要件を満たさない","")),"")</f>
        <v/>
      </c>
      <c r="BF157" s="831" t="str">
        <f aca="false">G154</f>
        <v/>
      </c>
      <c r="BG157" s="831"/>
      <c r="BH157" s="831"/>
    </row>
    <row r="158" customFormat="false" ht="30" hidden="false" customHeight="true" outlineLevel="0" collapsed="false">
      <c r="A158" s="616" t="n">
        <v>37</v>
      </c>
      <c r="B158" s="731" t="str">
        <f aca="false">IF(基本情報入力シート!C90="","",基本情報入力シート!C90)</f>
        <v/>
      </c>
      <c r="C158" s="731"/>
      <c r="D158" s="731"/>
      <c r="E158" s="731"/>
      <c r="F158" s="731"/>
      <c r="G158" s="732" t="str">
        <f aca="false">IF(基本情報入力シート!M90="","",基本情報入力シート!M90)</f>
        <v/>
      </c>
      <c r="H158" s="732" t="str">
        <f aca="false">IF(基本情報入力シート!R90="","",基本情報入力シート!R90)</f>
        <v/>
      </c>
      <c r="I158" s="732" t="str">
        <f aca="false">IF(基本情報入力シート!W90="","",基本情報入力シート!W90)</f>
        <v/>
      </c>
      <c r="J158" s="860" t="str">
        <f aca="false">IF(基本情報入力シート!X90="","",基本情報入力シート!X90)</f>
        <v/>
      </c>
      <c r="K158" s="732" t="str">
        <f aca="false">IF(基本情報入力シート!Y90="","",基本情報入力シート!Y90)</f>
        <v/>
      </c>
      <c r="L158" s="861" t="str">
        <f aca="false">IF(基本情報入力シート!AB90="","",基本情報入力シート!AB90)</f>
        <v/>
      </c>
      <c r="M158" s="862" t="e">
        <f aca="false">IF(基本情報入力シート!AC90="","",基本情報入力シート!AC90)</f>
        <v>#N/A</v>
      </c>
      <c r="N158" s="811" t="str">
        <f aca="false">IF('別紙様式2-2（４・５月分）'!Q122="","",'別紙様式2-2（４・５月分）'!Q122)</f>
        <v/>
      </c>
      <c r="O158" s="863" t="e">
        <f aca="false">IF(SUM('別紙様式2-2（４・５月分）'!R122:R124)=0,"",SUM('別紙様式2-2（４・５月分）'!R122:R124))</f>
        <v>#N/A</v>
      </c>
      <c r="P158" s="813" t="e">
        <f aca="false">IFERROR(VLOOKUP('別紙様式2-2（４・５月分）'!AR122,【参考】数式用!$AT$5:$AU$22,2,FALSE),"")))</f>
        <v>#N/A</v>
      </c>
      <c r="Q158" s="813"/>
      <c r="R158" s="813"/>
      <c r="S158" s="864" t="e">
        <f aca="false">IFERROR(VLOOKUP(K158,【参考】数式用!$A$5:$AB$27,MATCH(P158,【参考】数式用!$B$4:$AB$4,0)+1,0),"")))</f>
        <v>#N/A</v>
      </c>
      <c r="T158" s="815" t="s">
        <v>418</v>
      </c>
      <c r="U158" s="903" t="str">
        <f aca="false">IF('別紙様式2-3（６月以降分）'!U158="","",'別紙様式2-3（６月以降分）'!U158)</f>
        <v/>
      </c>
      <c r="V158" s="865" t="e">
        <f aca="false">IFERROR(VLOOKUP(K158,【参考】数式用!$A$5:$AB$27,MATCH(U158,【参考】数式用!$B$4:$AB$4,0)+1,0),"")))</f>
        <v>#N/A</v>
      </c>
      <c r="W158" s="818" t="s">
        <v>88</v>
      </c>
      <c r="X158" s="904" t="n">
        <f aca="false">'別紙様式2-3（６月以降分）'!X158</f>
        <v>6</v>
      </c>
      <c r="Y158" s="626" t="s">
        <v>89</v>
      </c>
      <c r="Z158" s="904" t="n">
        <f aca="false">'別紙様式2-3（６月以降分）'!Z158</f>
        <v>6</v>
      </c>
      <c r="AA158" s="626" t="s">
        <v>372</v>
      </c>
      <c r="AB158" s="904" t="n">
        <f aca="false">'別紙様式2-3（６月以降分）'!AB158</f>
        <v>7</v>
      </c>
      <c r="AC158" s="626" t="s">
        <v>89</v>
      </c>
      <c r="AD158" s="904" t="n">
        <f aca="false">'別紙様式2-3（６月以降分）'!AD158</f>
        <v>3</v>
      </c>
      <c r="AE158" s="626" t="s">
        <v>90</v>
      </c>
      <c r="AF158" s="626" t="s">
        <v>101</v>
      </c>
      <c r="AG158" s="626" t="n">
        <f aca="false">IF(X158&gt;=1,(AB158*12+AD158)-(X158*12+Z158)+1,"")</f>
        <v>10</v>
      </c>
      <c r="AH158" s="821" t="s">
        <v>373</v>
      </c>
      <c r="AI158" s="866" t="str">
        <f aca="false">'別紙様式2-3（６月以降分）'!AI158</f>
        <v/>
      </c>
      <c r="AJ158" s="905" t="str">
        <f aca="false">'別紙様式2-3（６月以降分）'!AJ158</f>
        <v/>
      </c>
      <c r="AK158" s="937" t="n">
        <f aca="false">'別紙様式2-3（６月以降分）'!AK158</f>
        <v>0</v>
      </c>
      <c r="AL158" s="907" t="str">
        <f aca="false">IF('別紙様式2-3（６月以降分）'!AL158="","",'別紙様式2-3（６月以降分）'!AL158)</f>
        <v/>
      </c>
      <c r="AM158" s="908" t="n">
        <f aca="false">'別紙様式2-3（６月以降分）'!AM158</f>
        <v>0</v>
      </c>
      <c r="AN158" s="909" t="str">
        <f aca="false">IF('別紙様式2-3（６月以降分）'!AN158="","",'別紙様式2-3（６月以降分）'!AN158)</f>
        <v/>
      </c>
      <c r="AO158" s="704" t="str">
        <f aca="false">IF('別紙様式2-3（６月以降分）'!AO158="","",'別紙様式2-3（６月以降分）'!AO158)</f>
        <v/>
      </c>
      <c r="AP158" s="911" t="str">
        <f aca="false">IF('別紙様式2-3（６月以降分）'!AP158="","",'別紙様式2-3（６月以降分）'!AP158)</f>
        <v/>
      </c>
      <c r="AQ158" s="704" t="str">
        <f aca="false">IF('別紙様式2-3（６月以降分）'!AQ158="","",'別紙様式2-3（６月以降分）'!AQ158)</f>
        <v/>
      </c>
      <c r="AR158" s="913" t="str">
        <f aca="false">IF('別紙様式2-3（６月以降分）'!AR158="","",'別紙様式2-3（６月以降分）'!AR158)</f>
        <v/>
      </c>
      <c r="AS158" s="914" t="str">
        <f aca="false">IF('別紙様式2-3（６月以降分）'!AS158="","",'別紙様式2-3（６月以降分）'!AS158)</f>
        <v/>
      </c>
      <c r="AT158" s="915" t="str">
        <f aca="false">IF(AV160="","",IF(V160&lt;V158,"！加算の要件上は問題ありませんが、令和６年度当初の新加算の加算率と比較して、移行後の加算率が下がる計画になっています。",""))</f>
        <v/>
      </c>
      <c r="AU158" s="938"/>
      <c r="AV158" s="917"/>
      <c r="AW158" s="877" t="str">
        <f aca="false">IF('別紙様式2-2（４・５月分）'!O122="","",'別紙様式2-2（４・５月分）'!O122)</f>
        <v/>
      </c>
      <c r="AX158" s="833" t="e">
        <f aca="false">IF(SUM('別紙様式2-2（４・５月分）'!P122:P124)=0,"",SUM('別紙様式2-2（４・５月分）'!P122:P124))</f>
        <v>#N/A</v>
      </c>
      <c r="AY158" s="919" t="e">
        <f aca="false">IFERROR(VLOOKUP(K158,【参考】数式用!$AJ$2:$AK$24,2,FALSE),"")))</f>
        <v>#N/A</v>
      </c>
      <c r="AZ158" s="684"/>
      <c r="BE158" s="12"/>
      <c r="BF158" s="831" t="str">
        <f aca="false">G158</f>
        <v/>
      </c>
      <c r="BG158" s="831"/>
      <c r="BH158" s="831"/>
    </row>
    <row r="159" customFormat="false" ht="15" hidden="false" customHeight="true" outlineLevel="0" collapsed="false">
      <c r="A159" s="616"/>
      <c r="B159" s="731"/>
      <c r="C159" s="731"/>
      <c r="D159" s="731"/>
      <c r="E159" s="731"/>
      <c r="F159" s="731"/>
      <c r="G159" s="732"/>
      <c r="H159" s="732"/>
      <c r="I159" s="732"/>
      <c r="J159" s="860"/>
      <c r="K159" s="732"/>
      <c r="L159" s="861"/>
      <c r="M159" s="862"/>
      <c r="N159" s="837" t="str">
        <f aca="false">IF('別紙様式2-2（４・５月分）'!Q123="","",'別紙様式2-2（４・５月分）'!Q123)</f>
        <v/>
      </c>
      <c r="O159" s="863"/>
      <c r="P159" s="813"/>
      <c r="Q159" s="813"/>
      <c r="R159" s="813"/>
      <c r="S159" s="864"/>
      <c r="T159" s="815"/>
      <c r="U159" s="903"/>
      <c r="V159" s="865"/>
      <c r="W159" s="818"/>
      <c r="X159" s="904"/>
      <c r="Y159" s="626"/>
      <c r="Z159" s="904"/>
      <c r="AA159" s="626"/>
      <c r="AB159" s="904"/>
      <c r="AC159" s="626"/>
      <c r="AD159" s="904"/>
      <c r="AE159" s="626"/>
      <c r="AF159" s="626"/>
      <c r="AG159" s="626"/>
      <c r="AH159" s="821"/>
      <c r="AI159" s="866"/>
      <c r="AJ159" s="905"/>
      <c r="AK159" s="937"/>
      <c r="AL159" s="907"/>
      <c r="AM159" s="908"/>
      <c r="AN159" s="909"/>
      <c r="AO159" s="704"/>
      <c r="AP159" s="911"/>
      <c r="AQ159" s="704"/>
      <c r="AR159" s="913"/>
      <c r="AS159" s="914"/>
      <c r="AT159" s="920" t="str">
        <f aca="false">IF(AV160="","",IF(OR(AB160="",AB160&lt;&gt;7,AD160="",AD160&lt;&gt;3),"！算定期間の終わりが令和７年３月になっていません。年度内の廃止予定等がなければ、算定対象月を令和７年３月にしてください。",""))</f>
        <v/>
      </c>
      <c r="AU159" s="938"/>
      <c r="AV159" s="917"/>
      <c r="AW159" s="877" t="str">
        <f aca="false">IF('別紙様式2-2（４・５月分）'!O123="","",'別紙様式2-2（４・５月分）'!O123)</f>
        <v/>
      </c>
      <c r="AX159" s="833"/>
      <c r="AY159" s="919"/>
      <c r="AZ159" s="573"/>
      <c r="BE159" s="12"/>
      <c r="BF159" s="831" t="str">
        <f aca="false">G158</f>
        <v/>
      </c>
      <c r="BG159" s="831"/>
      <c r="BH159" s="831"/>
    </row>
    <row r="160" customFormat="false" ht="15" hidden="false" customHeight="true" outlineLevel="0" collapsed="false">
      <c r="A160" s="616"/>
      <c r="B160" s="731"/>
      <c r="C160" s="731"/>
      <c r="D160" s="731"/>
      <c r="E160" s="731"/>
      <c r="F160" s="731"/>
      <c r="G160" s="732"/>
      <c r="H160" s="732"/>
      <c r="I160" s="732"/>
      <c r="J160" s="860"/>
      <c r="K160" s="732"/>
      <c r="L160" s="861"/>
      <c r="M160" s="862"/>
      <c r="N160" s="837"/>
      <c r="O160" s="863"/>
      <c r="P160" s="873" t="s">
        <v>92</v>
      </c>
      <c r="Q160" s="876" t="e">
        <f aca="false">IFERROR(VLOOKUP('別紙様式2-2（４・５月分）'!AR122,【参考】数式用!$AT$5:$AV$22,3,FALSE),"")))</f>
        <v>#N/A</v>
      </c>
      <c r="R160" s="874" t="s">
        <v>94</v>
      </c>
      <c r="S160" s="869" t="e">
        <f aca="false">IFERROR(VLOOKUP(K158,【参考】数式用!$A$5:$AB$27,MATCH(Q160,【参考】数式用!$B$4:$AB$4,0)+1,0),"")))</f>
        <v>#N/A</v>
      </c>
      <c r="T160" s="843" t="s">
        <v>419</v>
      </c>
      <c r="U160" s="922"/>
      <c r="V160" s="870" t="e">
        <f aca="false">IFERROR(VLOOKUP(K158,【参考】数式用!$A$5:$AB$27,MATCH(U160,【参考】数式用!$B$4:$AB$4,0)+1,0),"")))</f>
        <v>#N/A</v>
      </c>
      <c r="W160" s="846" t="s">
        <v>88</v>
      </c>
      <c r="X160" s="923"/>
      <c r="Y160" s="667" t="s">
        <v>89</v>
      </c>
      <c r="Z160" s="923"/>
      <c r="AA160" s="667" t="s">
        <v>372</v>
      </c>
      <c r="AB160" s="923"/>
      <c r="AC160" s="667" t="s">
        <v>89</v>
      </c>
      <c r="AD160" s="923"/>
      <c r="AE160" s="667" t="s">
        <v>90</v>
      </c>
      <c r="AF160" s="667" t="s">
        <v>101</v>
      </c>
      <c r="AG160" s="667" t="str">
        <f aca="false">IF(X160&gt;=1,(AB160*12+AD160)-(X160*12+Z160)+1,"")</f>
        <v/>
      </c>
      <c r="AH160" s="849" t="s">
        <v>373</v>
      </c>
      <c r="AI160" s="850" t="str">
        <f aca="false">IFERROR(ROUNDDOWN(ROUND(L158*V160,0)*M158,0)*AG160,"")</f>
        <v/>
      </c>
      <c r="AJ160" s="924" t="str">
        <f aca="false">IFERROR(ROUNDDOWN(ROUND((L158*(V160-AX158)),0)*M158,0)*AG160,"")</f>
        <v/>
      </c>
      <c r="AK160" s="852" t="e">
        <f aca="false">IFERROR(ROUNDDOWN(ROUNDDOWN(ROUND(L158*VLOOKUP(K158,【参考】数式用!$A$5:$AB$27,MATCH("新加算Ⅳ",【参考】数式用!$B$4:$AB$4,0)+1,0),0)*M158,0)*AG160*0.5,0),"")),0),0),0))</f>
        <v>#N/A</v>
      </c>
      <c r="AL160" s="925"/>
      <c r="AM160" s="940" t="e">
        <f aca="false">IFERROR(IF('別紙様式2-2（４・５月分）'!Q124="ベア加算","", IF(OR(U160="新加算Ⅰ",U160="新加算Ⅱ",U160="新加算Ⅲ",U160="新加算Ⅳ"),ROUNDDOWN(ROUND(L158*VLOOKUP(K158,【参考】数式用!$A$5:$I$27,MATCH("ベア加算",【参考】数式用!$B$4:$I$4,0)+1,0),0)*M158,0)*AG160,"")),"")),0),0))))</f>
        <v>#N/A</v>
      </c>
      <c r="AN160" s="927"/>
      <c r="AO160" s="930"/>
      <c r="AP160" s="929"/>
      <c r="AQ160" s="930"/>
      <c r="AR160" s="931"/>
      <c r="AS160" s="932"/>
      <c r="AT160" s="920"/>
      <c r="AU160" s="611"/>
      <c r="AV160" s="831" t="str">
        <f aca="false">IF(OR(AB158&lt;&gt;7,AD158&lt;&gt;3),"V列に色付け","")</f>
        <v/>
      </c>
      <c r="AW160" s="877"/>
      <c r="AX160" s="833"/>
      <c r="AY160" s="933"/>
      <c r="AZ160" s="835" t="e">
        <f aca="false">IF(AM160&lt;&gt;"",IF(AN160="○","入力済","未入力"),"")</f>
        <v>#N/A</v>
      </c>
      <c r="BA160" s="835" t="str">
        <f aca="false">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835" t="str">
        <f aca="false">IF(OR(U160="新加算Ⅴ（７）",U160="新加算Ⅴ（９）",U160="新加算Ⅴ（10）",U160="新加算Ⅴ（12）",U160="新加算Ⅴ（13）",U160="新加算Ⅴ（14）"),IF(OR(AP160="○",AP160="令和６年度中に満たす"),"入力済","未入力"),"")</f>
        <v/>
      </c>
      <c r="BC160" s="835" t="str">
        <f aca="false">IF(OR(U160="新加算Ⅰ",U160="新加算Ⅱ",U160="新加算Ⅲ",U160="新加算Ⅴ（１）",U160="新加算Ⅴ（３）",U160="新加算Ⅴ（８）"),IF(OR(AQ160="○",AQ160="令和６年度中に満たす"),"入力済","未入力"),"")</f>
        <v/>
      </c>
      <c r="BD160" s="934" t="str">
        <f aca="false">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831" t="str">
        <f aca="false">IF(OR(U160="新加算Ⅰ",U160="新加算Ⅴ（１）",U160="新加算Ⅴ（２）",U160="新加算Ⅴ（５）",U160="新加算Ⅴ（７）",U160="新加算Ⅴ（10）"),IF(AS160="","未入力","入力済"),"")</f>
        <v/>
      </c>
      <c r="BF160" s="831" t="str">
        <f aca="false">G158</f>
        <v/>
      </c>
      <c r="BG160" s="831"/>
      <c r="BH160" s="831"/>
    </row>
    <row r="161" customFormat="false" ht="30" hidden="false" customHeight="true" outlineLevel="0" collapsed="false">
      <c r="A161" s="616"/>
      <c r="B161" s="731"/>
      <c r="C161" s="731"/>
      <c r="D161" s="731"/>
      <c r="E161" s="731"/>
      <c r="F161" s="731"/>
      <c r="G161" s="732"/>
      <c r="H161" s="732"/>
      <c r="I161" s="732"/>
      <c r="J161" s="860"/>
      <c r="K161" s="732"/>
      <c r="L161" s="861"/>
      <c r="M161" s="862"/>
      <c r="N161" s="859" t="str">
        <f aca="false">IF('別紙様式2-2（４・５月分）'!Q124="","",'別紙様式2-2（４・５月分）'!Q124)</f>
        <v/>
      </c>
      <c r="O161" s="863"/>
      <c r="P161" s="873"/>
      <c r="Q161" s="876"/>
      <c r="R161" s="874"/>
      <c r="S161" s="869"/>
      <c r="T161" s="843"/>
      <c r="U161" s="922"/>
      <c r="V161" s="870"/>
      <c r="W161" s="846"/>
      <c r="X161" s="923"/>
      <c r="Y161" s="667"/>
      <c r="Z161" s="923"/>
      <c r="AA161" s="667"/>
      <c r="AB161" s="923"/>
      <c r="AC161" s="667"/>
      <c r="AD161" s="923"/>
      <c r="AE161" s="667"/>
      <c r="AF161" s="667"/>
      <c r="AG161" s="667"/>
      <c r="AH161" s="849"/>
      <c r="AI161" s="850"/>
      <c r="AJ161" s="924"/>
      <c r="AK161" s="852"/>
      <c r="AL161" s="925"/>
      <c r="AM161" s="940"/>
      <c r="AN161" s="927"/>
      <c r="AO161" s="930"/>
      <c r="AP161" s="929"/>
      <c r="AQ161" s="930"/>
      <c r="AR161" s="931"/>
      <c r="AS161" s="932"/>
      <c r="AT161" s="935" t="str">
        <f aca="false">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611"/>
      <c r="AV161" s="831"/>
      <c r="AW161" s="877" t="str">
        <f aca="false">IF('別紙様式2-2（４・５月分）'!O124="","",'別紙様式2-2（４・５月分）'!O124)</f>
        <v/>
      </c>
      <c r="AX161" s="833"/>
      <c r="AY161" s="936"/>
      <c r="AZ161" s="835" t="str">
        <f aca="false">IF(OR(U161="新加算Ⅰ",U161="新加算Ⅱ",U161="新加算Ⅲ",U161="新加算Ⅳ",U161="新加算Ⅴ（１）",U161="新加算Ⅴ（２）",U161="新加算Ⅴ（３）",U161="新加算ⅠⅤ（４）",U161="新加算Ⅴ（５）",U161="新加算Ⅴ（６）",U161="新加算Ⅴ（８）",U161="新加算Ⅴ（11）"),IF(AJ161="○","","未入力"),"")</f>
        <v/>
      </c>
      <c r="BA161" s="835" t="str">
        <f aca="false">IF(OR(V161="新加算Ⅰ",V161="新加算Ⅱ",V161="新加算Ⅲ",V161="新加算Ⅳ",V161="新加算Ⅴ（１）",V161="新加算Ⅴ（２）",V161="新加算Ⅴ（３）",V161="新加算ⅠⅤ（４）",V161="新加算Ⅴ（５）",V161="新加算Ⅴ（６）",V161="新加算Ⅴ（８）",V161="新加算Ⅴ（11）"),IF(AK161="○","","未入力"),"")</f>
        <v/>
      </c>
      <c r="BB161" s="835" t="str">
        <f aca="false">IF(OR(V161="新加算Ⅴ（７）",V161="新加算Ⅴ（９）",V161="新加算Ⅴ（10）",V161="新加算Ⅴ（12）",V161="新加算Ⅴ（13）",V161="新加算Ⅴ（14）"),IF(AL161="○","","未入力"),"")</f>
        <v/>
      </c>
      <c r="BC161" s="835" t="str">
        <f aca="false">IF(OR(V161="新加算Ⅰ",V161="新加算Ⅱ",V161="新加算Ⅲ",V161="新加算Ⅴ（１）",V161="新加算Ⅴ（３）",V161="新加算Ⅴ（８）"),IF(AM161="○","","未入力"),"")</f>
        <v/>
      </c>
      <c r="BD161" s="934" t="str">
        <f aca="false">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831" t="str">
        <f aca="false">IF(AND(U161&lt;&gt;"（参考）令和７年度の移行予定",OR(V161="新加算Ⅰ",V161="新加算Ⅴ（１）",V161="新加算Ⅴ（２）",V161="新加算Ⅴ（５）",V161="新加算Ⅴ（７）",V161="新加算Ⅴ（10）")),IF(AO161="","未入力",IF(AO161="いずれも取得していない","要件を満たさない","")),"")</f>
        <v/>
      </c>
      <c r="BF161" s="831" t="str">
        <f aca="false">G158</f>
        <v/>
      </c>
      <c r="BG161" s="831"/>
      <c r="BH161" s="831"/>
    </row>
    <row r="162" customFormat="false" ht="30" hidden="false" customHeight="true" outlineLevel="0" collapsed="false">
      <c r="A162" s="730" t="n">
        <v>38</v>
      </c>
      <c r="B162" s="617" t="str">
        <f aca="false">IF(基本情報入力シート!C91="","",基本情報入力シート!C91)</f>
        <v/>
      </c>
      <c r="C162" s="617"/>
      <c r="D162" s="617"/>
      <c r="E162" s="617"/>
      <c r="F162" s="617"/>
      <c r="G162" s="618" t="str">
        <f aca="false">IF(基本情報入力シート!M91="","",基本情報入力シート!M91)</f>
        <v/>
      </c>
      <c r="H162" s="618" t="str">
        <f aca="false">IF(基本情報入力シート!R91="","",基本情報入力シート!R91)</f>
        <v/>
      </c>
      <c r="I162" s="618" t="str">
        <f aca="false">IF(基本情報入力シート!W91="","",基本情報入力シート!W91)</f>
        <v/>
      </c>
      <c r="J162" s="808" t="str">
        <f aca="false">IF(基本情報入力シート!X91="","",基本情報入力シート!X91)</f>
        <v/>
      </c>
      <c r="K162" s="618" t="str">
        <f aca="false">IF(基本情報入力シート!Y91="","",基本情報入力シート!Y91)</f>
        <v/>
      </c>
      <c r="L162" s="809" t="str">
        <f aca="false">IF(基本情報入力シート!AB91="","",基本情報入力シート!AB91)</f>
        <v/>
      </c>
      <c r="M162" s="810" t="e">
        <f aca="false">IF(基本情報入力シート!AC91="","",基本情報入力シート!AC91)</f>
        <v>#N/A</v>
      </c>
      <c r="N162" s="811" t="str">
        <f aca="false">IF('別紙様式2-2（４・５月分）'!Q125="","",'別紙様式2-2（４・５月分）'!Q125)</f>
        <v/>
      </c>
      <c r="O162" s="863" t="e">
        <f aca="false">IF(SUM('別紙様式2-2（４・５月分）'!R125:R127)=0,"",SUM('別紙様式2-2（４・５月分）'!R125:R127))</f>
        <v>#N/A</v>
      </c>
      <c r="P162" s="813" t="e">
        <f aca="false">IFERROR(VLOOKUP('別紙様式2-2（４・５月分）'!AR125,【参考】数式用!$AT$5:$AU$22,2,FALSE),"")))</f>
        <v>#N/A</v>
      </c>
      <c r="Q162" s="813"/>
      <c r="R162" s="813"/>
      <c r="S162" s="864" t="e">
        <f aca="false">IFERROR(VLOOKUP(K162,【参考】数式用!$A$5:$AB$27,MATCH(P162,【参考】数式用!$B$4:$AB$4,0)+1,0),"")))</f>
        <v>#N/A</v>
      </c>
      <c r="T162" s="815" t="s">
        <v>418</v>
      </c>
      <c r="U162" s="903" t="str">
        <f aca="false">IF('別紙様式2-3（６月以降分）'!U162="","",'別紙様式2-3（６月以降分）'!U162)</f>
        <v/>
      </c>
      <c r="V162" s="865" t="e">
        <f aca="false">IFERROR(VLOOKUP(K162,【参考】数式用!$A$5:$AB$27,MATCH(U162,【参考】数式用!$B$4:$AB$4,0)+1,0),"")))</f>
        <v>#N/A</v>
      </c>
      <c r="W162" s="818" t="s">
        <v>88</v>
      </c>
      <c r="X162" s="904" t="n">
        <f aca="false">'別紙様式2-3（６月以降分）'!X162</f>
        <v>6</v>
      </c>
      <c r="Y162" s="626" t="s">
        <v>89</v>
      </c>
      <c r="Z162" s="904" t="n">
        <f aca="false">'別紙様式2-3（６月以降分）'!Z162</f>
        <v>6</v>
      </c>
      <c r="AA162" s="626" t="s">
        <v>372</v>
      </c>
      <c r="AB162" s="904" t="n">
        <f aca="false">'別紙様式2-3（６月以降分）'!AB162</f>
        <v>7</v>
      </c>
      <c r="AC162" s="626" t="s">
        <v>89</v>
      </c>
      <c r="AD162" s="904" t="n">
        <f aca="false">'別紙様式2-3（６月以降分）'!AD162</f>
        <v>3</v>
      </c>
      <c r="AE162" s="626" t="s">
        <v>90</v>
      </c>
      <c r="AF162" s="626" t="s">
        <v>101</v>
      </c>
      <c r="AG162" s="626" t="n">
        <f aca="false">IF(X162&gt;=1,(AB162*12+AD162)-(X162*12+Z162)+1,"")</f>
        <v>10</v>
      </c>
      <c r="AH162" s="821" t="s">
        <v>373</v>
      </c>
      <c r="AI162" s="866" t="str">
        <f aca="false">'別紙様式2-3（６月以降分）'!AI162</f>
        <v/>
      </c>
      <c r="AJ162" s="905" t="str">
        <f aca="false">'別紙様式2-3（６月以降分）'!AJ162</f>
        <v/>
      </c>
      <c r="AK162" s="937" t="n">
        <f aca="false">'別紙様式2-3（６月以降分）'!AK162</f>
        <v>0</v>
      </c>
      <c r="AL162" s="907" t="str">
        <f aca="false">IF('別紙様式2-3（６月以降分）'!AL162="","",'別紙様式2-3（６月以降分）'!AL162)</f>
        <v/>
      </c>
      <c r="AM162" s="908" t="n">
        <f aca="false">'別紙様式2-3（６月以降分）'!AM162</f>
        <v>0</v>
      </c>
      <c r="AN162" s="909" t="str">
        <f aca="false">IF('別紙様式2-3（６月以降分）'!AN162="","",'別紙様式2-3（６月以降分）'!AN162)</f>
        <v/>
      </c>
      <c r="AO162" s="704" t="str">
        <f aca="false">IF('別紙様式2-3（６月以降分）'!AO162="","",'別紙様式2-3（６月以降分）'!AO162)</f>
        <v/>
      </c>
      <c r="AP162" s="911" t="str">
        <f aca="false">IF('別紙様式2-3（６月以降分）'!AP162="","",'別紙様式2-3（６月以降分）'!AP162)</f>
        <v/>
      </c>
      <c r="AQ162" s="704" t="str">
        <f aca="false">IF('別紙様式2-3（６月以降分）'!AQ162="","",'別紙様式2-3（６月以降分）'!AQ162)</f>
        <v/>
      </c>
      <c r="AR162" s="913" t="str">
        <f aca="false">IF('別紙様式2-3（６月以降分）'!AR162="","",'別紙様式2-3（６月以降分）'!AR162)</f>
        <v/>
      </c>
      <c r="AS162" s="914" t="str">
        <f aca="false">IF('別紙様式2-3（６月以降分）'!AS162="","",'別紙様式2-3（６月以降分）'!AS162)</f>
        <v/>
      </c>
      <c r="AT162" s="915" t="str">
        <f aca="false">IF(AV164="","",IF(V164&lt;V162,"！加算の要件上は問題ありませんが、令和６年度当初の新加算の加算率と比較して、移行後の加算率が下がる計画になっています。",""))</f>
        <v/>
      </c>
      <c r="AU162" s="938"/>
      <c r="AV162" s="917"/>
      <c r="AW162" s="877" t="str">
        <f aca="false">IF('別紙様式2-2（４・５月分）'!O125="","",'別紙様式2-2（４・５月分）'!O125)</f>
        <v/>
      </c>
      <c r="AX162" s="833" t="e">
        <f aca="false">IF(SUM('別紙様式2-2（４・５月分）'!P125:P127)=0,"",SUM('別紙様式2-2（４・５月分）'!P125:P127))</f>
        <v>#N/A</v>
      </c>
      <c r="AY162" s="939" t="e">
        <f aca="false">IFERROR(VLOOKUP(K162,【参考】数式用!$AJ$2:$AK$24,2,FALSE),"")))</f>
        <v>#N/A</v>
      </c>
      <c r="AZ162" s="684"/>
      <c r="BE162" s="12"/>
      <c r="BF162" s="831" t="str">
        <f aca="false">G162</f>
        <v/>
      </c>
      <c r="BG162" s="831"/>
      <c r="BH162" s="831"/>
    </row>
    <row r="163" customFormat="false" ht="15" hidden="false" customHeight="true" outlineLevel="0" collapsed="false">
      <c r="A163" s="730"/>
      <c r="B163" s="617"/>
      <c r="C163" s="617"/>
      <c r="D163" s="617"/>
      <c r="E163" s="617"/>
      <c r="F163" s="617"/>
      <c r="G163" s="618"/>
      <c r="H163" s="618"/>
      <c r="I163" s="618"/>
      <c r="J163" s="808"/>
      <c r="K163" s="618"/>
      <c r="L163" s="809"/>
      <c r="M163" s="810"/>
      <c r="N163" s="837" t="str">
        <f aca="false">IF('別紙様式2-2（４・５月分）'!Q126="","",'別紙様式2-2（４・５月分）'!Q126)</f>
        <v/>
      </c>
      <c r="O163" s="863"/>
      <c r="P163" s="813"/>
      <c r="Q163" s="813"/>
      <c r="R163" s="813"/>
      <c r="S163" s="864"/>
      <c r="T163" s="815"/>
      <c r="U163" s="903"/>
      <c r="V163" s="865"/>
      <c r="W163" s="818"/>
      <c r="X163" s="904"/>
      <c r="Y163" s="626"/>
      <c r="Z163" s="904"/>
      <c r="AA163" s="626"/>
      <c r="AB163" s="904"/>
      <c r="AC163" s="626"/>
      <c r="AD163" s="904"/>
      <c r="AE163" s="626"/>
      <c r="AF163" s="626"/>
      <c r="AG163" s="626"/>
      <c r="AH163" s="821"/>
      <c r="AI163" s="866"/>
      <c r="AJ163" s="905"/>
      <c r="AK163" s="937"/>
      <c r="AL163" s="907"/>
      <c r="AM163" s="908"/>
      <c r="AN163" s="909"/>
      <c r="AO163" s="704"/>
      <c r="AP163" s="911"/>
      <c r="AQ163" s="704"/>
      <c r="AR163" s="913"/>
      <c r="AS163" s="914"/>
      <c r="AT163" s="920" t="str">
        <f aca="false">IF(AV164="","",IF(OR(AB164="",AB164&lt;&gt;7,AD164="",AD164&lt;&gt;3),"！算定期間の終わりが令和７年３月になっていません。年度内の廃止予定等がなければ、算定対象月を令和７年３月にしてください。",""))</f>
        <v/>
      </c>
      <c r="AU163" s="938"/>
      <c r="AV163" s="917"/>
      <c r="AW163" s="877" t="str">
        <f aca="false">IF('別紙様式2-2（４・５月分）'!O126="","",'別紙様式2-2（４・５月分）'!O126)</f>
        <v/>
      </c>
      <c r="AX163" s="833"/>
      <c r="AY163" s="939"/>
      <c r="AZ163" s="573"/>
      <c r="BE163" s="12"/>
      <c r="BF163" s="831" t="str">
        <f aca="false">G162</f>
        <v/>
      </c>
      <c r="BG163" s="831"/>
      <c r="BH163" s="831"/>
    </row>
    <row r="164" customFormat="false" ht="15" hidden="false" customHeight="true" outlineLevel="0" collapsed="false">
      <c r="A164" s="730"/>
      <c r="B164" s="617"/>
      <c r="C164" s="617"/>
      <c r="D164" s="617"/>
      <c r="E164" s="617"/>
      <c r="F164" s="617"/>
      <c r="G164" s="618"/>
      <c r="H164" s="618"/>
      <c r="I164" s="618"/>
      <c r="J164" s="808"/>
      <c r="K164" s="618"/>
      <c r="L164" s="809"/>
      <c r="M164" s="810"/>
      <c r="N164" s="837"/>
      <c r="O164" s="863"/>
      <c r="P164" s="873" t="s">
        <v>92</v>
      </c>
      <c r="Q164" s="876" t="e">
        <f aca="false">IFERROR(VLOOKUP('別紙様式2-2（４・５月分）'!AR125,【参考】数式用!$AT$5:$AV$22,3,FALSE),"")))</f>
        <v>#N/A</v>
      </c>
      <c r="R164" s="874" t="s">
        <v>94</v>
      </c>
      <c r="S164" s="875" t="e">
        <f aca="false">IFERROR(VLOOKUP(K162,【参考】数式用!$A$5:$AB$27,MATCH(Q164,【参考】数式用!$B$4:$AB$4,0)+1,0),"")))</f>
        <v>#N/A</v>
      </c>
      <c r="T164" s="843" t="s">
        <v>419</v>
      </c>
      <c r="U164" s="922"/>
      <c r="V164" s="870" t="e">
        <f aca="false">IFERROR(VLOOKUP(K162,【参考】数式用!$A$5:$AB$27,MATCH(U164,【参考】数式用!$B$4:$AB$4,0)+1,0),"")))</f>
        <v>#N/A</v>
      </c>
      <c r="W164" s="846" t="s">
        <v>88</v>
      </c>
      <c r="X164" s="923"/>
      <c r="Y164" s="667" t="s">
        <v>89</v>
      </c>
      <c r="Z164" s="923"/>
      <c r="AA164" s="667" t="s">
        <v>372</v>
      </c>
      <c r="AB164" s="923"/>
      <c r="AC164" s="667" t="s">
        <v>89</v>
      </c>
      <c r="AD164" s="923"/>
      <c r="AE164" s="667" t="s">
        <v>90</v>
      </c>
      <c r="AF164" s="667" t="s">
        <v>101</v>
      </c>
      <c r="AG164" s="667" t="str">
        <f aca="false">IF(X164&gt;=1,(AB164*12+AD164)-(X164*12+Z164)+1,"")</f>
        <v/>
      </c>
      <c r="AH164" s="849" t="s">
        <v>373</v>
      </c>
      <c r="AI164" s="850" t="str">
        <f aca="false">IFERROR(ROUNDDOWN(ROUND(L162*V164,0)*M162,0)*AG164,"")</f>
        <v/>
      </c>
      <c r="AJ164" s="924" t="str">
        <f aca="false">IFERROR(ROUNDDOWN(ROUND((L162*(V164-AX162)),0)*M162,0)*AG164,"")</f>
        <v/>
      </c>
      <c r="AK164" s="852" t="e">
        <f aca="false">IFERROR(ROUNDDOWN(ROUNDDOWN(ROUND(L162*VLOOKUP(K162,【参考】数式用!$A$5:$AB$27,MATCH("新加算Ⅳ",【参考】数式用!$B$4:$AB$4,0)+1,0),0)*M162,0)*AG164*0.5,0),"")),0),0),0))</f>
        <v>#N/A</v>
      </c>
      <c r="AL164" s="925"/>
      <c r="AM164" s="940" t="e">
        <f aca="false">IFERROR(IF('別紙様式2-2（４・５月分）'!Q127="ベア加算","", IF(OR(U164="新加算Ⅰ",U164="新加算Ⅱ",U164="新加算Ⅲ",U164="新加算Ⅳ"),ROUNDDOWN(ROUND(L162*VLOOKUP(K162,【参考】数式用!$A$5:$I$27,MATCH("ベア加算",【参考】数式用!$B$4:$I$4,0)+1,0),0)*M162,0)*AG164,"")),"")),0),0))))</f>
        <v>#N/A</v>
      </c>
      <c r="AN164" s="927"/>
      <c r="AO164" s="930"/>
      <c r="AP164" s="929"/>
      <c r="AQ164" s="930"/>
      <c r="AR164" s="931"/>
      <c r="AS164" s="932"/>
      <c r="AT164" s="920"/>
      <c r="AU164" s="611"/>
      <c r="AV164" s="831" t="str">
        <f aca="false">IF(OR(AB162&lt;&gt;7,AD162&lt;&gt;3),"V列に色付け","")</f>
        <v/>
      </c>
      <c r="AW164" s="877"/>
      <c r="AX164" s="833"/>
      <c r="AY164" s="933"/>
      <c r="AZ164" s="835" t="e">
        <f aca="false">IF(AM164&lt;&gt;"",IF(AN164="○","入力済","未入力"),"")</f>
        <v>#N/A</v>
      </c>
      <c r="BA164" s="835" t="str">
        <f aca="false">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835" t="str">
        <f aca="false">IF(OR(U164="新加算Ⅴ（７）",U164="新加算Ⅴ（９）",U164="新加算Ⅴ（10）",U164="新加算Ⅴ（12）",U164="新加算Ⅴ（13）",U164="新加算Ⅴ（14）"),IF(OR(AP164="○",AP164="令和６年度中に満たす"),"入力済","未入力"),"")</f>
        <v/>
      </c>
      <c r="BC164" s="835" t="str">
        <f aca="false">IF(OR(U164="新加算Ⅰ",U164="新加算Ⅱ",U164="新加算Ⅲ",U164="新加算Ⅴ（１）",U164="新加算Ⅴ（３）",U164="新加算Ⅴ（８）"),IF(OR(AQ164="○",AQ164="令和６年度中に満たす"),"入力済","未入力"),"")</f>
        <v/>
      </c>
      <c r="BD164" s="934" t="str">
        <f aca="false">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831" t="str">
        <f aca="false">IF(OR(U164="新加算Ⅰ",U164="新加算Ⅴ（１）",U164="新加算Ⅴ（２）",U164="新加算Ⅴ（５）",U164="新加算Ⅴ（７）",U164="新加算Ⅴ（10）"),IF(AS164="","未入力","入力済"),"")</f>
        <v/>
      </c>
      <c r="BF164" s="831" t="str">
        <f aca="false">G162</f>
        <v/>
      </c>
      <c r="BG164" s="831"/>
      <c r="BH164" s="831"/>
    </row>
    <row r="165" customFormat="false" ht="30" hidden="false" customHeight="true" outlineLevel="0" collapsed="false">
      <c r="A165" s="730"/>
      <c r="B165" s="617"/>
      <c r="C165" s="617"/>
      <c r="D165" s="617"/>
      <c r="E165" s="617"/>
      <c r="F165" s="617"/>
      <c r="G165" s="618"/>
      <c r="H165" s="618"/>
      <c r="I165" s="618"/>
      <c r="J165" s="808"/>
      <c r="K165" s="618"/>
      <c r="L165" s="809"/>
      <c r="M165" s="810"/>
      <c r="N165" s="859" t="str">
        <f aca="false">IF('別紙様式2-2（４・５月分）'!Q127="","",'別紙様式2-2（４・５月分）'!Q127)</f>
        <v/>
      </c>
      <c r="O165" s="863"/>
      <c r="P165" s="873"/>
      <c r="Q165" s="876"/>
      <c r="R165" s="874"/>
      <c r="S165" s="875"/>
      <c r="T165" s="843"/>
      <c r="U165" s="922"/>
      <c r="V165" s="870"/>
      <c r="W165" s="846"/>
      <c r="X165" s="923"/>
      <c r="Y165" s="667"/>
      <c r="Z165" s="923"/>
      <c r="AA165" s="667"/>
      <c r="AB165" s="923"/>
      <c r="AC165" s="667"/>
      <c r="AD165" s="923"/>
      <c r="AE165" s="667"/>
      <c r="AF165" s="667"/>
      <c r="AG165" s="667"/>
      <c r="AH165" s="849"/>
      <c r="AI165" s="850"/>
      <c r="AJ165" s="924"/>
      <c r="AK165" s="852"/>
      <c r="AL165" s="925"/>
      <c r="AM165" s="940"/>
      <c r="AN165" s="927"/>
      <c r="AO165" s="930"/>
      <c r="AP165" s="929"/>
      <c r="AQ165" s="930"/>
      <c r="AR165" s="931"/>
      <c r="AS165" s="932"/>
      <c r="AT165" s="935" t="str">
        <f aca="false">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611"/>
      <c r="AV165" s="831"/>
      <c r="AW165" s="877" t="str">
        <f aca="false">IF('別紙様式2-2（４・５月分）'!O127="","",'別紙様式2-2（４・５月分）'!O127)</f>
        <v/>
      </c>
      <c r="AX165" s="833"/>
      <c r="AY165" s="936"/>
      <c r="AZ165" s="835" t="str">
        <f aca="false">IF(OR(U165="新加算Ⅰ",U165="新加算Ⅱ",U165="新加算Ⅲ",U165="新加算Ⅳ",U165="新加算Ⅴ（１）",U165="新加算Ⅴ（２）",U165="新加算Ⅴ（３）",U165="新加算ⅠⅤ（４）",U165="新加算Ⅴ（５）",U165="新加算Ⅴ（６）",U165="新加算Ⅴ（８）",U165="新加算Ⅴ（11）"),IF(AJ165="○","","未入力"),"")</f>
        <v/>
      </c>
      <c r="BA165" s="835" t="str">
        <f aca="false">IF(OR(V165="新加算Ⅰ",V165="新加算Ⅱ",V165="新加算Ⅲ",V165="新加算Ⅳ",V165="新加算Ⅴ（１）",V165="新加算Ⅴ（２）",V165="新加算Ⅴ（３）",V165="新加算ⅠⅤ（４）",V165="新加算Ⅴ（５）",V165="新加算Ⅴ（６）",V165="新加算Ⅴ（８）",V165="新加算Ⅴ（11）"),IF(AK165="○","","未入力"),"")</f>
        <v/>
      </c>
      <c r="BB165" s="835" t="str">
        <f aca="false">IF(OR(V165="新加算Ⅴ（７）",V165="新加算Ⅴ（９）",V165="新加算Ⅴ（10）",V165="新加算Ⅴ（12）",V165="新加算Ⅴ（13）",V165="新加算Ⅴ（14）"),IF(AL165="○","","未入力"),"")</f>
        <v/>
      </c>
      <c r="BC165" s="835" t="str">
        <f aca="false">IF(OR(V165="新加算Ⅰ",V165="新加算Ⅱ",V165="新加算Ⅲ",V165="新加算Ⅴ（１）",V165="新加算Ⅴ（３）",V165="新加算Ⅴ（８）"),IF(AM165="○","","未入力"),"")</f>
        <v/>
      </c>
      <c r="BD165" s="934" t="str">
        <f aca="false">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831" t="str">
        <f aca="false">IF(AND(U165&lt;&gt;"（参考）令和７年度の移行予定",OR(V165="新加算Ⅰ",V165="新加算Ⅴ（１）",V165="新加算Ⅴ（２）",V165="新加算Ⅴ（５）",V165="新加算Ⅴ（７）",V165="新加算Ⅴ（10）")),IF(AO165="","未入力",IF(AO165="いずれも取得していない","要件を満たさない","")),"")</f>
        <v/>
      </c>
      <c r="BF165" s="831" t="str">
        <f aca="false">G162</f>
        <v/>
      </c>
      <c r="BG165" s="831"/>
      <c r="BH165" s="831"/>
    </row>
    <row r="166" customFormat="false" ht="30" hidden="false" customHeight="true" outlineLevel="0" collapsed="false">
      <c r="A166" s="616" t="n">
        <v>39</v>
      </c>
      <c r="B166" s="731" t="str">
        <f aca="false">IF(基本情報入力シート!C92="","",基本情報入力シート!C92)</f>
        <v/>
      </c>
      <c r="C166" s="731"/>
      <c r="D166" s="731"/>
      <c r="E166" s="731"/>
      <c r="F166" s="731"/>
      <c r="G166" s="732" t="str">
        <f aca="false">IF(基本情報入力シート!M92="","",基本情報入力シート!M92)</f>
        <v/>
      </c>
      <c r="H166" s="732" t="str">
        <f aca="false">IF(基本情報入力シート!R92="","",基本情報入力シート!R92)</f>
        <v/>
      </c>
      <c r="I166" s="732" t="str">
        <f aca="false">IF(基本情報入力シート!W92="","",基本情報入力シート!W92)</f>
        <v/>
      </c>
      <c r="J166" s="860" t="str">
        <f aca="false">IF(基本情報入力シート!X92="","",基本情報入力シート!X92)</f>
        <v/>
      </c>
      <c r="K166" s="732" t="str">
        <f aca="false">IF(基本情報入力シート!Y92="","",基本情報入力シート!Y92)</f>
        <v/>
      </c>
      <c r="L166" s="861" t="str">
        <f aca="false">IF(基本情報入力シート!AB92="","",基本情報入力シート!AB92)</f>
        <v/>
      </c>
      <c r="M166" s="862" t="e">
        <f aca="false">IF(基本情報入力シート!AC92="","",基本情報入力シート!AC92)</f>
        <v>#N/A</v>
      </c>
      <c r="N166" s="811" t="str">
        <f aca="false">IF('別紙様式2-2（４・５月分）'!Q128="","",'別紙様式2-2（４・５月分）'!Q128)</f>
        <v/>
      </c>
      <c r="O166" s="863" t="e">
        <f aca="false">IF(SUM('別紙様式2-2（４・５月分）'!R128:R130)=0,"",SUM('別紙様式2-2（４・５月分）'!R128:R130))</f>
        <v>#N/A</v>
      </c>
      <c r="P166" s="813" t="e">
        <f aca="false">IFERROR(VLOOKUP('別紙様式2-2（４・５月分）'!AR128,【参考】数式用!$AT$5:$AU$22,2,FALSE),"")))</f>
        <v>#N/A</v>
      </c>
      <c r="Q166" s="813"/>
      <c r="R166" s="813"/>
      <c r="S166" s="864" t="e">
        <f aca="false">IFERROR(VLOOKUP(K166,【参考】数式用!$A$5:$AB$27,MATCH(P166,【参考】数式用!$B$4:$AB$4,0)+1,0),"")))</f>
        <v>#N/A</v>
      </c>
      <c r="T166" s="815" t="s">
        <v>418</v>
      </c>
      <c r="U166" s="903" t="str">
        <f aca="false">IF('別紙様式2-3（６月以降分）'!U166="","",'別紙様式2-3（６月以降分）'!U166)</f>
        <v/>
      </c>
      <c r="V166" s="865" t="e">
        <f aca="false">IFERROR(VLOOKUP(K166,【参考】数式用!$A$5:$AB$27,MATCH(U166,【参考】数式用!$B$4:$AB$4,0)+1,0),"")))</f>
        <v>#N/A</v>
      </c>
      <c r="W166" s="818" t="s">
        <v>88</v>
      </c>
      <c r="X166" s="904" t="n">
        <f aca="false">'別紙様式2-3（６月以降分）'!X166</f>
        <v>6</v>
      </c>
      <c r="Y166" s="626" t="s">
        <v>89</v>
      </c>
      <c r="Z166" s="904" t="n">
        <f aca="false">'別紙様式2-3（６月以降分）'!Z166</f>
        <v>6</v>
      </c>
      <c r="AA166" s="626" t="s">
        <v>372</v>
      </c>
      <c r="AB166" s="904" t="n">
        <f aca="false">'別紙様式2-3（６月以降分）'!AB166</f>
        <v>7</v>
      </c>
      <c r="AC166" s="626" t="s">
        <v>89</v>
      </c>
      <c r="AD166" s="904" t="n">
        <f aca="false">'別紙様式2-3（６月以降分）'!AD166</f>
        <v>3</v>
      </c>
      <c r="AE166" s="626" t="s">
        <v>90</v>
      </c>
      <c r="AF166" s="626" t="s">
        <v>101</v>
      </c>
      <c r="AG166" s="626" t="n">
        <f aca="false">IF(X166&gt;=1,(AB166*12+AD166)-(X166*12+Z166)+1,"")</f>
        <v>10</v>
      </c>
      <c r="AH166" s="821" t="s">
        <v>373</v>
      </c>
      <c r="AI166" s="866" t="str">
        <f aca="false">'別紙様式2-3（６月以降分）'!AI166</f>
        <v/>
      </c>
      <c r="AJ166" s="905" t="str">
        <f aca="false">'別紙様式2-3（６月以降分）'!AJ166</f>
        <v/>
      </c>
      <c r="AK166" s="937" t="n">
        <f aca="false">'別紙様式2-3（６月以降分）'!AK166</f>
        <v>0</v>
      </c>
      <c r="AL166" s="907" t="str">
        <f aca="false">IF('別紙様式2-3（６月以降分）'!AL166="","",'別紙様式2-3（６月以降分）'!AL166)</f>
        <v/>
      </c>
      <c r="AM166" s="908" t="n">
        <f aca="false">'別紙様式2-3（６月以降分）'!AM166</f>
        <v>0</v>
      </c>
      <c r="AN166" s="909" t="str">
        <f aca="false">IF('別紙様式2-3（６月以降分）'!AN166="","",'別紙様式2-3（６月以降分）'!AN166)</f>
        <v/>
      </c>
      <c r="AO166" s="704" t="str">
        <f aca="false">IF('別紙様式2-3（６月以降分）'!AO166="","",'別紙様式2-3（６月以降分）'!AO166)</f>
        <v/>
      </c>
      <c r="AP166" s="911" t="str">
        <f aca="false">IF('別紙様式2-3（６月以降分）'!AP166="","",'別紙様式2-3（６月以降分）'!AP166)</f>
        <v/>
      </c>
      <c r="AQ166" s="704" t="str">
        <f aca="false">IF('別紙様式2-3（６月以降分）'!AQ166="","",'別紙様式2-3（６月以降分）'!AQ166)</f>
        <v/>
      </c>
      <c r="AR166" s="913" t="str">
        <f aca="false">IF('別紙様式2-3（６月以降分）'!AR166="","",'別紙様式2-3（６月以降分）'!AR166)</f>
        <v/>
      </c>
      <c r="AS166" s="914" t="str">
        <f aca="false">IF('別紙様式2-3（６月以降分）'!AS166="","",'別紙様式2-3（６月以降分）'!AS166)</f>
        <v/>
      </c>
      <c r="AT166" s="915" t="str">
        <f aca="false">IF(AV168="","",IF(V168&lt;V166,"！加算の要件上は問題ありませんが、令和６年度当初の新加算の加算率と比較して、移行後の加算率が下がる計画になっています。",""))</f>
        <v/>
      </c>
      <c r="AU166" s="938"/>
      <c r="AV166" s="917"/>
      <c r="AW166" s="877" t="str">
        <f aca="false">IF('別紙様式2-2（４・５月分）'!O128="","",'別紙様式2-2（４・５月分）'!O128)</f>
        <v/>
      </c>
      <c r="AX166" s="833" t="e">
        <f aca="false">IF(SUM('別紙様式2-2（４・５月分）'!P128:P130)=0,"",SUM('別紙様式2-2（４・５月分）'!P128:P130))</f>
        <v>#N/A</v>
      </c>
      <c r="AY166" s="919" t="e">
        <f aca="false">IFERROR(VLOOKUP(K166,【参考】数式用!$AJ$2:$AK$24,2,FALSE),"")))</f>
        <v>#N/A</v>
      </c>
      <c r="AZ166" s="684"/>
      <c r="BE166" s="12"/>
      <c r="BF166" s="831" t="str">
        <f aca="false">G166</f>
        <v/>
      </c>
      <c r="BG166" s="831"/>
      <c r="BH166" s="831"/>
    </row>
    <row r="167" customFormat="false" ht="15" hidden="false" customHeight="true" outlineLevel="0" collapsed="false">
      <c r="A167" s="616"/>
      <c r="B167" s="731"/>
      <c r="C167" s="731"/>
      <c r="D167" s="731"/>
      <c r="E167" s="731"/>
      <c r="F167" s="731"/>
      <c r="G167" s="732"/>
      <c r="H167" s="732"/>
      <c r="I167" s="732"/>
      <c r="J167" s="860"/>
      <c r="K167" s="732"/>
      <c r="L167" s="861"/>
      <c r="M167" s="862"/>
      <c r="N167" s="837" t="str">
        <f aca="false">IF('別紙様式2-2（４・５月分）'!Q129="","",'別紙様式2-2（４・５月分）'!Q129)</f>
        <v/>
      </c>
      <c r="O167" s="863"/>
      <c r="P167" s="813"/>
      <c r="Q167" s="813"/>
      <c r="R167" s="813"/>
      <c r="S167" s="864"/>
      <c r="T167" s="815"/>
      <c r="U167" s="903"/>
      <c r="V167" s="865"/>
      <c r="W167" s="818"/>
      <c r="X167" s="904"/>
      <c r="Y167" s="626"/>
      <c r="Z167" s="904"/>
      <c r="AA167" s="626"/>
      <c r="AB167" s="904"/>
      <c r="AC167" s="626"/>
      <c r="AD167" s="904"/>
      <c r="AE167" s="626"/>
      <c r="AF167" s="626"/>
      <c r="AG167" s="626"/>
      <c r="AH167" s="821"/>
      <c r="AI167" s="866"/>
      <c r="AJ167" s="905"/>
      <c r="AK167" s="937"/>
      <c r="AL167" s="907"/>
      <c r="AM167" s="908"/>
      <c r="AN167" s="909"/>
      <c r="AO167" s="704"/>
      <c r="AP167" s="911"/>
      <c r="AQ167" s="704"/>
      <c r="AR167" s="913"/>
      <c r="AS167" s="914"/>
      <c r="AT167" s="920" t="str">
        <f aca="false">IF(AV168="","",IF(OR(AB168="",AB168&lt;&gt;7,AD168="",AD168&lt;&gt;3),"！算定期間の終わりが令和７年３月になっていません。年度内の廃止予定等がなければ、算定対象月を令和７年３月にしてください。",""))</f>
        <v/>
      </c>
      <c r="AU167" s="938"/>
      <c r="AV167" s="917"/>
      <c r="AW167" s="877" t="str">
        <f aca="false">IF('別紙様式2-2（４・５月分）'!O129="","",'別紙様式2-2（４・５月分）'!O129)</f>
        <v/>
      </c>
      <c r="AX167" s="833"/>
      <c r="AY167" s="919"/>
      <c r="AZ167" s="573"/>
      <c r="BE167" s="12"/>
      <c r="BF167" s="831" t="str">
        <f aca="false">G166</f>
        <v/>
      </c>
      <c r="BG167" s="831"/>
      <c r="BH167" s="831"/>
    </row>
    <row r="168" customFormat="false" ht="15" hidden="false" customHeight="true" outlineLevel="0" collapsed="false">
      <c r="A168" s="616"/>
      <c r="B168" s="731"/>
      <c r="C168" s="731"/>
      <c r="D168" s="731"/>
      <c r="E168" s="731"/>
      <c r="F168" s="731"/>
      <c r="G168" s="732"/>
      <c r="H168" s="732"/>
      <c r="I168" s="732"/>
      <c r="J168" s="860"/>
      <c r="K168" s="732"/>
      <c r="L168" s="861"/>
      <c r="M168" s="862"/>
      <c r="N168" s="837"/>
      <c r="O168" s="863"/>
      <c r="P168" s="873" t="s">
        <v>92</v>
      </c>
      <c r="Q168" s="876" t="e">
        <f aca="false">IFERROR(VLOOKUP('別紙様式2-2（４・５月分）'!AR128,【参考】数式用!$AT$5:$AV$22,3,FALSE),"")))</f>
        <v>#N/A</v>
      </c>
      <c r="R168" s="874" t="s">
        <v>94</v>
      </c>
      <c r="S168" s="869" t="e">
        <f aca="false">IFERROR(VLOOKUP(K166,【参考】数式用!$A$5:$AB$27,MATCH(Q168,【参考】数式用!$B$4:$AB$4,0)+1,0),"")))</f>
        <v>#N/A</v>
      </c>
      <c r="T168" s="843" t="s">
        <v>419</v>
      </c>
      <c r="U168" s="922"/>
      <c r="V168" s="870" t="e">
        <f aca="false">IFERROR(VLOOKUP(K166,【参考】数式用!$A$5:$AB$27,MATCH(U168,【参考】数式用!$B$4:$AB$4,0)+1,0),"")))</f>
        <v>#N/A</v>
      </c>
      <c r="W168" s="846" t="s">
        <v>88</v>
      </c>
      <c r="X168" s="923"/>
      <c r="Y168" s="667" t="s">
        <v>89</v>
      </c>
      <c r="Z168" s="923"/>
      <c r="AA168" s="667" t="s">
        <v>372</v>
      </c>
      <c r="AB168" s="923"/>
      <c r="AC168" s="667" t="s">
        <v>89</v>
      </c>
      <c r="AD168" s="923"/>
      <c r="AE168" s="667" t="s">
        <v>90</v>
      </c>
      <c r="AF168" s="667" t="s">
        <v>101</v>
      </c>
      <c r="AG168" s="667" t="str">
        <f aca="false">IF(X168&gt;=1,(AB168*12+AD168)-(X168*12+Z168)+1,"")</f>
        <v/>
      </c>
      <c r="AH168" s="849" t="s">
        <v>373</v>
      </c>
      <c r="AI168" s="850" t="str">
        <f aca="false">IFERROR(ROUNDDOWN(ROUND(L166*V168,0)*M166,0)*AG168,"")</f>
        <v/>
      </c>
      <c r="AJ168" s="924" t="str">
        <f aca="false">IFERROR(ROUNDDOWN(ROUND((L166*(V168-AX166)),0)*M166,0)*AG168,"")</f>
        <v/>
      </c>
      <c r="AK168" s="852" t="e">
        <f aca="false">IFERROR(ROUNDDOWN(ROUNDDOWN(ROUND(L166*VLOOKUP(K166,【参考】数式用!$A$5:$AB$27,MATCH("新加算Ⅳ",【参考】数式用!$B$4:$AB$4,0)+1,0),0)*M166,0)*AG168*0.5,0),"")),0),0),0))</f>
        <v>#N/A</v>
      </c>
      <c r="AL168" s="925"/>
      <c r="AM168" s="940" t="e">
        <f aca="false">IFERROR(IF('別紙様式2-2（４・５月分）'!Q130="ベア加算","", IF(OR(U168="新加算Ⅰ",U168="新加算Ⅱ",U168="新加算Ⅲ",U168="新加算Ⅳ"),ROUNDDOWN(ROUND(L166*VLOOKUP(K166,【参考】数式用!$A$5:$I$27,MATCH("ベア加算",【参考】数式用!$B$4:$I$4,0)+1,0),0)*M166,0)*AG168,"")),"")),0),0))))</f>
        <v>#N/A</v>
      </c>
      <c r="AN168" s="927"/>
      <c r="AO168" s="930"/>
      <c r="AP168" s="929"/>
      <c r="AQ168" s="930"/>
      <c r="AR168" s="931"/>
      <c r="AS168" s="932"/>
      <c r="AT168" s="920"/>
      <c r="AU168" s="611"/>
      <c r="AV168" s="831" t="str">
        <f aca="false">IF(OR(AB166&lt;&gt;7,AD166&lt;&gt;3),"V列に色付け","")</f>
        <v/>
      </c>
      <c r="AW168" s="877"/>
      <c r="AX168" s="833"/>
      <c r="AY168" s="933"/>
      <c r="AZ168" s="835" t="e">
        <f aca="false">IF(AM168&lt;&gt;"",IF(AN168="○","入力済","未入力"),"")</f>
        <v>#N/A</v>
      </c>
      <c r="BA168" s="835" t="str">
        <f aca="false">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835" t="str">
        <f aca="false">IF(OR(U168="新加算Ⅴ（７）",U168="新加算Ⅴ（９）",U168="新加算Ⅴ（10）",U168="新加算Ⅴ（12）",U168="新加算Ⅴ（13）",U168="新加算Ⅴ（14）"),IF(OR(AP168="○",AP168="令和６年度中に満たす"),"入力済","未入力"),"")</f>
        <v/>
      </c>
      <c r="BC168" s="835" t="str">
        <f aca="false">IF(OR(U168="新加算Ⅰ",U168="新加算Ⅱ",U168="新加算Ⅲ",U168="新加算Ⅴ（１）",U168="新加算Ⅴ（３）",U168="新加算Ⅴ（８）"),IF(OR(AQ168="○",AQ168="令和６年度中に満たす"),"入力済","未入力"),"")</f>
        <v/>
      </c>
      <c r="BD168" s="934" t="str">
        <f aca="false">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831" t="str">
        <f aca="false">IF(OR(U168="新加算Ⅰ",U168="新加算Ⅴ（１）",U168="新加算Ⅴ（２）",U168="新加算Ⅴ（５）",U168="新加算Ⅴ（７）",U168="新加算Ⅴ（10）"),IF(AS168="","未入力","入力済"),"")</f>
        <v/>
      </c>
      <c r="BF168" s="831" t="str">
        <f aca="false">G166</f>
        <v/>
      </c>
      <c r="BG168" s="831"/>
      <c r="BH168" s="831"/>
    </row>
    <row r="169" customFormat="false" ht="30" hidden="false" customHeight="true" outlineLevel="0" collapsed="false">
      <c r="A169" s="616"/>
      <c r="B169" s="731"/>
      <c r="C169" s="731"/>
      <c r="D169" s="731"/>
      <c r="E169" s="731"/>
      <c r="F169" s="731"/>
      <c r="G169" s="732"/>
      <c r="H169" s="732"/>
      <c r="I169" s="732"/>
      <c r="J169" s="860"/>
      <c r="K169" s="732"/>
      <c r="L169" s="861"/>
      <c r="M169" s="862"/>
      <c r="N169" s="859" t="str">
        <f aca="false">IF('別紙様式2-2（４・５月分）'!Q130="","",'別紙様式2-2（４・５月分）'!Q130)</f>
        <v/>
      </c>
      <c r="O169" s="863"/>
      <c r="P169" s="873"/>
      <c r="Q169" s="876"/>
      <c r="R169" s="874"/>
      <c r="S169" s="869"/>
      <c r="T169" s="843"/>
      <c r="U169" s="922"/>
      <c r="V169" s="870"/>
      <c r="W169" s="846"/>
      <c r="X169" s="923"/>
      <c r="Y169" s="667"/>
      <c r="Z169" s="923"/>
      <c r="AA169" s="667"/>
      <c r="AB169" s="923"/>
      <c r="AC169" s="667"/>
      <c r="AD169" s="923"/>
      <c r="AE169" s="667"/>
      <c r="AF169" s="667"/>
      <c r="AG169" s="667"/>
      <c r="AH169" s="849"/>
      <c r="AI169" s="850"/>
      <c r="AJ169" s="924"/>
      <c r="AK169" s="852"/>
      <c r="AL169" s="925"/>
      <c r="AM169" s="940"/>
      <c r="AN169" s="927"/>
      <c r="AO169" s="930"/>
      <c r="AP169" s="929"/>
      <c r="AQ169" s="930"/>
      <c r="AR169" s="931"/>
      <c r="AS169" s="932"/>
      <c r="AT169" s="935" t="str">
        <f aca="false">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611"/>
      <c r="AV169" s="831"/>
      <c r="AW169" s="877" t="str">
        <f aca="false">IF('別紙様式2-2（４・５月分）'!O130="","",'別紙様式2-2（４・５月分）'!O130)</f>
        <v/>
      </c>
      <c r="AX169" s="833"/>
      <c r="AY169" s="936"/>
      <c r="AZ169" s="835" t="str">
        <f aca="false">IF(OR(U169="新加算Ⅰ",U169="新加算Ⅱ",U169="新加算Ⅲ",U169="新加算Ⅳ",U169="新加算Ⅴ（１）",U169="新加算Ⅴ（２）",U169="新加算Ⅴ（３）",U169="新加算ⅠⅤ（４）",U169="新加算Ⅴ（５）",U169="新加算Ⅴ（６）",U169="新加算Ⅴ（８）",U169="新加算Ⅴ（11）"),IF(AJ169="○","","未入力"),"")</f>
        <v/>
      </c>
      <c r="BA169" s="835" t="str">
        <f aca="false">IF(OR(V169="新加算Ⅰ",V169="新加算Ⅱ",V169="新加算Ⅲ",V169="新加算Ⅳ",V169="新加算Ⅴ（１）",V169="新加算Ⅴ（２）",V169="新加算Ⅴ（３）",V169="新加算ⅠⅤ（４）",V169="新加算Ⅴ（５）",V169="新加算Ⅴ（６）",V169="新加算Ⅴ（８）",V169="新加算Ⅴ（11）"),IF(AK169="○","","未入力"),"")</f>
        <v/>
      </c>
      <c r="BB169" s="835" t="str">
        <f aca="false">IF(OR(V169="新加算Ⅴ（７）",V169="新加算Ⅴ（９）",V169="新加算Ⅴ（10）",V169="新加算Ⅴ（12）",V169="新加算Ⅴ（13）",V169="新加算Ⅴ（14）"),IF(AL169="○","","未入力"),"")</f>
        <v/>
      </c>
      <c r="BC169" s="835" t="str">
        <f aca="false">IF(OR(V169="新加算Ⅰ",V169="新加算Ⅱ",V169="新加算Ⅲ",V169="新加算Ⅴ（１）",V169="新加算Ⅴ（３）",V169="新加算Ⅴ（８）"),IF(AM169="○","","未入力"),"")</f>
        <v/>
      </c>
      <c r="BD169" s="934" t="str">
        <f aca="false">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831" t="str">
        <f aca="false">IF(AND(U169&lt;&gt;"（参考）令和７年度の移行予定",OR(V169="新加算Ⅰ",V169="新加算Ⅴ（１）",V169="新加算Ⅴ（２）",V169="新加算Ⅴ（５）",V169="新加算Ⅴ（７）",V169="新加算Ⅴ（10）")),IF(AO169="","未入力",IF(AO169="いずれも取得していない","要件を満たさない","")),"")</f>
        <v/>
      </c>
      <c r="BF169" s="831" t="str">
        <f aca="false">G166</f>
        <v/>
      </c>
      <c r="BG169" s="831"/>
      <c r="BH169" s="831"/>
    </row>
    <row r="170" customFormat="false" ht="30" hidden="false" customHeight="true" outlineLevel="0" collapsed="false">
      <c r="A170" s="730" t="n">
        <v>40</v>
      </c>
      <c r="B170" s="731" t="str">
        <f aca="false">IF(基本情報入力シート!C93="","",基本情報入力シート!C93)</f>
        <v/>
      </c>
      <c r="C170" s="731"/>
      <c r="D170" s="731"/>
      <c r="E170" s="731"/>
      <c r="F170" s="731"/>
      <c r="G170" s="732" t="str">
        <f aca="false">IF(基本情報入力シート!M93="","",基本情報入力シート!M93)</f>
        <v/>
      </c>
      <c r="H170" s="732" t="str">
        <f aca="false">IF(基本情報入力シート!R93="","",基本情報入力シート!R93)</f>
        <v/>
      </c>
      <c r="I170" s="732" t="str">
        <f aca="false">IF(基本情報入力シート!W93="","",基本情報入力シート!W93)</f>
        <v/>
      </c>
      <c r="J170" s="860" t="str">
        <f aca="false">IF(基本情報入力シート!X93="","",基本情報入力シート!X93)</f>
        <v/>
      </c>
      <c r="K170" s="732" t="str">
        <f aca="false">IF(基本情報入力シート!Y93="","",基本情報入力シート!Y93)</f>
        <v/>
      </c>
      <c r="L170" s="861" t="str">
        <f aca="false">IF(基本情報入力シート!AB93="","",基本情報入力シート!AB93)</f>
        <v/>
      </c>
      <c r="M170" s="862" t="e">
        <f aca="false">IF(基本情報入力シート!AC93="","",基本情報入力シート!AC93)</f>
        <v>#N/A</v>
      </c>
      <c r="N170" s="811" t="str">
        <f aca="false">IF('別紙様式2-2（４・５月分）'!Q131="","",'別紙様式2-2（４・５月分）'!Q131)</f>
        <v/>
      </c>
      <c r="O170" s="863" t="e">
        <f aca="false">IF(SUM('別紙様式2-2（４・５月分）'!R131:R133)=0,"",SUM('別紙様式2-2（４・５月分）'!R131:R133))</f>
        <v>#N/A</v>
      </c>
      <c r="P170" s="813" t="e">
        <f aca="false">IFERROR(VLOOKUP('別紙様式2-2（４・５月分）'!AR131,【参考】数式用!$AT$5:$AU$22,2,FALSE),"")))</f>
        <v>#N/A</v>
      </c>
      <c r="Q170" s="813"/>
      <c r="R170" s="813"/>
      <c r="S170" s="864" t="e">
        <f aca="false">IFERROR(VLOOKUP(K170,【参考】数式用!$A$5:$AB$27,MATCH(P170,【参考】数式用!$B$4:$AB$4,0)+1,0),"")))</f>
        <v>#N/A</v>
      </c>
      <c r="T170" s="815" t="s">
        <v>418</v>
      </c>
      <c r="U170" s="903" t="str">
        <f aca="false">IF('別紙様式2-3（６月以降分）'!U170="","",'別紙様式2-3（６月以降分）'!U170)</f>
        <v/>
      </c>
      <c r="V170" s="865" t="e">
        <f aca="false">IFERROR(VLOOKUP(K170,【参考】数式用!$A$5:$AB$27,MATCH(U170,【参考】数式用!$B$4:$AB$4,0)+1,0),"")))</f>
        <v>#N/A</v>
      </c>
      <c r="W170" s="818" t="s">
        <v>88</v>
      </c>
      <c r="X170" s="904" t="n">
        <f aca="false">'別紙様式2-3（６月以降分）'!X170</f>
        <v>6</v>
      </c>
      <c r="Y170" s="626" t="s">
        <v>89</v>
      </c>
      <c r="Z170" s="904" t="n">
        <f aca="false">'別紙様式2-3（６月以降分）'!Z170</f>
        <v>6</v>
      </c>
      <c r="AA170" s="626" t="s">
        <v>372</v>
      </c>
      <c r="AB170" s="904" t="n">
        <f aca="false">'別紙様式2-3（６月以降分）'!AB170</f>
        <v>7</v>
      </c>
      <c r="AC170" s="626" t="s">
        <v>89</v>
      </c>
      <c r="AD170" s="904" t="n">
        <f aca="false">'別紙様式2-3（６月以降分）'!AD170</f>
        <v>3</v>
      </c>
      <c r="AE170" s="626" t="s">
        <v>90</v>
      </c>
      <c r="AF170" s="626" t="s">
        <v>101</v>
      </c>
      <c r="AG170" s="626" t="n">
        <f aca="false">IF(X170&gt;=1,(AB170*12+AD170)-(X170*12+Z170)+1,"")</f>
        <v>10</v>
      </c>
      <c r="AH170" s="821" t="s">
        <v>373</v>
      </c>
      <c r="AI170" s="866" t="str">
        <f aca="false">'別紙様式2-3（６月以降分）'!AI170</f>
        <v/>
      </c>
      <c r="AJ170" s="905" t="str">
        <f aca="false">'別紙様式2-3（６月以降分）'!AJ170</f>
        <v/>
      </c>
      <c r="AK170" s="937" t="n">
        <f aca="false">'別紙様式2-3（６月以降分）'!AK170</f>
        <v>0</v>
      </c>
      <c r="AL170" s="907" t="str">
        <f aca="false">IF('別紙様式2-3（６月以降分）'!AL170="","",'別紙様式2-3（６月以降分）'!AL170)</f>
        <v/>
      </c>
      <c r="AM170" s="908" t="n">
        <f aca="false">'別紙様式2-3（６月以降分）'!AM170</f>
        <v>0</v>
      </c>
      <c r="AN170" s="909" t="str">
        <f aca="false">IF('別紙様式2-3（６月以降分）'!AN170="","",'別紙様式2-3（６月以降分）'!AN170)</f>
        <v/>
      </c>
      <c r="AO170" s="704" t="str">
        <f aca="false">IF('別紙様式2-3（６月以降分）'!AO170="","",'別紙様式2-3（６月以降分）'!AO170)</f>
        <v/>
      </c>
      <c r="AP170" s="911" t="str">
        <f aca="false">IF('別紙様式2-3（６月以降分）'!AP170="","",'別紙様式2-3（６月以降分）'!AP170)</f>
        <v/>
      </c>
      <c r="AQ170" s="704" t="str">
        <f aca="false">IF('別紙様式2-3（６月以降分）'!AQ170="","",'別紙様式2-3（６月以降分）'!AQ170)</f>
        <v/>
      </c>
      <c r="AR170" s="913" t="str">
        <f aca="false">IF('別紙様式2-3（６月以降分）'!AR170="","",'別紙様式2-3（６月以降分）'!AR170)</f>
        <v/>
      </c>
      <c r="AS170" s="914" t="str">
        <f aca="false">IF('別紙様式2-3（６月以降分）'!AS170="","",'別紙様式2-3（６月以降分）'!AS170)</f>
        <v/>
      </c>
      <c r="AT170" s="915" t="str">
        <f aca="false">IF(AV172="","",IF(V172&lt;V170,"！加算の要件上は問題ありませんが、令和６年度当初の新加算の加算率と比較して、移行後の加算率が下がる計画になっています。",""))</f>
        <v/>
      </c>
      <c r="AU170" s="938"/>
      <c r="AV170" s="917"/>
      <c r="AW170" s="877" t="str">
        <f aca="false">IF('別紙様式2-2（４・５月分）'!O131="","",'別紙様式2-2（４・５月分）'!O131)</f>
        <v/>
      </c>
      <c r="AX170" s="833" t="e">
        <f aca="false">IF(SUM('別紙様式2-2（４・５月分）'!P131:P133)=0,"",SUM('別紙様式2-2（４・５月分）'!P131:P133))</f>
        <v>#N/A</v>
      </c>
      <c r="AY170" s="939" t="e">
        <f aca="false">IFERROR(VLOOKUP(K170,【参考】数式用!$AJ$2:$AK$24,2,FALSE),"")))</f>
        <v>#N/A</v>
      </c>
      <c r="AZ170" s="684"/>
      <c r="BE170" s="12"/>
      <c r="BF170" s="831" t="str">
        <f aca="false">G170</f>
        <v/>
      </c>
      <c r="BG170" s="831"/>
      <c r="BH170" s="831"/>
    </row>
    <row r="171" customFormat="false" ht="15" hidden="false" customHeight="true" outlineLevel="0" collapsed="false">
      <c r="A171" s="730"/>
      <c r="B171" s="731"/>
      <c r="C171" s="731"/>
      <c r="D171" s="731"/>
      <c r="E171" s="731"/>
      <c r="F171" s="731"/>
      <c r="G171" s="732"/>
      <c r="H171" s="732"/>
      <c r="I171" s="732"/>
      <c r="J171" s="860"/>
      <c r="K171" s="732"/>
      <c r="L171" s="861"/>
      <c r="M171" s="862"/>
      <c r="N171" s="837" t="str">
        <f aca="false">IF('別紙様式2-2（４・５月分）'!Q132="","",'別紙様式2-2（４・５月分）'!Q132)</f>
        <v/>
      </c>
      <c r="O171" s="863"/>
      <c r="P171" s="813"/>
      <c r="Q171" s="813"/>
      <c r="R171" s="813"/>
      <c r="S171" s="864"/>
      <c r="T171" s="815"/>
      <c r="U171" s="903"/>
      <c r="V171" s="865"/>
      <c r="W171" s="818"/>
      <c r="X171" s="904"/>
      <c r="Y171" s="626"/>
      <c r="Z171" s="904"/>
      <c r="AA171" s="626"/>
      <c r="AB171" s="904"/>
      <c r="AC171" s="626"/>
      <c r="AD171" s="904"/>
      <c r="AE171" s="626"/>
      <c r="AF171" s="626"/>
      <c r="AG171" s="626"/>
      <c r="AH171" s="821"/>
      <c r="AI171" s="866"/>
      <c r="AJ171" s="905"/>
      <c r="AK171" s="937"/>
      <c r="AL171" s="907"/>
      <c r="AM171" s="908"/>
      <c r="AN171" s="909"/>
      <c r="AO171" s="704"/>
      <c r="AP171" s="911"/>
      <c r="AQ171" s="704"/>
      <c r="AR171" s="913"/>
      <c r="AS171" s="914"/>
      <c r="AT171" s="920" t="str">
        <f aca="false">IF(AV172="","",IF(OR(AB172="",AB172&lt;&gt;7,AD172="",AD172&lt;&gt;3),"！算定期間の終わりが令和７年３月になっていません。年度内の廃止予定等がなければ、算定対象月を令和７年３月にしてください。",""))</f>
        <v/>
      </c>
      <c r="AU171" s="938"/>
      <c r="AV171" s="917"/>
      <c r="AW171" s="877" t="str">
        <f aca="false">IF('別紙様式2-2（４・５月分）'!O132="","",'別紙様式2-2（４・５月分）'!O132)</f>
        <v/>
      </c>
      <c r="AX171" s="833"/>
      <c r="AY171" s="939"/>
      <c r="AZ171" s="573"/>
      <c r="BE171" s="12"/>
      <c r="BF171" s="831" t="str">
        <f aca="false">G170</f>
        <v/>
      </c>
      <c r="BG171" s="831"/>
      <c r="BH171" s="831"/>
    </row>
    <row r="172" customFormat="false" ht="15" hidden="false" customHeight="true" outlineLevel="0" collapsed="false">
      <c r="A172" s="730"/>
      <c r="B172" s="731"/>
      <c r="C172" s="731"/>
      <c r="D172" s="731"/>
      <c r="E172" s="731"/>
      <c r="F172" s="731"/>
      <c r="G172" s="732"/>
      <c r="H172" s="732"/>
      <c r="I172" s="732"/>
      <c r="J172" s="860"/>
      <c r="K172" s="732"/>
      <c r="L172" s="861"/>
      <c r="M172" s="862"/>
      <c r="N172" s="837"/>
      <c r="O172" s="863"/>
      <c r="P172" s="873" t="s">
        <v>92</v>
      </c>
      <c r="Q172" s="876" t="e">
        <f aca="false">IFERROR(VLOOKUP('別紙様式2-2（４・５月分）'!AR131,【参考】数式用!$AT$5:$AV$22,3,FALSE),"")))</f>
        <v>#N/A</v>
      </c>
      <c r="R172" s="874" t="s">
        <v>94</v>
      </c>
      <c r="S172" s="869" t="e">
        <f aca="false">IFERROR(VLOOKUP(K170,【参考】数式用!$A$5:$AB$27,MATCH(Q172,【参考】数式用!$B$4:$AB$4,0)+1,0),"")))</f>
        <v>#N/A</v>
      </c>
      <c r="T172" s="843" t="s">
        <v>419</v>
      </c>
      <c r="U172" s="922"/>
      <c r="V172" s="870" t="e">
        <f aca="false">IFERROR(VLOOKUP(K170,【参考】数式用!$A$5:$AB$27,MATCH(U172,【参考】数式用!$B$4:$AB$4,0)+1,0),"")))</f>
        <v>#N/A</v>
      </c>
      <c r="W172" s="846" t="s">
        <v>88</v>
      </c>
      <c r="X172" s="923"/>
      <c r="Y172" s="667" t="s">
        <v>89</v>
      </c>
      <c r="Z172" s="923"/>
      <c r="AA172" s="667" t="s">
        <v>372</v>
      </c>
      <c r="AB172" s="923"/>
      <c r="AC172" s="667" t="s">
        <v>89</v>
      </c>
      <c r="AD172" s="923"/>
      <c r="AE172" s="667" t="s">
        <v>90</v>
      </c>
      <c r="AF172" s="667" t="s">
        <v>101</v>
      </c>
      <c r="AG172" s="667" t="str">
        <f aca="false">IF(X172&gt;=1,(AB172*12+AD172)-(X172*12+Z172)+1,"")</f>
        <v/>
      </c>
      <c r="AH172" s="849" t="s">
        <v>373</v>
      </c>
      <c r="AI172" s="850" t="str">
        <f aca="false">IFERROR(ROUNDDOWN(ROUND(L170*V172,0)*M170,0)*AG172,"")</f>
        <v/>
      </c>
      <c r="AJ172" s="924" t="str">
        <f aca="false">IFERROR(ROUNDDOWN(ROUND((L170*(V172-AX170)),0)*M170,0)*AG172,"")</f>
        <v/>
      </c>
      <c r="AK172" s="852" t="e">
        <f aca="false">IFERROR(ROUNDDOWN(ROUNDDOWN(ROUND(L170*VLOOKUP(K170,【参考】数式用!$A$5:$AB$27,MATCH("新加算Ⅳ",【参考】数式用!$B$4:$AB$4,0)+1,0),0)*M170,0)*AG172*0.5,0),"")),0),0),0))</f>
        <v>#N/A</v>
      </c>
      <c r="AL172" s="925"/>
      <c r="AM172" s="940" t="e">
        <f aca="false">IFERROR(IF('別紙様式2-2（４・５月分）'!Q133="ベア加算","", IF(OR(U172="新加算Ⅰ",U172="新加算Ⅱ",U172="新加算Ⅲ",U172="新加算Ⅳ"),ROUNDDOWN(ROUND(L170*VLOOKUP(K170,【参考】数式用!$A$5:$I$27,MATCH("ベア加算",【参考】数式用!$B$4:$I$4,0)+1,0),0)*M170,0)*AG172,"")),"")),0),0))))</f>
        <v>#N/A</v>
      </c>
      <c r="AN172" s="927"/>
      <c r="AO172" s="930"/>
      <c r="AP172" s="929"/>
      <c r="AQ172" s="930"/>
      <c r="AR172" s="931"/>
      <c r="AS172" s="932"/>
      <c r="AT172" s="920"/>
      <c r="AU172" s="611"/>
      <c r="AV172" s="831" t="str">
        <f aca="false">IF(OR(AB170&lt;&gt;7,AD170&lt;&gt;3),"V列に色付け","")</f>
        <v/>
      </c>
      <c r="AW172" s="877"/>
      <c r="AX172" s="833"/>
      <c r="AY172" s="933"/>
      <c r="AZ172" s="835" t="e">
        <f aca="false">IF(AM172&lt;&gt;"",IF(AN172="○","入力済","未入力"),"")</f>
        <v>#N/A</v>
      </c>
      <c r="BA172" s="835" t="str">
        <f aca="false">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835" t="str">
        <f aca="false">IF(OR(U172="新加算Ⅴ（７）",U172="新加算Ⅴ（９）",U172="新加算Ⅴ（10）",U172="新加算Ⅴ（12）",U172="新加算Ⅴ（13）",U172="新加算Ⅴ（14）"),IF(OR(AP172="○",AP172="令和６年度中に満たす"),"入力済","未入力"),"")</f>
        <v/>
      </c>
      <c r="BC172" s="835" t="str">
        <f aca="false">IF(OR(U172="新加算Ⅰ",U172="新加算Ⅱ",U172="新加算Ⅲ",U172="新加算Ⅴ（１）",U172="新加算Ⅴ（３）",U172="新加算Ⅴ（８）"),IF(OR(AQ172="○",AQ172="令和６年度中に満たす"),"入力済","未入力"),"")</f>
        <v/>
      </c>
      <c r="BD172" s="934" t="str">
        <f aca="false">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831" t="str">
        <f aca="false">IF(OR(U172="新加算Ⅰ",U172="新加算Ⅴ（１）",U172="新加算Ⅴ（２）",U172="新加算Ⅴ（５）",U172="新加算Ⅴ（７）",U172="新加算Ⅴ（10）"),IF(AS172="","未入力","入力済"),"")</f>
        <v/>
      </c>
      <c r="BF172" s="831" t="str">
        <f aca="false">G170</f>
        <v/>
      </c>
      <c r="BG172" s="831"/>
      <c r="BH172" s="831"/>
    </row>
    <row r="173" customFormat="false" ht="30" hidden="false" customHeight="true" outlineLevel="0" collapsed="false">
      <c r="A173" s="730"/>
      <c r="B173" s="731"/>
      <c r="C173" s="731"/>
      <c r="D173" s="731"/>
      <c r="E173" s="731"/>
      <c r="F173" s="731"/>
      <c r="G173" s="732"/>
      <c r="H173" s="732"/>
      <c r="I173" s="732"/>
      <c r="J173" s="860"/>
      <c r="K173" s="732"/>
      <c r="L173" s="861"/>
      <c r="M173" s="862"/>
      <c r="N173" s="859" t="str">
        <f aca="false">IF('別紙様式2-2（４・５月分）'!Q133="","",'別紙様式2-2（４・５月分）'!Q133)</f>
        <v/>
      </c>
      <c r="O173" s="863"/>
      <c r="P173" s="873"/>
      <c r="Q173" s="876"/>
      <c r="R173" s="874"/>
      <c r="S173" s="869"/>
      <c r="T173" s="843"/>
      <c r="U173" s="922"/>
      <c r="V173" s="870"/>
      <c r="W173" s="846"/>
      <c r="X173" s="923"/>
      <c r="Y173" s="667"/>
      <c r="Z173" s="923"/>
      <c r="AA173" s="667"/>
      <c r="AB173" s="923"/>
      <c r="AC173" s="667"/>
      <c r="AD173" s="923"/>
      <c r="AE173" s="667"/>
      <c r="AF173" s="667"/>
      <c r="AG173" s="667"/>
      <c r="AH173" s="849"/>
      <c r="AI173" s="850"/>
      <c r="AJ173" s="924"/>
      <c r="AK173" s="852"/>
      <c r="AL173" s="925"/>
      <c r="AM173" s="940"/>
      <c r="AN173" s="927"/>
      <c r="AO173" s="930"/>
      <c r="AP173" s="929"/>
      <c r="AQ173" s="930"/>
      <c r="AR173" s="931"/>
      <c r="AS173" s="932"/>
      <c r="AT173" s="935" t="str">
        <f aca="false">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611"/>
      <c r="AV173" s="831"/>
      <c r="AW173" s="877" t="str">
        <f aca="false">IF('別紙様式2-2（４・５月分）'!O133="","",'別紙様式2-2（４・５月分）'!O133)</f>
        <v/>
      </c>
      <c r="AX173" s="833"/>
      <c r="AY173" s="936"/>
      <c r="AZ173" s="835" t="str">
        <f aca="false">IF(OR(U173="新加算Ⅰ",U173="新加算Ⅱ",U173="新加算Ⅲ",U173="新加算Ⅳ",U173="新加算Ⅴ（１）",U173="新加算Ⅴ（２）",U173="新加算Ⅴ（３）",U173="新加算ⅠⅤ（４）",U173="新加算Ⅴ（５）",U173="新加算Ⅴ（６）",U173="新加算Ⅴ（８）",U173="新加算Ⅴ（11）"),IF(AJ173="○","","未入力"),"")</f>
        <v/>
      </c>
      <c r="BA173" s="835" t="str">
        <f aca="false">IF(OR(V173="新加算Ⅰ",V173="新加算Ⅱ",V173="新加算Ⅲ",V173="新加算Ⅳ",V173="新加算Ⅴ（１）",V173="新加算Ⅴ（２）",V173="新加算Ⅴ（３）",V173="新加算ⅠⅤ（４）",V173="新加算Ⅴ（５）",V173="新加算Ⅴ（６）",V173="新加算Ⅴ（８）",V173="新加算Ⅴ（11）"),IF(AK173="○","","未入力"),"")</f>
        <v/>
      </c>
      <c r="BB173" s="835" t="str">
        <f aca="false">IF(OR(V173="新加算Ⅴ（７）",V173="新加算Ⅴ（９）",V173="新加算Ⅴ（10）",V173="新加算Ⅴ（12）",V173="新加算Ⅴ（13）",V173="新加算Ⅴ（14）"),IF(AL173="○","","未入力"),"")</f>
        <v/>
      </c>
      <c r="BC173" s="835" t="str">
        <f aca="false">IF(OR(V173="新加算Ⅰ",V173="新加算Ⅱ",V173="新加算Ⅲ",V173="新加算Ⅴ（１）",V173="新加算Ⅴ（３）",V173="新加算Ⅴ（８）"),IF(AM173="○","","未入力"),"")</f>
        <v/>
      </c>
      <c r="BD173" s="934" t="str">
        <f aca="false">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831" t="str">
        <f aca="false">IF(AND(U173&lt;&gt;"（参考）令和７年度の移行予定",OR(V173="新加算Ⅰ",V173="新加算Ⅴ（１）",V173="新加算Ⅴ（２）",V173="新加算Ⅴ（５）",V173="新加算Ⅴ（７）",V173="新加算Ⅴ（10）")),IF(AO173="","未入力",IF(AO173="いずれも取得していない","要件を満たさない","")),"")</f>
        <v/>
      </c>
      <c r="BF173" s="831" t="str">
        <f aca="false">G170</f>
        <v/>
      </c>
      <c r="BG173" s="831"/>
      <c r="BH173" s="831"/>
    </row>
    <row r="174" customFormat="false" ht="30" hidden="false" customHeight="true" outlineLevel="0" collapsed="false">
      <c r="A174" s="616" t="n">
        <v>41</v>
      </c>
      <c r="B174" s="617" t="str">
        <f aca="false">IF(基本情報入力シート!C94="","",基本情報入力シート!C94)</f>
        <v/>
      </c>
      <c r="C174" s="617"/>
      <c r="D174" s="617"/>
      <c r="E174" s="617"/>
      <c r="F174" s="617"/>
      <c r="G174" s="618" t="str">
        <f aca="false">IF(基本情報入力シート!M94="","",基本情報入力シート!M94)</f>
        <v/>
      </c>
      <c r="H174" s="618" t="str">
        <f aca="false">IF(基本情報入力シート!R94="","",基本情報入力シート!R94)</f>
        <v/>
      </c>
      <c r="I174" s="618" t="str">
        <f aca="false">IF(基本情報入力シート!W94="","",基本情報入力シート!W94)</f>
        <v/>
      </c>
      <c r="J174" s="808" t="str">
        <f aca="false">IF(基本情報入力シート!X94="","",基本情報入力シート!X94)</f>
        <v/>
      </c>
      <c r="K174" s="618" t="str">
        <f aca="false">IF(基本情報入力シート!Y94="","",基本情報入力シート!Y94)</f>
        <v/>
      </c>
      <c r="L174" s="809" t="str">
        <f aca="false">IF(基本情報入力シート!AB94="","",基本情報入力シート!AB94)</f>
        <v/>
      </c>
      <c r="M174" s="810" t="e">
        <f aca="false">IF(基本情報入力シート!AC94="","",基本情報入力シート!AC94)</f>
        <v>#N/A</v>
      </c>
      <c r="N174" s="811" t="str">
        <f aca="false">IF('別紙様式2-2（４・５月分）'!Q134="","",'別紙様式2-2（４・５月分）'!Q134)</f>
        <v/>
      </c>
      <c r="O174" s="863" t="e">
        <f aca="false">IF(SUM('別紙様式2-2（４・５月分）'!R134:R136)=0,"",SUM('別紙様式2-2（４・５月分）'!R134:R136))</f>
        <v>#N/A</v>
      </c>
      <c r="P174" s="813" t="e">
        <f aca="false">IFERROR(VLOOKUP('別紙様式2-2（４・５月分）'!AR134,【参考】数式用!$AT$5:$AU$22,2,FALSE),"")))</f>
        <v>#N/A</v>
      </c>
      <c r="Q174" s="813"/>
      <c r="R174" s="813"/>
      <c r="S174" s="864" t="e">
        <f aca="false">IFERROR(VLOOKUP(K174,【参考】数式用!$A$5:$AB$27,MATCH(P174,【参考】数式用!$B$4:$AB$4,0)+1,0),"")))</f>
        <v>#N/A</v>
      </c>
      <c r="T174" s="815" t="s">
        <v>418</v>
      </c>
      <c r="U174" s="903" t="str">
        <f aca="false">IF('別紙様式2-3（６月以降分）'!U174="","",'別紙様式2-3（６月以降分）'!U174)</f>
        <v/>
      </c>
      <c r="V174" s="865" t="e">
        <f aca="false">IFERROR(VLOOKUP(K174,【参考】数式用!$A$5:$AB$27,MATCH(U174,【参考】数式用!$B$4:$AB$4,0)+1,0),"")))</f>
        <v>#N/A</v>
      </c>
      <c r="W174" s="818" t="s">
        <v>88</v>
      </c>
      <c r="X174" s="904" t="n">
        <f aca="false">'別紙様式2-3（６月以降分）'!X174</f>
        <v>6</v>
      </c>
      <c r="Y174" s="626" t="s">
        <v>89</v>
      </c>
      <c r="Z174" s="904" t="n">
        <f aca="false">'別紙様式2-3（６月以降分）'!Z174</f>
        <v>6</v>
      </c>
      <c r="AA174" s="626" t="s">
        <v>372</v>
      </c>
      <c r="AB174" s="904" t="n">
        <f aca="false">'別紙様式2-3（６月以降分）'!AB174</f>
        <v>7</v>
      </c>
      <c r="AC174" s="626" t="s">
        <v>89</v>
      </c>
      <c r="AD174" s="904" t="n">
        <f aca="false">'別紙様式2-3（６月以降分）'!AD174</f>
        <v>3</v>
      </c>
      <c r="AE174" s="626" t="s">
        <v>90</v>
      </c>
      <c r="AF174" s="626" t="s">
        <v>101</v>
      </c>
      <c r="AG174" s="626" t="n">
        <f aca="false">IF(X174&gt;=1,(AB174*12+AD174)-(X174*12+Z174)+1,"")</f>
        <v>10</v>
      </c>
      <c r="AH174" s="821" t="s">
        <v>373</v>
      </c>
      <c r="AI174" s="866" t="str">
        <f aca="false">'別紙様式2-3（６月以降分）'!AI174</f>
        <v/>
      </c>
      <c r="AJ174" s="905" t="str">
        <f aca="false">'別紙様式2-3（６月以降分）'!AJ174</f>
        <v/>
      </c>
      <c r="AK174" s="937" t="n">
        <f aca="false">'別紙様式2-3（６月以降分）'!AK174</f>
        <v>0</v>
      </c>
      <c r="AL174" s="907" t="str">
        <f aca="false">IF('別紙様式2-3（６月以降分）'!AL174="","",'別紙様式2-3（６月以降分）'!AL174)</f>
        <v/>
      </c>
      <c r="AM174" s="908" t="n">
        <f aca="false">'別紙様式2-3（６月以降分）'!AM174</f>
        <v>0</v>
      </c>
      <c r="AN174" s="909" t="str">
        <f aca="false">IF('別紙様式2-3（６月以降分）'!AN174="","",'別紙様式2-3（６月以降分）'!AN174)</f>
        <v/>
      </c>
      <c r="AO174" s="704" t="str">
        <f aca="false">IF('別紙様式2-3（６月以降分）'!AO174="","",'別紙様式2-3（６月以降分）'!AO174)</f>
        <v/>
      </c>
      <c r="AP174" s="911" t="str">
        <f aca="false">IF('別紙様式2-3（６月以降分）'!AP174="","",'別紙様式2-3（６月以降分）'!AP174)</f>
        <v/>
      </c>
      <c r="AQ174" s="704" t="str">
        <f aca="false">IF('別紙様式2-3（６月以降分）'!AQ174="","",'別紙様式2-3（６月以降分）'!AQ174)</f>
        <v/>
      </c>
      <c r="AR174" s="913" t="str">
        <f aca="false">IF('別紙様式2-3（６月以降分）'!AR174="","",'別紙様式2-3（６月以降分）'!AR174)</f>
        <v/>
      </c>
      <c r="AS174" s="914" t="str">
        <f aca="false">IF('別紙様式2-3（６月以降分）'!AS174="","",'別紙様式2-3（６月以降分）'!AS174)</f>
        <v/>
      </c>
      <c r="AT174" s="915" t="str">
        <f aca="false">IF(AV176="","",IF(V176&lt;V174,"！加算の要件上は問題ありませんが、令和６年度当初の新加算の加算率と比較して、移行後の加算率が下がる計画になっています。",""))</f>
        <v/>
      </c>
      <c r="AU174" s="938"/>
      <c r="AV174" s="917"/>
      <c r="AW174" s="877" t="str">
        <f aca="false">IF('別紙様式2-2（４・５月分）'!O134="","",'別紙様式2-2（４・５月分）'!O134)</f>
        <v/>
      </c>
      <c r="AX174" s="833" t="e">
        <f aca="false">IF(SUM('別紙様式2-2（４・５月分）'!P134:P136)=0,"",SUM('別紙様式2-2（４・５月分）'!P134:P136))</f>
        <v>#N/A</v>
      </c>
      <c r="AY174" s="919" t="e">
        <f aca="false">IFERROR(VLOOKUP(K174,【参考】数式用!$AJ$2:$AK$24,2,FALSE),"")))</f>
        <v>#N/A</v>
      </c>
      <c r="AZ174" s="684"/>
      <c r="BE174" s="12"/>
      <c r="BF174" s="831" t="str">
        <f aca="false">G174</f>
        <v/>
      </c>
      <c r="BG174" s="831"/>
      <c r="BH174" s="831"/>
    </row>
    <row r="175" customFormat="false" ht="15" hidden="false" customHeight="true" outlineLevel="0" collapsed="false">
      <c r="A175" s="616"/>
      <c r="B175" s="617"/>
      <c r="C175" s="617"/>
      <c r="D175" s="617"/>
      <c r="E175" s="617"/>
      <c r="F175" s="617"/>
      <c r="G175" s="618"/>
      <c r="H175" s="618"/>
      <c r="I175" s="618"/>
      <c r="J175" s="808"/>
      <c r="K175" s="618"/>
      <c r="L175" s="809"/>
      <c r="M175" s="810"/>
      <c r="N175" s="837" t="str">
        <f aca="false">IF('別紙様式2-2（４・５月分）'!Q135="","",'別紙様式2-2（４・５月分）'!Q135)</f>
        <v/>
      </c>
      <c r="O175" s="863"/>
      <c r="P175" s="813"/>
      <c r="Q175" s="813"/>
      <c r="R175" s="813"/>
      <c r="S175" s="864"/>
      <c r="T175" s="815"/>
      <c r="U175" s="903"/>
      <c r="V175" s="865"/>
      <c r="W175" s="818"/>
      <c r="X175" s="904"/>
      <c r="Y175" s="626"/>
      <c r="Z175" s="904"/>
      <c r="AA175" s="626"/>
      <c r="AB175" s="904"/>
      <c r="AC175" s="626"/>
      <c r="AD175" s="904"/>
      <c r="AE175" s="626"/>
      <c r="AF175" s="626"/>
      <c r="AG175" s="626"/>
      <c r="AH175" s="821"/>
      <c r="AI175" s="866"/>
      <c r="AJ175" s="905"/>
      <c r="AK175" s="937"/>
      <c r="AL175" s="907"/>
      <c r="AM175" s="908"/>
      <c r="AN175" s="909"/>
      <c r="AO175" s="704"/>
      <c r="AP175" s="911"/>
      <c r="AQ175" s="704"/>
      <c r="AR175" s="913"/>
      <c r="AS175" s="914"/>
      <c r="AT175" s="920" t="str">
        <f aca="false">IF(AV176="","",IF(OR(AB176="",AB176&lt;&gt;7,AD176="",AD176&lt;&gt;3),"！算定期間の終わりが令和７年３月になっていません。年度内の廃止予定等がなければ、算定対象月を令和７年３月にしてください。",""))</f>
        <v/>
      </c>
      <c r="AU175" s="938"/>
      <c r="AV175" s="917"/>
      <c r="AW175" s="877" t="str">
        <f aca="false">IF('別紙様式2-2（４・５月分）'!O135="","",'別紙様式2-2（４・５月分）'!O135)</f>
        <v/>
      </c>
      <c r="AX175" s="833"/>
      <c r="AY175" s="919"/>
      <c r="AZ175" s="573"/>
      <c r="BE175" s="12"/>
      <c r="BF175" s="831" t="str">
        <f aca="false">G174</f>
        <v/>
      </c>
      <c r="BG175" s="831"/>
      <c r="BH175" s="831"/>
    </row>
    <row r="176" customFormat="false" ht="15" hidden="false" customHeight="true" outlineLevel="0" collapsed="false">
      <c r="A176" s="616"/>
      <c r="B176" s="617"/>
      <c r="C176" s="617"/>
      <c r="D176" s="617"/>
      <c r="E176" s="617"/>
      <c r="F176" s="617"/>
      <c r="G176" s="618"/>
      <c r="H176" s="618"/>
      <c r="I176" s="618"/>
      <c r="J176" s="808"/>
      <c r="K176" s="618"/>
      <c r="L176" s="809"/>
      <c r="M176" s="810"/>
      <c r="N176" s="837"/>
      <c r="O176" s="863"/>
      <c r="P176" s="873" t="s">
        <v>92</v>
      </c>
      <c r="Q176" s="876" t="e">
        <f aca="false">IFERROR(VLOOKUP('別紙様式2-2（４・５月分）'!AR134,【参考】数式用!$AT$5:$AV$22,3,FALSE),"")))</f>
        <v>#N/A</v>
      </c>
      <c r="R176" s="874" t="s">
        <v>94</v>
      </c>
      <c r="S176" s="875" t="e">
        <f aca="false">IFERROR(VLOOKUP(K174,【参考】数式用!$A$5:$AB$27,MATCH(Q176,【参考】数式用!$B$4:$AB$4,0)+1,0),"")))</f>
        <v>#N/A</v>
      </c>
      <c r="T176" s="843" t="s">
        <v>419</v>
      </c>
      <c r="U176" s="922"/>
      <c r="V176" s="870" t="e">
        <f aca="false">IFERROR(VLOOKUP(K174,【参考】数式用!$A$5:$AB$27,MATCH(U176,【参考】数式用!$B$4:$AB$4,0)+1,0),"")))</f>
        <v>#N/A</v>
      </c>
      <c r="W176" s="846" t="s">
        <v>88</v>
      </c>
      <c r="X176" s="923"/>
      <c r="Y176" s="667" t="s">
        <v>89</v>
      </c>
      <c r="Z176" s="923"/>
      <c r="AA176" s="667" t="s">
        <v>372</v>
      </c>
      <c r="AB176" s="923"/>
      <c r="AC176" s="667" t="s">
        <v>89</v>
      </c>
      <c r="AD176" s="923"/>
      <c r="AE176" s="667" t="s">
        <v>90</v>
      </c>
      <c r="AF176" s="667" t="s">
        <v>101</v>
      </c>
      <c r="AG176" s="667" t="str">
        <f aca="false">IF(X176&gt;=1,(AB176*12+AD176)-(X176*12+Z176)+1,"")</f>
        <v/>
      </c>
      <c r="AH176" s="849" t="s">
        <v>373</v>
      </c>
      <c r="AI176" s="850" t="str">
        <f aca="false">IFERROR(ROUNDDOWN(ROUND(L174*V176,0)*M174,0)*AG176,"")</f>
        <v/>
      </c>
      <c r="AJ176" s="924" t="str">
        <f aca="false">IFERROR(ROUNDDOWN(ROUND((L174*(V176-AX174)),0)*M174,0)*AG176,"")</f>
        <v/>
      </c>
      <c r="AK176" s="852" t="e">
        <f aca="false">IFERROR(ROUNDDOWN(ROUNDDOWN(ROUND(L174*VLOOKUP(K174,【参考】数式用!$A$5:$AB$27,MATCH("新加算Ⅳ",【参考】数式用!$B$4:$AB$4,0)+1,0),0)*M174,0)*AG176*0.5,0),"")),0),0),0))</f>
        <v>#N/A</v>
      </c>
      <c r="AL176" s="925"/>
      <c r="AM176" s="940" t="e">
        <f aca="false">IFERROR(IF('別紙様式2-2（４・５月分）'!Q136="ベア加算","", IF(OR(U176="新加算Ⅰ",U176="新加算Ⅱ",U176="新加算Ⅲ",U176="新加算Ⅳ"),ROUNDDOWN(ROUND(L174*VLOOKUP(K174,【参考】数式用!$A$5:$I$27,MATCH("ベア加算",【参考】数式用!$B$4:$I$4,0)+1,0),0)*M174,0)*AG176,"")),"")),0),0))))</f>
        <v>#N/A</v>
      </c>
      <c r="AN176" s="927"/>
      <c r="AO176" s="930"/>
      <c r="AP176" s="929"/>
      <c r="AQ176" s="930"/>
      <c r="AR176" s="931"/>
      <c r="AS176" s="932"/>
      <c r="AT176" s="920"/>
      <c r="AU176" s="611"/>
      <c r="AV176" s="831" t="str">
        <f aca="false">IF(OR(AB174&lt;&gt;7,AD174&lt;&gt;3),"V列に色付け","")</f>
        <v/>
      </c>
      <c r="AW176" s="877"/>
      <c r="AX176" s="833"/>
      <c r="AY176" s="933"/>
      <c r="AZ176" s="835" t="e">
        <f aca="false">IF(AM176&lt;&gt;"",IF(AN176="○","入力済","未入力"),"")</f>
        <v>#N/A</v>
      </c>
      <c r="BA176" s="835" t="str">
        <f aca="false">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835" t="str">
        <f aca="false">IF(OR(U176="新加算Ⅴ（７）",U176="新加算Ⅴ（９）",U176="新加算Ⅴ（10）",U176="新加算Ⅴ（12）",U176="新加算Ⅴ（13）",U176="新加算Ⅴ（14）"),IF(OR(AP176="○",AP176="令和６年度中に満たす"),"入力済","未入力"),"")</f>
        <v/>
      </c>
      <c r="BC176" s="835" t="str">
        <f aca="false">IF(OR(U176="新加算Ⅰ",U176="新加算Ⅱ",U176="新加算Ⅲ",U176="新加算Ⅴ（１）",U176="新加算Ⅴ（３）",U176="新加算Ⅴ（８）"),IF(OR(AQ176="○",AQ176="令和６年度中に満たす"),"入力済","未入力"),"")</f>
        <v/>
      </c>
      <c r="BD176" s="934" t="str">
        <f aca="false">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831" t="str">
        <f aca="false">IF(OR(U176="新加算Ⅰ",U176="新加算Ⅴ（１）",U176="新加算Ⅴ（２）",U176="新加算Ⅴ（５）",U176="新加算Ⅴ（７）",U176="新加算Ⅴ（10）"),IF(AS176="","未入力","入力済"),"")</f>
        <v/>
      </c>
      <c r="BF176" s="831" t="str">
        <f aca="false">G174</f>
        <v/>
      </c>
      <c r="BG176" s="831"/>
      <c r="BH176" s="831"/>
    </row>
    <row r="177" customFormat="false" ht="30" hidden="false" customHeight="true" outlineLevel="0" collapsed="false">
      <c r="A177" s="616"/>
      <c r="B177" s="617"/>
      <c r="C177" s="617"/>
      <c r="D177" s="617"/>
      <c r="E177" s="617"/>
      <c r="F177" s="617"/>
      <c r="G177" s="618"/>
      <c r="H177" s="618"/>
      <c r="I177" s="618"/>
      <c r="J177" s="808"/>
      <c r="K177" s="618"/>
      <c r="L177" s="809"/>
      <c r="M177" s="810"/>
      <c r="N177" s="859" t="str">
        <f aca="false">IF('別紙様式2-2（４・５月分）'!Q136="","",'別紙様式2-2（４・５月分）'!Q136)</f>
        <v/>
      </c>
      <c r="O177" s="863"/>
      <c r="P177" s="873"/>
      <c r="Q177" s="876"/>
      <c r="R177" s="874"/>
      <c r="S177" s="875"/>
      <c r="T177" s="843"/>
      <c r="U177" s="922"/>
      <c r="V177" s="870"/>
      <c r="W177" s="846"/>
      <c r="X177" s="923"/>
      <c r="Y177" s="667"/>
      <c r="Z177" s="923"/>
      <c r="AA177" s="667"/>
      <c r="AB177" s="923"/>
      <c r="AC177" s="667"/>
      <c r="AD177" s="923"/>
      <c r="AE177" s="667"/>
      <c r="AF177" s="667"/>
      <c r="AG177" s="667"/>
      <c r="AH177" s="849"/>
      <c r="AI177" s="850"/>
      <c r="AJ177" s="924"/>
      <c r="AK177" s="852"/>
      <c r="AL177" s="925"/>
      <c r="AM177" s="940"/>
      <c r="AN177" s="927"/>
      <c r="AO177" s="930"/>
      <c r="AP177" s="929"/>
      <c r="AQ177" s="930"/>
      <c r="AR177" s="931"/>
      <c r="AS177" s="932"/>
      <c r="AT177" s="935" t="str">
        <f aca="false">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611"/>
      <c r="AV177" s="831"/>
      <c r="AW177" s="877" t="str">
        <f aca="false">IF('別紙様式2-2（４・５月分）'!O136="","",'別紙様式2-2（４・５月分）'!O136)</f>
        <v/>
      </c>
      <c r="AX177" s="833"/>
      <c r="AY177" s="936"/>
      <c r="AZ177" s="835" t="str">
        <f aca="false">IF(OR(U177="新加算Ⅰ",U177="新加算Ⅱ",U177="新加算Ⅲ",U177="新加算Ⅳ",U177="新加算Ⅴ（１）",U177="新加算Ⅴ（２）",U177="新加算Ⅴ（３）",U177="新加算ⅠⅤ（４）",U177="新加算Ⅴ（５）",U177="新加算Ⅴ（６）",U177="新加算Ⅴ（８）",U177="新加算Ⅴ（11）"),IF(AJ177="○","","未入力"),"")</f>
        <v/>
      </c>
      <c r="BA177" s="835" t="str">
        <f aca="false">IF(OR(V177="新加算Ⅰ",V177="新加算Ⅱ",V177="新加算Ⅲ",V177="新加算Ⅳ",V177="新加算Ⅴ（１）",V177="新加算Ⅴ（２）",V177="新加算Ⅴ（３）",V177="新加算ⅠⅤ（４）",V177="新加算Ⅴ（５）",V177="新加算Ⅴ（６）",V177="新加算Ⅴ（８）",V177="新加算Ⅴ（11）"),IF(AK177="○","","未入力"),"")</f>
        <v/>
      </c>
      <c r="BB177" s="835" t="str">
        <f aca="false">IF(OR(V177="新加算Ⅴ（７）",V177="新加算Ⅴ（９）",V177="新加算Ⅴ（10）",V177="新加算Ⅴ（12）",V177="新加算Ⅴ（13）",V177="新加算Ⅴ（14）"),IF(AL177="○","","未入力"),"")</f>
        <v/>
      </c>
      <c r="BC177" s="835" t="str">
        <f aca="false">IF(OR(V177="新加算Ⅰ",V177="新加算Ⅱ",V177="新加算Ⅲ",V177="新加算Ⅴ（１）",V177="新加算Ⅴ（３）",V177="新加算Ⅴ（８）"),IF(AM177="○","","未入力"),"")</f>
        <v/>
      </c>
      <c r="BD177" s="934" t="str">
        <f aca="false">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831" t="str">
        <f aca="false">IF(AND(U177&lt;&gt;"（参考）令和７年度の移行予定",OR(V177="新加算Ⅰ",V177="新加算Ⅴ（１）",V177="新加算Ⅴ（２）",V177="新加算Ⅴ（５）",V177="新加算Ⅴ（７）",V177="新加算Ⅴ（10）")),IF(AO177="","未入力",IF(AO177="いずれも取得していない","要件を満たさない","")),"")</f>
        <v/>
      </c>
      <c r="BF177" s="831" t="str">
        <f aca="false">G174</f>
        <v/>
      </c>
      <c r="BG177" s="831"/>
      <c r="BH177" s="831"/>
    </row>
    <row r="178" customFormat="false" ht="30" hidden="false" customHeight="true" outlineLevel="0" collapsed="false">
      <c r="A178" s="730" t="n">
        <v>42</v>
      </c>
      <c r="B178" s="731" t="str">
        <f aca="false">IF(基本情報入力シート!C95="","",基本情報入力シート!C95)</f>
        <v/>
      </c>
      <c r="C178" s="731"/>
      <c r="D178" s="731"/>
      <c r="E178" s="731"/>
      <c r="F178" s="731"/>
      <c r="G178" s="732" t="str">
        <f aca="false">IF(基本情報入力シート!M95="","",基本情報入力シート!M95)</f>
        <v/>
      </c>
      <c r="H178" s="732" t="str">
        <f aca="false">IF(基本情報入力シート!R95="","",基本情報入力シート!R95)</f>
        <v/>
      </c>
      <c r="I178" s="732" t="str">
        <f aca="false">IF(基本情報入力シート!W95="","",基本情報入力シート!W95)</f>
        <v/>
      </c>
      <c r="J178" s="860" t="str">
        <f aca="false">IF(基本情報入力シート!X95="","",基本情報入力シート!X95)</f>
        <v/>
      </c>
      <c r="K178" s="732" t="str">
        <f aca="false">IF(基本情報入力シート!Y95="","",基本情報入力シート!Y95)</f>
        <v/>
      </c>
      <c r="L178" s="861" t="str">
        <f aca="false">IF(基本情報入力シート!AB95="","",基本情報入力シート!AB95)</f>
        <v/>
      </c>
      <c r="M178" s="862" t="e">
        <f aca="false">IF(基本情報入力シート!AC95="","",基本情報入力シート!AC95)</f>
        <v>#N/A</v>
      </c>
      <c r="N178" s="811" t="str">
        <f aca="false">IF('別紙様式2-2（４・５月分）'!Q137="","",'別紙様式2-2（４・５月分）'!Q137)</f>
        <v/>
      </c>
      <c r="O178" s="863" t="e">
        <f aca="false">IF(SUM('別紙様式2-2（４・５月分）'!R137:R139)=0,"",SUM('別紙様式2-2（４・５月分）'!R137:R139))</f>
        <v>#N/A</v>
      </c>
      <c r="P178" s="813" t="e">
        <f aca="false">IFERROR(VLOOKUP('別紙様式2-2（４・５月分）'!AR137,【参考】数式用!$AT$5:$AU$22,2,FALSE),"")))</f>
        <v>#N/A</v>
      </c>
      <c r="Q178" s="813"/>
      <c r="R178" s="813"/>
      <c r="S178" s="864" t="e">
        <f aca="false">IFERROR(VLOOKUP(K178,【参考】数式用!$A$5:$AB$27,MATCH(P178,【参考】数式用!$B$4:$AB$4,0)+1,0),"")))</f>
        <v>#N/A</v>
      </c>
      <c r="T178" s="815" t="s">
        <v>418</v>
      </c>
      <c r="U178" s="903" t="str">
        <f aca="false">IF('別紙様式2-3（６月以降分）'!U178="","",'別紙様式2-3（６月以降分）'!U178)</f>
        <v/>
      </c>
      <c r="V178" s="865" t="e">
        <f aca="false">IFERROR(VLOOKUP(K178,【参考】数式用!$A$5:$AB$27,MATCH(U178,【参考】数式用!$B$4:$AB$4,0)+1,0),"")))</f>
        <v>#N/A</v>
      </c>
      <c r="W178" s="818" t="s">
        <v>88</v>
      </c>
      <c r="X178" s="904" t="n">
        <f aca="false">'別紙様式2-3（６月以降分）'!X178</f>
        <v>6</v>
      </c>
      <c r="Y178" s="626" t="s">
        <v>89</v>
      </c>
      <c r="Z178" s="904" t="n">
        <f aca="false">'別紙様式2-3（６月以降分）'!Z178</f>
        <v>6</v>
      </c>
      <c r="AA178" s="626" t="s">
        <v>372</v>
      </c>
      <c r="AB178" s="904" t="n">
        <f aca="false">'別紙様式2-3（６月以降分）'!AB178</f>
        <v>7</v>
      </c>
      <c r="AC178" s="626" t="s">
        <v>89</v>
      </c>
      <c r="AD178" s="904" t="n">
        <f aca="false">'別紙様式2-3（６月以降分）'!AD178</f>
        <v>3</v>
      </c>
      <c r="AE178" s="626" t="s">
        <v>90</v>
      </c>
      <c r="AF178" s="626" t="s">
        <v>101</v>
      </c>
      <c r="AG178" s="626" t="n">
        <f aca="false">IF(X178&gt;=1,(AB178*12+AD178)-(X178*12+Z178)+1,"")</f>
        <v>10</v>
      </c>
      <c r="AH178" s="821" t="s">
        <v>373</v>
      </c>
      <c r="AI178" s="866" t="str">
        <f aca="false">'別紙様式2-3（６月以降分）'!AI178</f>
        <v/>
      </c>
      <c r="AJ178" s="905" t="str">
        <f aca="false">'別紙様式2-3（６月以降分）'!AJ178</f>
        <v/>
      </c>
      <c r="AK178" s="937" t="n">
        <f aca="false">'別紙様式2-3（６月以降分）'!AK178</f>
        <v>0</v>
      </c>
      <c r="AL178" s="907" t="str">
        <f aca="false">IF('別紙様式2-3（６月以降分）'!AL178="","",'別紙様式2-3（６月以降分）'!AL178)</f>
        <v/>
      </c>
      <c r="AM178" s="908" t="n">
        <f aca="false">'別紙様式2-3（６月以降分）'!AM178</f>
        <v>0</v>
      </c>
      <c r="AN178" s="909" t="str">
        <f aca="false">IF('別紙様式2-3（６月以降分）'!AN178="","",'別紙様式2-3（６月以降分）'!AN178)</f>
        <v/>
      </c>
      <c r="AO178" s="704" t="str">
        <f aca="false">IF('別紙様式2-3（６月以降分）'!AO178="","",'別紙様式2-3（６月以降分）'!AO178)</f>
        <v/>
      </c>
      <c r="AP178" s="911" t="str">
        <f aca="false">IF('別紙様式2-3（６月以降分）'!AP178="","",'別紙様式2-3（６月以降分）'!AP178)</f>
        <v/>
      </c>
      <c r="AQ178" s="704" t="str">
        <f aca="false">IF('別紙様式2-3（６月以降分）'!AQ178="","",'別紙様式2-3（６月以降分）'!AQ178)</f>
        <v/>
      </c>
      <c r="AR178" s="913" t="str">
        <f aca="false">IF('別紙様式2-3（６月以降分）'!AR178="","",'別紙様式2-3（６月以降分）'!AR178)</f>
        <v/>
      </c>
      <c r="AS178" s="914" t="str">
        <f aca="false">IF('別紙様式2-3（６月以降分）'!AS178="","",'別紙様式2-3（６月以降分）'!AS178)</f>
        <v/>
      </c>
      <c r="AT178" s="915" t="str">
        <f aca="false">IF(AV180="","",IF(V180&lt;V178,"！加算の要件上は問題ありませんが、令和６年度当初の新加算の加算率と比較して、移行後の加算率が下がる計画になっています。",""))</f>
        <v/>
      </c>
      <c r="AU178" s="938"/>
      <c r="AV178" s="917"/>
      <c r="AW178" s="877" t="str">
        <f aca="false">IF('別紙様式2-2（４・５月分）'!O137="","",'別紙様式2-2（４・５月分）'!O137)</f>
        <v/>
      </c>
      <c r="AX178" s="833" t="e">
        <f aca="false">IF(SUM('別紙様式2-2（４・５月分）'!P137:P139)=0,"",SUM('別紙様式2-2（４・５月分）'!P137:P139))</f>
        <v>#N/A</v>
      </c>
      <c r="AY178" s="939" t="e">
        <f aca="false">IFERROR(VLOOKUP(K178,【参考】数式用!$AJ$2:$AK$24,2,FALSE),"")))</f>
        <v>#N/A</v>
      </c>
      <c r="AZ178" s="684"/>
      <c r="BE178" s="12"/>
      <c r="BF178" s="831" t="str">
        <f aca="false">G178</f>
        <v/>
      </c>
      <c r="BG178" s="831"/>
      <c r="BH178" s="831"/>
    </row>
    <row r="179" customFormat="false" ht="15" hidden="false" customHeight="true" outlineLevel="0" collapsed="false">
      <c r="A179" s="730"/>
      <c r="B179" s="731"/>
      <c r="C179" s="731"/>
      <c r="D179" s="731"/>
      <c r="E179" s="731"/>
      <c r="F179" s="731"/>
      <c r="G179" s="732"/>
      <c r="H179" s="732"/>
      <c r="I179" s="732"/>
      <c r="J179" s="860"/>
      <c r="K179" s="732"/>
      <c r="L179" s="861"/>
      <c r="M179" s="862"/>
      <c r="N179" s="837" t="str">
        <f aca="false">IF('別紙様式2-2（４・５月分）'!Q138="","",'別紙様式2-2（４・５月分）'!Q138)</f>
        <v/>
      </c>
      <c r="O179" s="863"/>
      <c r="P179" s="813"/>
      <c r="Q179" s="813"/>
      <c r="R179" s="813"/>
      <c r="S179" s="864"/>
      <c r="T179" s="815"/>
      <c r="U179" s="903"/>
      <c r="V179" s="865"/>
      <c r="W179" s="818"/>
      <c r="X179" s="904"/>
      <c r="Y179" s="626"/>
      <c r="Z179" s="904"/>
      <c r="AA179" s="626"/>
      <c r="AB179" s="904"/>
      <c r="AC179" s="626"/>
      <c r="AD179" s="904"/>
      <c r="AE179" s="626"/>
      <c r="AF179" s="626"/>
      <c r="AG179" s="626"/>
      <c r="AH179" s="821"/>
      <c r="AI179" s="866"/>
      <c r="AJ179" s="905"/>
      <c r="AK179" s="937"/>
      <c r="AL179" s="907"/>
      <c r="AM179" s="908"/>
      <c r="AN179" s="909"/>
      <c r="AO179" s="704"/>
      <c r="AP179" s="911"/>
      <c r="AQ179" s="704"/>
      <c r="AR179" s="913"/>
      <c r="AS179" s="914"/>
      <c r="AT179" s="920" t="str">
        <f aca="false">IF(AV180="","",IF(OR(AB180="",AB180&lt;&gt;7,AD180="",AD180&lt;&gt;3),"！算定期間の終わりが令和７年３月になっていません。年度内の廃止予定等がなければ、算定対象月を令和７年３月にしてください。",""))</f>
        <v/>
      </c>
      <c r="AU179" s="938"/>
      <c r="AV179" s="917"/>
      <c r="AW179" s="877" t="str">
        <f aca="false">IF('別紙様式2-2（４・５月分）'!O138="","",'別紙様式2-2（４・５月分）'!O138)</f>
        <v/>
      </c>
      <c r="AX179" s="833"/>
      <c r="AY179" s="939"/>
      <c r="AZ179" s="573"/>
      <c r="BE179" s="12"/>
      <c r="BF179" s="831" t="str">
        <f aca="false">G178</f>
        <v/>
      </c>
      <c r="BG179" s="831"/>
      <c r="BH179" s="831"/>
    </row>
    <row r="180" customFormat="false" ht="15" hidden="false" customHeight="true" outlineLevel="0" collapsed="false">
      <c r="A180" s="730"/>
      <c r="B180" s="731"/>
      <c r="C180" s="731"/>
      <c r="D180" s="731"/>
      <c r="E180" s="731"/>
      <c r="F180" s="731"/>
      <c r="G180" s="732"/>
      <c r="H180" s="732"/>
      <c r="I180" s="732"/>
      <c r="J180" s="860"/>
      <c r="K180" s="732"/>
      <c r="L180" s="861"/>
      <c r="M180" s="862"/>
      <c r="N180" s="837"/>
      <c r="O180" s="863"/>
      <c r="P180" s="873" t="s">
        <v>92</v>
      </c>
      <c r="Q180" s="876" t="e">
        <f aca="false">IFERROR(VLOOKUP('別紙様式2-2（４・５月分）'!AR137,【参考】数式用!$AT$5:$AV$22,3,FALSE),"")))</f>
        <v>#N/A</v>
      </c>
      <c r="R180" s="874" t="s">
        <v>94</v>
      </c>
      <c r="S180" s="869" t="e">
        <f aca="false">IFERROR(VLOOKUP(K178,【参考】数式用!$A$5:$AB$27,MATCH(Q180,【参考】数式用!$B$4:$AB$4,0)+1,0),"")))</f>
        <v>#N/A</v>
      </c>
      <c r="T180" s="843" t="s">
        <v>419</v>
      </c>
      <c r="U180" s="922"/>
      <c r="V180" s="870" t="e">
        <f aca="false">IFERROR(VLOOKUP(K178,【参考】数式用!$A$5:$AB$27,MATCH(U180,【参考】数式用!$B$4:$AB$4,0)+1,0),"")))</f>
        <v>#N/A</v>
      </c>
      <c r="W180" s="846" t="s">
        <v>88</v>
      </c>
      <c r="X180" s="923"/>
      <c r="Y180" s="667" t="s">
        <v>89</v>
      </c>
      <c r="Z180" s="923"/>
      <c r="AA180" s="667" t="s">
        <v>372</v>
      </c>
      <c r="AB180" s="923"/>
      <c r="AC180" s="667" t="s">
        <v>89</v>
      </c>
      <c r="AD180" s="923"/>
      <c r="AE180" s="667" t="s">
        <v>90</v>
      </c>
      <c r="AF180" s="667" t="s">
        <v>101</v>
      </c>
      <c r="AG180" s="667" t="str">
        <f aca="false">IF(X180&gt;=1,(AB180*12+AD180)-(X180*12+Z180)+1,"")</f>
        <v/>
      </c>
      <c r="AH180" s="849" t="s">
        <v>373</v>
      </c>
      <c r="AI180" s="850" t="str">
        <f aca="false">IFERROR(ROUNDDOWN(ROUND(L178*V180,0)*M178,0)*AG180,"")</f>
        <v/>
      </c>
      <c r="AJ180" s="924" t="str">
        <f aca="false">IFERROR(ROUNDDOWN(ROUND((L178*(V180-AX178)),0)*M178,0)*AG180,"")</f>
        <v/>
      </c>
      <c r="AK180" s="852" t="e">
        <f aca="false">IFERROR(ROUNDDOWN(ROUNDDOWN(ROUND(L178*VLOOKUP(K178,【参考】数式用!$A$5:$AB$27,MATCH("新加算Ⅳ",【参考】数式用!$B$4:$AB$4,0)+1,0),0)*M178,0)*AG180*0.5,0),"")),0),0),0))</f>
        <v>#N/A</v>
      </c>
      <c r="AL180" s="925"/>
      <c r="AM180" s="940" t="e">
        <f aca="false">IFERROR(IF('別紙様式2-2（４・５月分）'!Q139="ベア加算","", IF(OR(U180="新加算Ⅰ",U180="新加算Ⅱ",U180="新加算Ⅲ",U180="新加算Ⅳ"),ROUNDDOWN(ROUND(L178*VLOOKUP(K178,【参考】数式用!$A$5:$I$27,MATCH("ベア加算",【参考】数式用!$B$4:$I$4,0)+1,0),0)*M178,0)*AG180,"")),"")),0),0))))</f>
        <v>#N/A</v>
      </c>
      <c r="AN180" s="927"/>
      <c r="AO180" s="930"/>
      <c r="AP180" s="929"/>
      <c r="AQ180" s="930"/>
      <c r="AR180" s="931"/>
      <c r="AS180" s="932"/>
      <c r="AT180" s="920"/>
      <c r="AU180" s="611"/>
      <c r="AV180" s="831" t="str">
        <f aca="false">IF(OR(AB178&lt;&gt;7,AD178&lt;&gt;3),"V列に色付け","")</f>
        <v/>
      </c>
      <c r="AW180" s="877"/>
      <c r="AX180" s="833"/>
      <c r="AY180" s="933"/>
      <c r="AZ180" s="835" t="e">
        <f aca="false">IF(AM180&lt;&gt;"",IF(AN180="○","入力済","未入力"),"")</f>
        <v>#N/A</v>
      </c>
      <c r="BA180" s="835" t="str">
        <f aca="false">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835" t="str">
        <f aca="false">IF(OR(U180="新加算Ⅴ（７）",U180="新加算Ⅴ（９）",U180="新加算Ⅴ（10）",U180="新加算Ⅴ（12）",U180="新加算Ⅴ（13）",U180="新加算Ⅴ（14）"),IF(OR(AP180="○",AP180="令和６年度中に満たす"),"入力済","未入力"),"")</f>
        <v/>
      </c>
      <c r="BC180" s="835" t="str">
        <f aca="false">IF(OR(U180="新加算Ⅰ",U180="新加算Ⅱ",U180="新加算Ⅲ",U180="新加算Ⅴ（１）",U180="新加算Ⅴ（３）",U180="新加算Ⅴ（８）"),IF(OR(AQ180="○",AQ180="令和６年度中に満たす"),"入力済","未入力"),"")</f>
        <v/>
      </c>
      <c r="BD180" s="934" t="str">
        <f aca="false">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831" t="str">
        <f aca="false">IF(OR(U180="新加算Ⅰ",U180="新加算Ⅴ（１）",U180="新加算Ⅴ（２）",U180="新加算Ⅴ（５）",U180="新加算Ⅴ（７）",U180="新加算Ⅴ（10）"),IF(AS180="","未入力","入力済"),"")</f>
        <v/>
      </c>
      <c r="BF180" s="831" t="str">
        <f aca="false">G178</f>
        <v/>
      </c>
      <c r="BG180" s="831"/>
      <c r="BH180" s="831"/>
    </row>
    <row r="181" customFormat="false" ht="30" hidden="false" customHeight="true" outlineLevel="0" collapsed="false">
      <c r="A181" s="730"/>
      <c r="B181" s="731"/>
      <c r="C181" s="731"/>
      <c r="D181" s="731"/>
      <c r="E181" s="731"/>
      <c r="F181" s="731"/>
      <c r="G181" s="732"/>
      <c r="H181" s="732"/>
      <c r="I181" s="732"/>
      <c r="J181" s="860"/>
      <c r="K181" s="732"/>
      <c r="L181" s="861"/>
      <c r="M181" s="862"/>
      <c r="N181" s="859" t="str">
        <f aca="false">IF('別紙様式2-2（４・５月分）'!Q139="","",'別紙様式2-2（４・５月分）'!Q139)</f>
        <v/>
      </c>
      <c r="O181" s="863"/>
      <c r="P181" s="873"/>
      <c r="Q181" s="876"/>
      <c r="R181" s="874"/>
      <c r="S181" s="869"/>
      <c r="T181" s="843"/>
      <c r="U181" s="922"/>
      <c r="V181" s="870"/>
      <c r="W181" s="846"/>
      <c r="X181" s="923"/>
      <c r="Y181" s="667"/>
      <c r="Z181" s="923"/>
      <c r="AA181" s="667"/>
      <c r="AB181" s="923"/>
      <c r="AC181" s="667"/>
      <c r="AD181" s="923"/>
      <c r="AE181" s="667"/>
      <c r="AF181" s="667"/>
      <c r="AG181" s="667"/>
      <c r="AH181" s="849"/>
      <c r="AI181" s="850"/>
      <c r="AJ181" s="924"/>
      <c r="AK181" s="852"/>
      <c r="AL181" s="925"/>
      <c r="AM181" s="940"/>
      <c r="AN181" s="927"/>
      <c r="AO181" s="930"/>
      <c r="AP181" s="929"/>
      <c r="AQ181" s="930"/>
      <c r="AR181" s="931"/>
      <c r="AS181" s="932"/>
      <c r="AT181" s="935" t="str">
        <f aca="false">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611"/>
      <c r="AV181" s="831"/>
      <c r="AW181" s="877" t="str">
        <f aca="false">IF('別紙様式2-2（４・５月分）'!O139="","",'別紙様式2-2（４・５月分）'!O139)</f>
        <v/>
      </c>
      <c r="AX181" s="833"/>
      <c r="AY181" s="936"/>
      <c r="AZ181" s="835" t="str">
        <f aca="false">IF(OR(U181="新加算Ⅰ",U181="新加算Ⅱ",U181="新加算Ⅲ",U181="新加算Ⅳ",U181="新加算Ⅴ（１）",U181="新加算Ⅴ（２）",U181="新加算Ⅴ（３）",U181="新加算ⅠⅤ（４）",U181="新加算Ⅴ（５）",U181="新加算Ⅴ（６）",U181="新加算Ⅴ（８）",U181="新加算Ⅴ（11）"),IF(AJ181="○","","未入力"),"")</f>
        <v/>
      </c>
      <c r="BA181" s="835" t="str">
        <f aca="false">IF(OR(V181="新加算Ⅰ",V181="新加算Ⅱ",V181="新加算Ⅲ",V181="新加算Ⅳ",V181="新加算Ⅴ（１）",V181="新加算Ⅴ（２）",V181="新加算Ⅴ（３）",V181="新加算ⅠⅤ（４）",V181="新加算Ⅴ（５）",V181="新加算Ⅴ（６）",V181="新加算Ⅴ（８）",V181="新加算Ⅴ（11）"),IF(AK181="○","","未入力"),"")</f>
        <v/>
      </c>
      <c r="BB181" s="835" t="str">
        <f aca="false">IF(OR(V181="新加算Ⅴ（７）",V181="新加算Ⅴ（９）",V181="新加算Ⅴ（10）",V181="新加算Ⅴ（12）",V181="新加算Ⅴ（13）",V181="新加算Ⅴ（14）"),IF(AL181="○","","未入力"),"")</f>
        <v/>
      </c>
      <c r="BC181" s="835" t="str">
        <f aca="false">IF(OR(V181="新加算Ⅰ",V181="新加算Ⅱ",V181="新加算Ⅲ",V181="新加算Ⅴ（１）",V181="新加算Ⅴ（３）",V181="新加算Ⅴ（８）"),IF(AM181="○","","未入力"),"")</f>
        <v/>
      </c>
      <c r="BD181" s="934" t="str">
        <f aca="false">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831" t="str">
        <f aca="false">IF(AND(U181&lt;&gt;"（参考）令和７年度の移行予定",OR(V181="新加算Ⅰ",V181="新加算Ⅴ（１）",V181="新加算Ⅴ（２）",V181="新加算Ⅴ（５）",V181="新加算Ⅴ（７）",V181="新加算Ⅴ（10）")),IF(AO181="","未入力",IF(AO181="いずれも取得していない","要件を満たさない","")),"")</f>
        <v/>
      </c>
      <c r="BF181" s="831" t="str">
        <f aca="false">G178</f>
        <v/>
      </c>
      <c r="BG181" s="831"/>
      <c r="BH181" s="831"/>
    </row>
    <row r="182" customFormat="false" ht="30" hidden="false" customHeight="true" outlineLevel="0" collapsed="false">
      <c r="A182" s="616" t="n">
        <v>43</v>
      </c>
      <c r="B182" s="617" t="str">
        <f aca="false">IF(基本情報入力シート!C96="","",基本情報入力シート!C96)</f>
        <v/>
      </c>
      <c r="C182" s="617"/>
      <c r="D182" s="617"/>
      <c r="E182" s="617"/>
      <c r="F182" s="617"/>
      <c r="G182" s="618" t="str">
        <f aca="false">IF(基本情報入力シート!M96="","",基本情報入力シート!M96)</f>
        <v/>
      </c>
      <c r="H182" s="618" t="str">
        <f aca="false">IF(基本情報入力シート!R96="","",基本情報入力シート!R96)</f>
        <v/>
      </c>
      <c r="I182" s="618" t="str">
        <f aca="false">IF(基本情報入力シート!W96="","",基本情報入力シート!W96)</f>
        <v/>
      </c>
      <c r="J182" s="808" t="str">
        <f aca="false">IF(基本情報入力シート!X96="","",基本情報入力シート!X96)</f>
        <v/>
      </c>
      <c r="K182" s="618" t="str">
        <f aca="false">IF(基本情報入力シート!Y96="","",基本情報入力シート!Y96)</f>
        <v/>
      </c>
      <c r="L182" s="809" t="str">
        <f aca="false">IF(基本情報入力シート!AB96="","",基本情報入力シート!AB96)</f>
        <v/>
      </c>
      <c r="M182" s="810" t="e">
        <f aca="false">IF(基本情報入力シート!AC96="","",基本情報入力シート!AC96)</f>
        <v>#N/A</v>
      </c>
      <c r="N182" s="811" t="str">
        <f aca="false">IF('別紙様式2-2（４・５月分）'!Q140="","",'別紙様式2-2（４・５月分）'!Q140)</f>
        <v/>
      </c>
      <c r="O182" s="863" t="e">
        <f aca="false">IF(SUM('別紙様式2-2（４・５月分）'!R140:R142)=0,"",SUM('別紙様式2-2（４・５月分）'!R140:R142))</f>
        <v>#N/A</v>
      </c>
      <c r="P182" s="813" t="e">
        <f aca="false">IFERROR(VLOOKUP('別紙様式2-2（４・５月分）'!AR140,【参考】数式用!$AT$5:$AU$22,2,FALSE),"")))</f>
        <v>#N/A</v>
      </c>
      <c r="Q182" s="813"/>
      <c r="R182" s="813"/>
      <c r="S182" s="864" t="e">
        <f aca="false">IFERROR(VLOOKUP(K182,【参考】数式用!$A$5:$AB$27,MATCH(P182,【参考】数式用!$B$4:$AB$4,0)+1,0),"")))</f>
        <v>#N/A</v>
      </c>
      <c r="T182" s="815" t="s">
        <v>418</v>
      </c>
      <c r="U182" s="903" t="str">
        <f aca="false">IF('別紙様式2-3（６月以降分）'!U182="","",'別紙様式2-3（６月以降分）'!U182)</f>
        <v/>
      </c>
      <c r="V182" s="865" t="e">
        <f aca="false">IFERROR(VLOOKUP(K182,【参考】数式用!$A$5:$AB$27,MATCH(U182,【参考】数式用!$B$4:$AB$4,0)+1,0),"")))</f>
        <v>#N/A</v>
      </c>
      <c r="W182" s="818" t="s">
        <v>88</v>
      </c>
      <c r="X182" s="904" t="n">
        <f aca="false">'別紙様式2-3（６月以降分）'!X182</f>
        <v>6</v>
      </c>
      <c r="Y182" s="626" t="s">
        <v>89</v>
      </c>
      <c r="Z182" s="904" t="n">
        <f aca="false">'別紙様式2-3（６月以降分）'!Z182</f>
        <v>6</v>
      </c>
      <c r="AA182" s="626" t="s">
        <v>372</v>
      </c>
      <c r="AB182" s="904" t="n">
        <f aca="false">'別紙様式2-3（６月以降分）'!AB182</f>
        <v>7</v>
      </c>
      <c r="AC182" s="626" t="s">
        <v>89</v>
      </c>
      <c r="AD182" s="904" t="n">
        <f aca="false">'別紙様式2-3（６月以降分）'!AD182</f>
        <v>3</v>
      </c>
      <c r="AE182" s="626" t="s">
        <v>90</v>
      </c>
      <c r="AF182" s="626" t="s">
        <v>101</v>
      </c>
      <c r="AG182" s="626" t="n">
        <f aca="false">IF(X182&gt;=1,(AB182*12+AD182)-(X182*12+Z182)+1,"")</f>
        <v>10</v>
      </c>
      <c r="AH182" s="821" t="s">
        <v>373</v>
      </c>
      <c r="AI182" s="866" t="str">
        <f aca="false">'別紙様式2-3（６月以降分）'!AI182</f>
        <v/>
      </c>
      <c r="AJ182" s="905" t="str">
        <f aca="false">'別紙様式2-3（６月以降分）'!AJ182</f>
        <v/>
      </c>
      <c r="AK182" s="937" t="n">
        <f aca="false">'別紙様式2-3（６月以降分）'!AK182</f>
        <v>0</v>
      </c>
      <c r="AL182" s="907" t="str">
        <f aca="false">IF('別紙様式2-3（６月以降分）'!AL182="","",'別紙様式2-3（６月以降分）'!AL182)</f>
        <v/>
      </c>
      <c r="AM182" s="908" t="n">
        <f aca="false">'別紙様式2-3（６月以降分）'!AM182</f>
        <v>0</v>
      </c>
      <c r="AN182" s="909" t="str">
        <f aca="false">IF('別紙様式2-3（６月以降分）'!AN182="","",'別紙様式2-3（６月以降分）'!AN182)</f>
        <v/>
      </c>
      <c r="AO182" s="704" t="str">
        <f aca="false">IF('別紙様式2-3（６月以降分）'!AO182="","",'別紙様式2-3（６月以降分）'!AO182)</f>
        <v/>
      </c>
      <c r="AP182" s="911" t="str">
        <f aca="false">IF('別紙様式2-3（６月以降分）'!AP182="","",'別紙様式2-3（６月以降分）'!AP182)</f>
        <v/>
      </c>
      <c r="AQ182" s="704" t="str">
        <f aca="false">IF('別紙様式2-3（６月以降分）'!AQ182="","",'別紙様式2-3（６月以降分）'!AQ182)</f>
        <v/>
      </c>
      <c r="AR182" s="913" t="str">
        <f aca="false">IF('別紙様式2-3（６月以降分）'!AR182="","",'別紙様式2-3（６月以降分）'!AR182)</f>
        <v/>
      </c>
      <c r="AS182" s="914" t="str">
        <f aca="false">IF('別紙様式2-3（６月以降分）'!AS182="","",'別紙様式2-3（６月以降分）'!AS182)</f>
        <v/>
      </c>
      <c r="AT182" s="915" t="str">
        <f aca="false">IF(AV184="","",IF(V184&lt;V182,"！加算の要件上は問題ありませんが、令和６年度当初の新加算の加算率と比較して、移行後の加算率が下がる計画になっています。",""))</f>
        <v/>
      </c>
      <c r="AU182" s="938"/>
      <c r="AV182" s="917"/>
      <c r="AW182" s="877" t="str">
        <f aca="false">IF('別紙様式2-2（４・５月分）'!O140="","",'別紙様式2-2（４・５月分）'!O140)</f>
        <v/>
      </c>
      <c r="AX182" s="833" t="e">
        <f aca="false">IF(SUM('別紙様式2-2（４・５月分）'!P140:P142)=0,"",SUM('別紙様式2-2（４・５月分）'!P140:P142))</f>
        <v>#N/A</v>
      </c>
      <c r="AY182" s="919" t="e">
        <f aca="false">IFERROR(VLOOKUP(K182,【参考】数式用!$AJ$2:$AK$24,2,FALSE),"")))</f>
        <v>#N/A</v>
      </c>
      <c r="AZ182" s="684"/>
      <c r="BE182" s="12"/>
      <c r="BF182" s="831" t="str">
        <f aca="false">G182</f>
        <v/>
      </c>
      <c r="BG182" s="831"/>
      <c r="BH182" s="831"/>
    </row>
    <row r="183" customFormat="false" ht="15" hidden="false" customHeight="true" outlineLevel="0" collapsed="false">
      <c r="A183" s="616"/>
      <c r="B183" s="617"/>
      <c r="C183" s="617"/>
      <c r="D183" s="617"/>
      <c r="E183" s="617"/>
      <c r="F183" s="617"/>
      <c r="G183" s="618"/>
      <c r="H183" s="618"/>
      <c r="I183" s="618"/>
      <c r="J183" s="808"/>
      <c r="K183" s="618"/>
      <c r="L183" s="809"/>
      <c r="M183" s="810"/>
      <c r="N183" s="837" t="str">
        <f aca="false">IF('別紙様式2-2（４・５月分）'!Q141="","",'別紙様式2-2（４・５月分）'!Q141)</f>
        <v/>
      </c>
      <c r="O183" s="863"/>
      <c r="P183" s="813"/>
      <c r="Q183" s="813"/>
      <c r="R183" s="813"/>
      <c r="S183" s="864"/>
      <c r="T183" s="815"/>
      <c r="U183" s="903"/>
      <c r="V183" s="865"/>
      <c r="W183" s="818"/>
      <c r="X183" s="904"/>
      <c r="Y183" s="626"/>
      <c r="Z183" s="904"/>
      <c r="AA183" s="626"/>
      <c r="AB183" s="904"/>
      <c r="AC183" s="626"/>
      <c r="AD183" s="904"/>
      <c r="AE183" s="626"/>
      <c r="AF183" s="626"/>
      <c r="AG183" s="626"/>
      <c r="AH183" s="821"/>
      <c r="AI183" s="866"/>
      <c r="AJ183" s="905"/>
      <c r="AK183" s="937"/>
      <c r="AL183" s="907"/>
      <c r="AM183" s="908"/>
      <c r="AN183" s="909"/>
      <c r="AO183" s="704"/>
      <c r="AP183" s="911"/>
      <c r="AQ183" s="704"/>
      <c r="AR183" s="913"/>
      <c r="AS183" s="914"/>
      <c r="AT183" s="920" t="str">
        <f aca="false">IF(AV184="","",IF(OR(AB184="",AB184&lt;&gt;7,AD184="",AD184&lt;&gt;3),"！算定期間の終わりが令和７年３月になっていません。年度内の廃止予定等がなければ、算定対象月を令和７年３月にしてください。",""))</f>
        <v/>
      </c>
      <c r="AU183" s="938"/>
      <c r="AV183" s="917"/>
      <c r="AW183" s="877" t="str">
        <f aca="false">IF('別紙様式2-2（４・５月分）'!O141="","",'別紙様式2-2（４・５月分）'!O141)</f>
        <v/>
      </c>
      <c r="AX183" s="833"/>
      <c r="AY183" s="919"/>
      <c r="AZ183" s="573"/>
      <c r="BE183" s="12"/>
      <c r="BF183" s="831" t="str">
        <f aca="false">G182</f>
        <v/>
      </c>
      <c r="BG183" s="831"/>
      <c r="BH183" s="831"/>
    </row>
    <row r="184" customFormat="false" ht="15" hidden="false" customHeight="true" outlineLevel="0" collapsed="false">
      <c r="A184" s="616"/>
      <c r="B184" s="617"/>
      <c r="C184" s="617"/>
      <c r="D184" s="617"/>
      <c r="E184" s="617"/>
      <c r="F184" s="617"/>
      <c r="G184" s="618"/>
      <c r="H184" s="618"/>
      <c r="I184" s="618"/>
      <c r="J184" s="808"/>
      <c r="K184" s="618"/>
      <c r="L184" s="809"/>
      <c r="M184" s="810"/>
      <c r="N184" s="837"/>
      <c r="O184" s="863"/>
      <c r="P184" s="873" t="s">
        <v>92</v>
      </c>
      <c r="Q184" s="876" t="e">
        <f aca="false">IFERROR(VLOOKUP('別紙様式2-2（４・５月分）'!AR140,【参考】数式用!$AT$5:$AV$22,3,FALSE),"")))</f>
        <v>#N/A</v>
      </c>
      <c r="R184" s="874" t="s">
        <v>94</v>
      </c>
      <c r="S184" s="875" t="e">
        <f aca="false">IFERROR(VLOOKUP(K182,【参考】数式用!$A$5:$AB$27,MATCH(Q184,【参考】数式用!$B$4:$AB$4,0)+1,0),"")))</f>
        <v>#N/A</v>
      </c>
      <c r="T184" s="843" t="s">
        <v>419</v>
      </c>
      <c r="U184" s="922"/>
      <c r="V184" s="870" t="e">
        <f aca="false">IFERROR(VLOOKUP(K182,【参考】数式用!$A$5:$AB$27,MATCH(U184,【参考】数式用!$B$4:$AB$4,0)+1,0),"")))</f>
        <v>#N/A</v>
      </c>
      <c r="W184" s="846" t="s">
        <v>88</v>
      </c>
      <c r="X184" s="923"/>
      <c r="Y184" s="667" t="s">
        <v>89</v>
      </c>
      <c r="Z184" s="923"/>
      <c r="AA184" s="667" t="s">
        <v>372</v>
      </c>
      <c r="AB184" s="923"/>
      <c r="AC184" s="667" t="s">
        <v>89</v>
      </c>
      <c r="AD184" s="923"/>
      <c r="AE184" s="667" t="s">
        <v>90</v>
      </c>
      <c r="AF184" s="667" t="s">
        <v>101</v>
      </c>
      <c r="AG184" s="667" t="str">
        <f aca="false">IF(X184&gt;=1,(AB184*12+AD184)-(X184*12+Z184)+1,"")</f>
        <v/>
      </c>
      <c r="AH184" s="849" t="s">
        <v>373</v>
      </c>
      <c r="AI184" s="850" t="str">
        <f aca="false">IFERROR(ROUNDDOWN(ROUND(L182*V184,0)*M182,0)*AG184,"")</f>
        <v/>
      </c>
      <c r="AJ184" s="924" t="str">
        <f aca="false">IFERROR(ROUNDDOWN(ROUND((L182*(V184-AX182)),0)*M182,0)*AG184,"")</f>
        <v/>
      </c>
      <c r="AK184" s="852" t="e">
        <f aca="false">IFERROR(ROUNDDOWN(ROUNDDOWN(ROUND(L182*VLOOKUP(K182,【参考】数式用!$A$5:$AB$27,MATCH("新加算Ⅳ",【参考】数式用!$B$4:$AB$4,0)+1,0),0)*M182,0)*AG184*0.5,0),"")),0),0),0))</f>
        <v>#N/A</v>
      </c>
      <c r="AL184" s="925"/>
      <c r="AM184" s="940" t="e">
        <f aca="false">IFERROR(IF('別紙様式2-2（４・５月分）'!Q142="ベア加算","", IF(OR(U184="新加算Ⅰ",U184="新加算Ⅱ",U184="新加算Ⅲ",U184="新加算Ⅳ"),ROUNDDOWN(ROUND(L182*VLOOKUP(K182,【参考】数式用!$A$5:$I$27,MATCH("ベア加算",【参考】数式用!$B$4:$I$4,0)+1,0),0)*M182,0)*AG184,"")),"")),0),0))))</f>
        <v>#N/A</v>
      </c>
      <c r="AN184" s="927"/>
      <c r="AO184" s="930"/>
      <c r="AP184" s="929"/>
      <c r="AQ184" s="930"/>
      <c r="AR184" s="931"/>
      <c r="AS184" s="932"/>
      <c r="AT184" s="920"/>
      <c r="AU184" s="611"/>
      <c r="AV184" s="831" t="str">
        <f aca="false">IF(OR(AB182&lt;&gt;7,AD182&lt;&gt;3),"V列に色付け","")</f>
        <v/>
      </c>
      <c r="AW184" s="877"/>
      <c r="AX184" s="833"/>
      <c r="AY184" s="933"/>
      <c r="AZ184" s="835" t="e">
        <f aca="false">IF(AM184&lt;&gt;"",IF(AN184="○","入力済","未入力"),"")</f>
        <v>#N/A</v>
      </c>
      <c r="BA184" s="835" t="str">
        <f aca="false">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835" t="str">
        <f aca="false">IF(OR(U184="新加算Ⅴ（７）",U184="新加算Ⅴ（９）",U184="新加算Ⅴ（10）",U184="新加算Ⅴ（12）",U184="新加算Ⅴ（13）",U184="新加算Ⅴ（14）"),IF(OR(AP184="○",AP184="令和６年度中に満たす"),"入力済","未入力"),"")</f>
        <v/>
      </c>
      <c r="BC184" s="835" t="str">
        <f aca="false">IF(OR(U184="新加算Ⅰ",U184="新加算Ⅱ",U184="新加算Ⅲ",U184="新加算Ⅴ（１）",U184="新加算Ⅴ（３）",U184="新加算Ⅴ（８）"),IF(OR(AQ184="○",AQ184="令和６年度中に満たす"),"入力済","未入力"),"")</f>
        <v/>
      </c>
      <c r="BD184" s="934" t="str">
        <f aca="false">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831" t="str">
        <f aca="false">IF(OR(U184="新加算Ⅰ",U184="新加算Ⅴ（１）",U184="新加算Ⅴ（２）",U184="新加算Ⅴ（５）",U184="新加算Ⅴ（７）",U184="新加算Ⅴ（10）"),IF(AS184="","未入力","入力済"),"")</f>
        <v/>
      </c>
      <c r="BF184" s="831" t="str">
        <f aca="false">G182</f>
        <v/>
      </c>
      <c r="BG184" s="831"/>
      <c r="BH184" s="831"/>
    </row>
    <row r="185" customFormat="false" ht="30" hidden="false" customHeight="true" outlineLevel="0" collapsed="false">
      <c r="A185" s="616"/>
      <c r="B185" s="617"/>
      <c r="C185" s="617"/>
      <c r="D185" s="617"/>
      <c r="E185" s="617"/>
      <c r="F185" s="617"/>
      <c r="G185" s="618"/>
      <c r="H185" s="618"/>
      <c r="I185" s="618"/>
      <c r="J185" s="808"/>
      <c r="K185" s="618"/>
      <c r="L185" s="809"/>
      <c r="M185" s="810"/>
      <c r="N185" s="859" t="str">
        <f aca="false">IF('別紙様式2-2（４・５月分）'!Q142="","",'別紙様式2-2（４・５月分）'!Q142)</f>
        <v/>
      </c>
      <c r="O185" s="863"/>
      <c r="P185" s="873"/>
      <c r="Q185" s="876"/>
      <c r="R185" s="874"/>
      <c r="S185" s="875"/>
      <c r="T185" s="843"/>
      <c r="U185" s="922"/>
      <c r="V185" s="870"/>
      <c r="W185" s="846"/>
      <c r="X185" s="923"/>
      <c r="Y185" s="667"/>
      <c r="Z185" s="923"/>
      <c r="AA185" s="667"/>
      <c r="AB185" s="923"/>
      <c r="AC185" s="667"/>
      <c r="AD185" s="923"/>
      <c r="AE185" s="667"/>
      <c r="AF185" s="667"/>
      <c r="AG185" s="667"/>
      <c r="AH185" s="849"/>
      <c r="AI185" s="850"/>
      <c r="AJ185" s="924"/>
      <c r="AK185" s="852"/>
      <c r="AL185" s="925"/>
      <c r="AM185" s="940"/>
      <c r="AN185" s="927"/>
      <c r="AO185" s="930"/>
      <c r="AP185" s="929"/>
      <c r="AQ185" s="930"/>
      <c r="AR185" s="931"/>
      <c r="AS185" s="932"/>
      <c r="AT185" s="935" t="str">
        <f aca="false">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611"/>
      <c r="AV185" s="831"/>
      <c r="AW185" s="877" t="str">
        <f aca="false">IF('別紙様式2-2（４・５月分）'!O142="","",'別紙様式2-2（４・５月分）'!O142)</f>
        <v/>
      </c>
      <c r="AX185" s="833"/>
      <c r="AY185" s="936"/>
      <c r="AZ185" s="835" t="str">
        <f aca="false">IF(OR(U185="新加算Ⅰ",U185="新加算Ⅱ",U185="新加算Ⅲ",U185="新加算Ⅳ",U185="新加算Ⅴ（１）",U185="新加算Ⅴ（２）",U185="新加算Ⅴ（３）",U185="新加算ⅠⅤ（４）",U185="新加算Ⅴ（５）",U185="新加算Ⅴ（６）",U185="新加算Ⅴ（８）",U185="新加算Ⅴ（11）"),IF(AJ185="○","","未入力"),"")</f>
        <v/>
      </c>
      <c r="BA185" s="835" t="str">
        <f aca="false">IF(OR(V185="新加算Ⅰ",V185="新加算Ⅱ",V185="新加算Ⅲ",V185="新加算Ⅳ",V185="新加算Ⅴ（１）",V185="新加算Ⅴ（２）",V185="新加算Ⅴ（３）",V185="新加算ⅠⅤ（４）",V185="新加算Ⅴ（５）",V185="新加算Ⅴ（６）",V185="新加算Ⅴ（８）",V185="新加算Ⅴ（11）"),IF(AK185="○","","未入力"),"")</f>
        <v/>
      </c>
      <c r="BB185" s="835" t="str">
        <f aca="false">IF(OR(V185="新加算Ⅴ（７）",V185="新加算Ⅴ（９）",V185="新加算Ⅴ（10）",V185="新加算Ⅴ（12）",V185="新加算Ⅴ（13）",V185="新加算Ⅴ（14）"),IF(AL185="○","","未入力"),"")</f>
        <v/>
      </c>
      <c r="BC185" s="835" t="str">
        <f aca="false">IF(OR(V185="新加算Ⅰ",V185="新加算Ⅱ",V185="新加算Ⅲ",V185="新加算Ⅴ（１）",V185="新加算Ⅴ（３）",V185="新加算Ⅴ（８）"),IF(AM185="○","","未入力"),"")</f>
        <v/>
      </c>
      <c r="BD185" s="934" t="str">
        <f aca="false">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831" t="str">
        <f aca="false">IF(AND(U185&lt;&gt;"（参考）令和７年度の移行予定",OR(V185="新加算Ⅰ",V185="新加算Ⅴ（１）",V185="新加算Ⅴ（２）",V185="新加算Ⅴ（５）",V185="新加算Ⅴ（７）",V185="新加算Ⅴ（10）")),IF(AO185="","未入力",IF(AO185="いずれも取得していない","要件を満たさない","")),"")</f>
        <v/>
      </c>
      <c r="BF185" s="831" t="str">
        <f aca="false">G182</f>
        <v/>
      </c>
      <c r="BG185" s="831"/>
      <c r="BH185" s="831"/>
    </row>
    <row r="186" customFormat="false" ht="30" hidden="false" customHeight="true" outlineLevel="0" collapsed="false">
      <c r="A186" s="730" t="n">
        <v>44</v>
      </c>
      <c r="B186" s="731" t="str">
        <f aca="false">IF(基本情報入力シート!C97="","",基本情報入力シート!C97)</f>
        <v/>
      </c>
      <c r="C186" s="731"/>
      <c r="D186" s="731"/>
      <c r="E186" s="731"/>
      <c r="F186" s="731"/>
      <c r="G186" s="732" t="str">
        <f aca="false">IF(基本情報入力シート!M97="","",基本情報入力シート!M97)</f>
        <v/>
      </c>
      <c r="H186" s="732" t="str">
        <f aca="false">IF(基本情報入力シート!R97="","",基本情報入力シート!R97)</f>
        <v/>
      </c>
      <c r="I186" s="732" t="str">
        <f aca="false">IF(基本情報入力シート!W97="","",基本情報入力シート!W97)</f>
        <v/>
      </c>
      <c r="J186" s="860" t="str">
        <f aca="false">IF(基本情報入力シート!X97="","",基本情報入力シート!X97)</f>
        <v/>
      </c>
      <c r="K186" s="732" t="str">
        <f aca="false">IF(基本情報入力シート!Y97="","",基本情報入力シート!Y97)</f>
        <v/>
      </c>
      <c r="L186" s="861" t="str">
        <f aca="false">IF(基本情報入力シート!AB97="","",基本情報入力シート!AB97)</f>
        <v/>
      </c>
      <c r="M186" s="862" t="e">
        <f aca="false">IF(基本情報入力シート!AC97="","",基本情報入力シート!AC97)</f>
        <v>#N/A</v>
      </c>
      <c r="N186" s="811" t="str">
        <f aca="false">IF('別紙様式2-2（４・５月分）'!Q143="","",'別紙様式2-2（４・５月分）'!Q143)</f>
        <v/>
      </c>
      <c r="O186" s="863" t="e">
        <f aca="false">IF(SUM('別紙様式2-2（４・５月分）'!R143:R145)=0,"",SUM('別紙様式2-2（４・５月分）'!R143:R145))</f>
        <v>#N/A</v>
      </c>
      <c r="P186" s="813" t="e">
        <f aca="false">IFERROR(VLOOKUP('別紙様式2-2（４・５月分）'!AR143,【参考】数式用!$AT$5:$AU$22,2,FALSE),"")))</f>
        <v>#N/A</v>
      </c>
      <c r="Q186" s="813"/>
      <c r="R186" s="813"/>
      <c r="S186" s="864" t="e">
        <f aca="false">IFERROR(VLOOKUP(K186,【参考】数式用!$A$5:$AB$27,MATCH(P186,【参考】数式用!$B$4:$AB$4,0)+1,0),"")))</f>
        <v>#N/A</v>
      </c>
      <c r="T186" s="815" t="s">
        <v>418</v>
      </c>
      <c r="U186" s="903" t="str">
        <f aca="false">IF('別紙様式2-3（６月以降分）'!U186="","",'別紙様式2-3（６月以降分）'!U186)</f>
        <v/>
      </c>
      <c r="V186" s="865" t="e">
        <f aca="false">IFERROR(VLOOKUP(K186,【参考】数式用!$A$5:$AB$27,MATCH(U186,【参考】数式用!$B$4:$AB$4,0)+1,0),"")))</f>
        <v>#N/A</v>
      </c>
      <c r="W186" s="818" t="s">
        <v>88</v>
      </c>
      <c r="X186" s="904" t="n">
        <f aca="false">'別紙様式2-3（６月以降分）'!X186</f>
        <v>6</v>
      </c>
      <c r="Y186" s="626" t="s">
        <v>89</v>
      </c>
      <c r="Z186" s="904" t="n">
        <f aca="false">'別紙様式2-3（６月以降分）'!Z186</f>
        <v>6</v>
      </c>
      <c r="AA186" s="626" t="s">
        <v>372</v>
      </c>
      <c r="AB186" s="904" t="n">
        <f aca="false">'別紙様式2-3（６月以降分）'!AB186</f>
        <v>7</v>
      </c>
      <c r="AC186" s="626" t="s">
        <v>89</v>
      </c>
      <c r="AD186" s="904" t="n">
        <f aca="false">'別紙様式2-3（６月以降分）'!AD186</f>
        <v>3</v>
      </c>
      <c r="AE186" s="626" t="s">
        <v>90</v>
      </c>
      <c r="AF186" s="626" t="s">
        <v>101</v>
      </c>
      <c r="AG186" s="626" t="n">
        <f aca="false">IF(X186&gt;=1,(AB186*12+AD186)-(X186*12+Z186)+1,"")</f>
        <v>10</v>
      </c>
      <c r="AH186" s="821" t="s">
        <v>373</v>
      </c>
      <c r="AI186" s="866" t="str">
        <f aca="false">'別紙様式2-3（６月以降分）'!AI186</f>
        <v/>
      </c>
      <c r="AJ186" s="905" t="str">
        <f aca="false">'別紙様式2-3（６月以降分）'!AJ186</f>
        <v/>
      </c>
      <c r="AK186" s="937" t="n">
        <f aca="false">'別紙様式2-3（６月以降分）'!AK186</f>
        <v>0</v>
      </c>
      <c r="AL186" s="907" t="str">
        <f aca="false">IF('別紙様式2-3（６月以降分）'!AL186="","",'別紙様式2-3（６月以降分）'!AL186)</f>
        <v/>
      </c>
      <c r="AM186" s="908" t="n">
        <f aca="false">'別紙様式2-3（６月以降分）'!AM186</f>
        <v>0</v>
      </c>
      <c r="AN186" s="909" t="str">
        <f aca="false">IF('別紙様式2-3（６月以降分）'!AN186="","",'別紙様式2-3（６月以降分）'!AN186)</f>
        <v/>
      </c>
      <c r="AO186" s="704" t="str">
        <f aca="false">IF('別紙様式2-3（６月以降分）'!AO186="","",'別紙様式2-3（６月以降分）'!AO186)</f>
        <v/>
      </c>
      <c r="AP186" s="911" t="str">
        <f aca="false">IF('別紙様式2-3（６月以降分）'!AP186="","",'別紙様式2-3（６月以降分）'!AP186)</f>
        <v/>
      </c>
      <c r="AQ186" s="704" t="str">
        <f aca="false">IF('別紙様式2-3（６月以降分）'!AQ186="","",'別紙様式2-3（６月以降分）'!AQ186)</f>
        <v/>
      </c>
      <c r="AR186" s="913" t="str">
        <f aca="false">IF('別紙様式2-3（６月以降分）'!AR186="","",'別紙様式2-3（６月以降分）'!AR186)</f>
        <v/>
      </c>
      <c r="AS186" s="914" t="str">
        <f aca="false">IF('別紙様式2-3（６月以降分）'!AS186="","",'別紙様式2-3（６月以降分）'!AS186)</f>
        <v/>
      </c>
      <c r="AT186" s="915" t="str">
        <f aca="false">IF(AV188="","",IF(V188&lt;V186,"！加算の要件上は問題ありませんが、令和６年度当初の新加算の加算率と比較して、移行後の加算率が下がる計画になっています。",""))</f>
        <v/>
      </c>
      <c r="AU186" s="938"/>
      <c r="AV186" s="917"/>
      <c r="AW186" s="877" t="str">
        <f aca="false">IF('別紙様式2-2（４・５月分）'!O143="","",'別紙様式2-2（４・５月分）'!O143)</f>
        <v/>
      </c>
      <c r="AX186" s="833" t="e">
        <f aca="false">IF(SUM('別紙様式2-2（４・５月分）'!P143:P145)=0,"",SUM('別紙様式2-2（４・５月分）'!P143:P145))</f>
        <v>#N/A</v>
      </c>
      <c r="AY186" s="939" t="e">
        <f aca="false">IFERROR(VLOOKUP(K186,【参考】数式用!$AJ$2:$AK$24,2,FALSE),"")))</f>
        <v>#N/A</v>
      </c>
      <c r="AZ186" s="684"/>
      <c r="BE186" s="12"/>
      <c r="BF186" s="831" t="str">
        <f aca="false">G186</f>
        <v/>
      </c>
      <c r="BG186" s="831"/>
      <c r="BH186" s="831"/>
    </row>
    <row r="187" customFormat="false" ht="15" hidden="false" customHeight="true" outlineLevel="0" collapsed="false">
      <c r="A187" s="730"/>
      <c r="B187" s="731"/>
      <c r="C187" s="731"/>
      <c r="D187" s="731"/>
      <c r="E187" s="731"/>
      <c r="F187" s="731"/>
      <c r="G187" s="732"/>
      <c r="H187" s="732"/>
      <c r="I187" s="732"/>
      <c r="J187" s="860"/>
      <c r="K187" s="732"/>
      <c r="L187" s="861"/>
      <c r="M187" s="862"/>
      <c r="N187" s="837" t="str">
        <f aca="false">IF('別紙様式2-2（４・５月分）'!Q144="","",'別紙様式2-2（４・５月分）'!Q144)</f>
        <v/>
      </c>
      <c r="O187" s="863"/>
      <c r="P187" s="813"/>
      <c r="Q187" s="813"/>
      <c r="R187" s="813"/>
      <c r="S187" s="864"/>
      <c r="T187" s="815"/>
      <c r="U187" s="903"/>
      <c r="V187" s="865"/>
      <c r="W187" s="818"/>
      <c r="X187" s="904"/>
      <c r="Y187" s="626"/>
      <c r="Z187" s="904"/>
      <c r="AA187" s="626"/>
      <c r="AB187" s="904"/>
      <c r="AC187" s="626"/>
      <c r="AD187" s="904"/>
      <c r="AE187" s="626"/>
      <c r="AF187" s="626"/>
      <c r="AG187" s="626"/>
      <c r="AH187" s="821"/>
      <c r="AI187" s="866"/>
      <c r="AJ187" s="905"/>
      <c r="AK187" s="937"/>
      <c r="AL187" s="907"/>
      <c r="AM187" s="908"/>
      <c r="AN187" s="909"/>
      <c r="AO187" s="704"/>
      <c r="AP187" s="911"/>
      <c r="AQ187" s="704"/>
      <c r="AR187" s="913"/>
      <c r="AS187" s="914"/>
      <c r="AT187" s="920" t="str">
        <f aca="false">IF(AV188="","",IF(OR(AB188="",AB188&lt;&gt;7,AD188="",AD188&lt;&gt;3),"！算定期間の終わりが令和７年３月になっていません。年度内の廃止予定等がなければ、算定対象月を令和７年３月にしてください。",""))</f>
        <v/>
      </c>
      <c r="AU187" s="938"/>
      <c r="AV187" s="917"/>
      <c r="AW187" s="877" t="str">
        <f aca="false">IF('別紙様式2-2（４・５月分）'!O144="","",'別紙様式2-2（４・５月分）'!O144)</f>
        <v/>
      </c>
      <c r="AX187" s="833"/>
      <c r="AY187" s="939"/>
      <c r="AZ187" s="573"/>
      <c r="BE187" s="12"/>
      <c r="BF187" s="831" t="str">
        <f aca="false">G186</f>
        <v/>
      </c>
      <c r="BG187" s="831"/>
      <c r="BH187" s="831"/>
    </row>
    <row r="188" customFormat="false" ht="15" hidden="false" customHeight="true" outlineLevel="0" collapsed="false">
      <c r="A188" s="730"/>
      <c r="B188" s="731"/>
      <c r="C188" s="731"/>
      <c r="D188" s="731"/>
      <c r="E188" s="731"/>
      <c r="F188" s="731"/>
      <c r="G188" s="732"/>
      <c r="H188" s="732"/>
      <c r="I188" s="732"/>
      <c r="J188" s="860"/>
      <c r="K188" s="732"/>
      <c r="L188" s="861"/>
      <c r="M188" s="862"/>
      <c r="N188" s="837"/>
      <c r="O188" s="863"/>
      <c r="P188" s="873" t="s">
        <v>92</v>
      </c>
      <c r="Q188" s="876" t="e">
        <f aca="false">IFERROR(VLOOKUP('別紙様式2-2（４・５月分）'!AR143,【参考】数式用!$AT$5:$AV$22,3,FALSE),"")))</f>
        <v>#N/A</v>
      </c>
      <c r="R188" s="874" t="s">
        <v>94</v>
      </c>
      <c r="S188" s="869" t="e">
        <f aca="false">IFERROR(VLOOKUP(K186,【参考】数式用!$A$5:$AB$27,MATCH(Q188,【参考】数式用!$B$4:$AB$4,0)+1,0),"")))</f>
        <v>#N/A</v>
      </c>
      <c r="T188" s="843" t="s">
        <v>419</v>
      </c>
      <c r="U188" s="922"/>
      <c r="V188" s="870" t="e">
        <f aca="false">IFERROR(VLOOKUP(K186,【参考】数式用!$A$5:$AB$27,MATCH(U188,【参考】数式用!$B$4:$AB$4,0)+1,0),"")))</f>
        <v>#N/A</v>
      </c>
      <c r="W188" s="846" t="s">
        <v>88</v>
      </c>
      <c r="X188" s="923"/>
      <c r="Y188" s="667" t="s">
        <v>89</v>
      </c>
      <c r="Z188" s="923"/>
      <c r="AA188" s="667" t="s">
        <v>372</v>
      </c>
      <c r="AB188" s="923"/>
      <c r="AC188" s="667" t="s">
        <v>89</v>
      </c>
      <c r="AD188" s="923"/>
      <c r="AE188" s="667" t="s">
        <v>90</v>
      </c>
      <c r="AF188" s="667" t="s">
        <v>101</v>
      </c>
      <c r="AG188" s="667" t="str">
        <f aca="false">IF(X188&gt;=1,(AB188*12+AD188)-(X188*12+Z188)+1,"")</f>
        <v/>
      </c>
      <c r="AH188" s="849" t="s">
        <v>373</v>
      </c>
      <c r="AI188" s="850" t="str">
        <f aca="false">IFERROR(ROUNDDOWN(ROUND(L186*V188,0)*M186,0)*AG188,"")</f>
        <v/>
      </c>
      <c r="AJ188" s="924" t="str">
        <f aca="false">IFERROR(ROUNDDOWN(ROUND((L186*(V188-AX186)),0)*M186,0)*AG188,"")</f>
        <v/>
      </c>
      <c r="AK188" s="852" t="e">
        <f aca="false">IFERROR(ROUNDDOWN(ROUNDDOWN(ROUND(L186*VLOOKUP(K186,【参考】数式用!$A$5:$AB$27,MATCH("新加算Ⅳ",【参考】数式用!$B$4:$AB$4,0)+1,0),0)*M186,0)*AG188*0.5,0),"")),0),0),0))</f>
        <v>#N/A</v>
      </c>
      <c r="AL188" s="925"/>
      <c r="AM188" s="940" t="e">
        <f aca="false">IFERROR(IF('別紙様式2-2（４・５月分）'!Q145="ベア加算","", IF(OR(U188="新加算Ⅰ",U188="新加算Ⅱ",U188="新加算Ⅲ",U188="新加算Ⅳ"),ROUNDDOWN(ROUND(L186*VLOOKUP(K186,【参考】数式用!$A$5:$I$27,MATCH("ベア加算",【参考】数式用!$B$4:$I$4,0)+1,0),0)*M186,0)*AG188,"")),"")),0),0))))</f>
        <v>#N/A</v>
      </c>
      <c r="AN188" s="927"/>
      <c r="AO188" s="930"/>
      <c r="AP188" s="929"/>
      <c r="AQ188" s="930"/>
      <c r="AR188" s="931"/>
      <c r="AS188" s="932"/>
      <c r="AT188" s="920"/>
      <c r="AU188" s="611"/>
      <c r="AV188" s="831" t="str">
        <f aca="false">IF(OR(AB186&lt;&gt;7,AD186&lt;&gt;3),"V列に色付け","")</f>
        <v/>
      </c>
      <c r="AW188" s="877"/>
      <c r="AX188" s="833"/>
      <c r="AY188" s="933"/>
      <c r="AZ188" s="835" t="e">
        <f aca="false">IF(AM188&lt;&gt;"",IF(AN188="○","入力済","未入力"),"")</f>
        <v>#N/A</v>
      </c>
      <c r="BA188" s="835" t="str">
        <f aca="false">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835" t="str">
        <f aca="false">IF(OR(U188="新加算Ⅴ（７）",U188="新加算Ⅴ（９）",U188="新加算Ⅴ（10）",U188="新加算Ⅴ（12）",U188="新加算Ⅴ（13）",U188="新加算Ⅴ（14）"),IF(OR(AP188="○",AP188="令和６年度中に満たす"),"入力済","未入力"),"")</f>
        <v/>
      </c>
      <c r="BC188" s="835" t="str">
        <f aca="false">IF(OR(U188="新加算Ⅰ",U188="新加算Ⅱ",U188="新加算Ⅲ",U188="新加算Ⅴ（１）",U188="新加算Ⅴ（３）",U188="新加算Ⅴ（８）"),IF(OR(AQ188="○",AQ188="令和６年度中に満たす"),"入力済","未入力"),"")</f>
        <v/>
      </c>
      <c r="BD188" s="934" t="str">
        <f aca="false">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831" t="str">
        <f aca="false">IF(OR(U188="新加算Ⅰ",U188="新加算Ⅴ（１）",U188="新加算Ⅴ（２）",U188="新加算Ⅴ（５）",U188="新加算Ⅴ（７）",U188="新加算Ⅴ（10）"),IF(AS188="","未入力","入力済"),"")</f>
        <v/>
      </c>
      <c r="BF188" s="831" t="str">
        <f aca="false">G186</f>
        <v/>
      </c>
      <c r="BG188" s="831"/>
      <c r="BH188" s="831"/>
    </row>
    <row r="189" customFormat="false" ht="30" hidden="false" customHeight="true" outlineLevel="0" collapsed="false">
      <c r="A189" s="730"/>
      <c r="B189" s="731"/>
      <c r="C189" s="731"/>
      <c r="D189" s="731"/>
      <c r="E189" s="731"/>
      <c r="F189" s="731"/>
      <c r="G189" s="732"/>
      <c r="H189" s="732"/>
      <c r="I189" s="732"/>
      <c r="J189" s="860"/>
      <c r="K189" s="732"/>
      <c r="L189" s="861"/>
      <c r="M189" s="862"/>
      <c r="N189" s="859" t="str">
        <f aca="false">IF('別紙様式2-2（４・５月分）'!Q145="","",'別紙様式2-2（４・５月分）'!Q145)</f>
        <v/>
      </c>
      <c r="O189" s="863"/>
      <c r="P189" s="873"/>
      <c r="Q189" s="876"/>
      <c r="R189" s="874"/>
      <c r="S189" s="869"/>
      <c r="T189" s="843"/>
      <c r="U189" s="922"/>
      <c r="V189" s="870"/>
      <c r="W189" s="846"/>
      <c r="X189" s="923"/>
      <c r="Y189" s="667"/>
      <c r="Z189" s="923"/>
      <c r="AA189" s="667"/>
      <c r="AB189" s="923"/>
      <c r="AC189" s="667"/>
      <c r="AD189" s="923"/>
      <c r="AE189" s="667"/>
      <c r="AF189" s="667"/>
      <c r="AG189" s="667"/>
      <c r="AH189" s="849"/>
      <c r="AI189" s="850"/>
      <c r="AJ189" s="924"/>
      <c r="AK189" s="852"/>
      <c r="AL189" s="925"/>
      <c r="AM189" s="940"/>
      <c r="AN189" s="927"/>
      <c r="AO189" s="930"/>
      <c r="AP189" s="929"/>
      <c r="AQ189" s="930"/>
      <c r="AR189" s="931"/>
      <c r="AS189" s="932"/>
      <c r="AT189" s="935" t="str">
        <f aca="false">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611"/>
      <c r="AV189" s="831"/>
      <c r="AW189" s="877" t="str">
        <f aca="false">IF('別紙様式2-2（４・５月分）'!O145="","",'別紙様式2-2（４・５月分）'!O145)</f>
        <v/>
      </c>
      <c r="AX189" s="833"/>
      <c r="AY189" s="936"/>
      <c r="AZ189" s="835" t="str">
        <f aca="false">IF(OR(U189="新加算Ⅰ",U189="新加算Ⅱ",U189="新加算Ⅲ",U189="新加算Ⅳ",U189="新加算Ⅴ（１）",U189="新加算Ⅴ（２）",U189="新加算Ⅴ（３）",U189="新加算ⅠⅤ（４）",U189="新加算Ⅴ（５）",U189="新加算Ⅴ（６）",U189="新加算Ⅴ（８）",U189="新加算Ⅴ（11）"),IF(AJ189="○","","未入力"),"")</f>
        <v/>
      </c>
      <c r="BA189" s="835" t="str">
        <f aca="false">IF(OR(V189="新加算Ⅰ",V189="新加算Ⅱ",V189="新加算Ⅲ",V189="新加算Ⅳ",V189="新加算Ⅴ（１）",V189="新加算Ⅴ（２）",V189="新加算Ⅴ（３）",V189="新加算ⅠⅤ（４）",V189="新加算Ⅴ（５）",V189="新加算Ⅴ（６）",V189="新加算Ⅴ（８）",V189="新加算Ⅴ（11）"),IF(AK189="○","","未入力"),"")</f>
        <v/>
      </c>
      <c r="BB189" s="835" t="str">
        <f aca="false">IF(OR(V189="新加算Ⅴ（７）",V189="新加算Ⅴ（９）",V189="新加算Ⅴ（10）",V189="新加算Ⅴ（12）",V189="新加算Ⅴ（13）",V189="新加算Ⅴ（14）"),IF(AL189="○","","未入力"),"")</f>
        <v/>
      </c>
      <c r="BC189" s="835" t="str">
        <f aca="false">IF(OR(V189="新加算Ⅰ",V189="新加算Ⅱ",V189="新加算Ⅲ",V189="新加算Ⅴ（１）",V189="新加算Ⅴ（３）",V189="新加算Ⅴ（８）"),IF(AM189="○","","未入力"),"")</f>
        <v/>
      </c>
      <c r="BD189" s="934" t="str">
        <f aca="false">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831" t="str">
        <f aca="false">IF(AND(U189&lt;&gt;"（参考）令和７年度の移行予定",OR(V189="新加算Ⅰ",V189="新加算Ⅴ（１）",V189="新加算Ⅴ（２）",V189="新加算Ⅴ（５）",V189="新加算Ⅴ（７）",V189="新加算Ⅴ（10）")),IF(AO189="","未入力",IF(AO189="いずれも取得していない","要件を満たさない","")),"")</f>
        <v/>
      </c>
      <c r="BF189" s="831" t="str">
        <f aca="false">G186</f>
        <v/>
      </c>
      <c r="BG189" s="831"/>
      <c r="BH189" s="831"/>
    </row>
    <row r="190" customFormat="false" ht="30" hidden="false" customHeight="true" outlineLevel="0" collapsed="false">
      <c r="A190" s="616" t="n">
        <v>45</v>
      </c>
      <c r="B190" s="617" t="str">
        <f aca="false">IF(基本情報入力シート!C98="","",基本情報入力シート!C98)</f>
        <v/>
      </c>
      <c r="C190" s="617"/>
      <c r="D190" s="617"/>
      <c r="E190" s="617"/>
      <c r="F190" s="617"/>
      <c r="G190" s="618" t="str">
        <f aca="false">IF(基本情報入力シート!M98="","",基本情報入力シート!M98)</f>
        <v/>
      </c>
      <c r="H190" s="618" t="str">
        <f aca="false">IF(基本情報入力シート!R98="","",基本情報入力シート!R98)</f>
        <v/>
      </c>
      <c r="I190" s="618" t="str">
        <f aca="false">IF(基本情報入力シート!W98="","",基本情報入力シート!W98)</f>
        <v/>
      </c>
      <c r="J190" s="808" t="str">
        <f aca="false">IF(基本情報入力シート!X98="","",基本情報入力シート!X98)</f>
        <v/>
      </c>
      <c r="K190" s="618" t="str">
        <f aca="false">IF(基本情報入力シート!Y98="","",基本情報入力シート!Y98)</f>
        <v/>
      </c>
      <c r="L190" s="809" t="str">
        <f aca="false">IF(基本情報入力シート!AB98="","",基本情報入力シート!AB98)</f>
        <v/>
      </c>
      <c r="M190" s="810" t="e">
        <f aca="false">IF(基本情報入力シート!AC98="","",基本情報入力シート!AC98)</f>
        <v>#N/A</v>
      </c>
      <c r="N190" s="811" t="str">
        <f aca="false">IF('別紙様式2-2（４・５月分）'!Q146="","",'別紙様式2-2（４・５月分）'!Q146)</f>
        <v/>
      </c>
      <c r="O190" s="863" t="e">
        <f aca="false">IF(SUM('別紙様式2-2（４・５月分）'!R146:R148)=0,"",SUM('別紙様式2-2（４・５月分）'!R146:R148))</f>
        <v>#N/A</v>
      </c>
      <c r="P190" s="813" t="e">
        <f aca="false">IFERROR(VLOOKUP('別紙様式2-2（４・５月分）'!AR146,【参考】数式用!$AT$5:$AU$22,2,FALSE),"")))</f>
        <v>#N/A</v>
      </c>
      <c r="Q190" s="813"/>
      <c r="R190" s="813"/>
      <c r="S190" s="864" t="e">
        <f aca="false">IFERROR(VLOOKUP(K190,【参考】数式用!$A$5:$AB$27,MATCH(P190,【参考】数式用!$B$4:$AB$4,0)+1,0),"")))</f>
        <v>#N/A</v>
      </c>
      <c r="T190" s="815" t="s">
        <v>418</v>
      </c>
      <c r="U190" s="903" t="str">
        <f aca="false">IF('別紙様式2-3（６月以降分）'!U190="","",'別紙様式2-3（６月以降分）'!U190)</f>
        <v/>
      </c>
      <c r="V190" s="865" t="e">
        <f aca="false">IFERROR(VLOOKUP(K190,【参考】数式用!$A$5:$AB$27,MATCH(U190,【参考】数式用!$B$4:$AB$4,0)+1,0),"")))</f>
        <v>#N/A</v>
      </c>
      <c r="W190" s="818" t="s">
        <v>88</v>
      </c>
      <c r="X190" s="904" t="n">
        <f aca="false">'別紙様式2-3（６月以降分）'!X190</f>
        <v>6</v>
      </c>
      <c r="Y190" s="626" t="s">
        <v>89</v>
      </c>
      <c r="Z190" s="904" t="n">
        <f aca="false">'別紙様式2-3（６月以降分）'!Z190</f>
        <v>6</v>
      </c>
      <c r="AA190" s="626" t="s">
        <v>372</v>
      </c>
      <c r="AB190" s="904" t="n">
        <f aca="false">'別紙様式2-3（６月以降分）'!AB190</f>
        <v>7</v>
      </c>
      <c r="AC190" s="626" t="s">
        <v>89</v>
      </c>
      <c r="AD190" s="904" t="n">
        <f aca="false">'別紙様式2-3（６月以降分）'!AD190</f>
        <v>3</v>
      </c>
      <c r="AE190" s="626" t="s">
        <v>90</v>
      </c>
      <c r="AF190" s="626" t="s">
        <v>101</v>
      </c>
      <c r="AG190" s="626" t="n">
        <f aca="false">IF(X190&gt;=1,(AB190*12+AD190)-(X190*12+Z190)+1,"")</f>
        <v>10</v>
      </c>
      <c r="AH190" s="821" t="s">
        <v>373</v>
      </c>
      <c r="AI190" s="866" t="str">
        <f aca="false">'別紙様式2-3（６月以降分）'!AI190</f>
        <v/>
      </c>
      <c r="AJ190" s="905" t="str">
        <f aca="false">'別紙様式2-3（６月以降分）'!AJ190</f>
        <v/>
      </c>
      <c r="AK190" s="937" t="n">
        <f aca="false">'別紙様式2-3（６月以降分）'!AK190</f>
        <v>0</v>
      </c>
      <c r="AL190" s="907" t="str">
        <f aca="false">IF('別紙様式2-3（６月以降分）'!AL190="","",'別紙様式2-3（６月以降分）'!AL190)</f>
        <v/>
      </c>
      <c r="AM190" s="908" t="n">
        <f aca="false">'別紙様式2-3（６月以降分）'!AM190</f>
        <v>0</v>
      </c>
      <c r="AN190" s="909" t="str">
        <f aca="false">IF('別紙様式2-3（６月以降分）'!AN190="","",'別紙様式2-3（６月以降分）'!AN190)</f>
        <v/>
      </c>
      <c r="AO190" s="704" t="str">
        <f aca="false">IF('別紙様式2-3（６月以降分）'!AO190="","",'別紙様式2-3（６月以降分）'!AO190)</f>
        <v/>
      </c>
      <c r="AP190" s="911" t="str">
        <f aca="false">IF('別紙様式2-3（６月以降分）'!AP190="","",'別紙様式2-3（６月以降分）'!AP190)</f>
        <v/>
      </c>
      <c r="AQ190" s="704" t="str">
        <f aca="false">IF('別紙様式2-3（６月以降分）'!AQ190="","",'別紙様式2-3（６月以降分）'!AQ190)</f>
        <v/>
      </c>
      <c r="AR190" s="913" t="str">
        <f aca="false">IF('別紙様式2-3（６月以降分）'!AR190="","",'別紙様式2-3（６月以降分）'!AR190)</f>
        <v/>
      </c>
      <c r="AS190" s="914" t="str">
        <f aca="false">IF('別紙様式2-3（６月以降分）'!AS190="","",'別紙様式2-3（６月以降分）'!AS190)</f>
        <v/>
      </c>
      <c r="AT190" s="915" t="str">
        <f aca="false">IF(AV192="","",IF(V192&lt;V190,"！加算の要件上は問題ありませんが、令和６年度当初の新加算の加算率と比較して、移行後の加算率が下がる計画になっています。",""))</f>
        <v/>
      </c>
      <c r="AU190" s="938"/>
      <c r="AV190" s="917"/>
      <c r="AW190" s="877" t="str">
        <f aca="false">IF('別紙様式2-2（４・５月分）'!O146="","",'別紙様式2-2（４・５月分）'!O146)</f>
        <v/>
      </c>
      <c r="AX190" s="833" t="e">
        <f aca="false">IF(SUM('別紙様式2-2（４・５月分）'!P146:P148)=0,"",SUM('別紙様式2-2（４・５月分）'!P146:P148))</f>
        <v>#N/A</v>
      </c>
      <c r="AY190" s="919" t="e">
        <f aca="false">IFERROR(VLOOKUP(K190,【参考】数式用!$AJ$2:$AK$24,2,FALSE),"")))</f>
        <v>#N/A</v>
      </c>
      <c r="AZ190" s="684"/>
      <c r="BE190" s="12"/>
      <c r="BF190" s="831" t="str">
        <f aca="false">G190</f>
        <v/>
      </c>
      <c r="BG190" s="831"/>
      <c r="BH190" s="831"/>
    </row>
    <row r="191" customFormat="false" ht="15" hidden="false" customHeight="true" outlineLevel="0" collapsed="false">
      <c r="A191" s="616"/>
      <c r="B191" s="617"/>
      <c r="C191" s="617"/>
      <c r="D191" s="617"/>
      <c r="E191" s="617"/>
      <c r="F191" s="617"/>
      <c r="G191" s="618"/>
      <c r="H191" s="618"/>
      <c r="I191" s="618"/>
      <c r="J191" s="808"/>
      <c r="K191" s="618"/>
      <c r="L191" s="809"/>
      <c r="M191" s="810"/>
      <c r="N191" s="837" t="str">
        <f aca="false">IF('別紙様式2-2（４・５月分）'!Q147="","",'別紙様式2-2（４・５月分）'!Q147)</f>
        <v/>
      </c>
      <c r="O191" s="863"/>
      <c r="P191" s="813"/>
      <c r="Q191" s="813"/>
      <c r="R191" s="813"/>
      <c r="S191" s="864"/>
      <c r="T191" s="815"/>
      <c r="U191" s="903"/>
      <c r="V191" s="865"/>
      <c r="W191" s="818"/>
      <c r="X191" s="904"/>
      <c r="Y191" s="626"/>
      <c r="Z191" s="904"/>
      <c r="AA191" s="626"/>
      <c r="AB191" s="904"/>
      <c r="AC191" s="626"/>
      <c r="AD191" s="904"/>
      <c r="AE191" s="626"/>
      <c r="AF191" s="626"/>
      <c r="AG191" s="626"/>
      <c r="AH191" s="821"/>
      <c r="AI191" s="866"/>
      <c r="AJ191" s="905"/>
      <c r="AK191" s="937"/>
      <c r="AL191" s="907"/>
      <c r="AM191" s="908"/>
      <c r="AN191" s="909"/>
      <c r="AO191" s="704"/>
      <c r="AP191" s="911"/>
      <c r="AQ191" s="704"/>
      <c r="AR191" s="913"/>
      <c r="AS191" s="914"/>
      <c r="AT191" s="920" t="str">
        <f aca="false">IF(AV192="","",IF(OR(AB192="",AB192&lt;&gt;7,AD192="",AD192&lt;&gt;3),"！算定期間の終わりが令和７年３月になっていません。年度内の廃止予定等がなければ、算定対象月を令和７年３月にしてください。",""))</f>
        <v/>
      </c>
      <c r="AU191" s="938"/>
      <c r="AV191" s="917"/>
      <c r="AW191" s="877" t="str">
        <f aca="false">IF('別紙様式2-2（４・５月分）'!O147="","",'別紙様式2-2（４・５月分）'!O147)</f>
        <v/>
      </c>
      <c r="AX191" s="833"/>
      <c r="AY191" s="919"/>
      <c r="AZ191" s="573"/>
      <c r="BE191" s="12"/>
      <c r="BF191" s="831" t="str">
        <f aca="false">G190</f>
        <v/>
      </c>
      <c r="BG191" s="831"/>
      <c r="BH191" s="831"/>
    </row>
    <row r="192" customFormat="false" ht="15" hidden="false" customHeight="true" outlineLevel="0" collapsed="false">
      <c r="A192" s="616"/>
      <c r="B192" s="617"/>
      <c r="C192" s="617"/>
      <c r="D192" s="617"/>
      <c r="E192" s="617"/>
      <c r="F192" s="617"/>
      <c r="G192" s="618"/>
      <c r="H192" s="618"/>
      <c r="I192" s="618"/>
      <c r="J192" s="808"/>
      <c r="K192" s="618"/>
      <c r="L192" s="809"/>
      <c r="M192" s="810"/>
      <c r="N192" s="837"/>
      <c r="O192" s="863"/>
      <c r="P192" s="873" t="s">
        <v>92</v>
      </c>
      <c r="Q192" s="876" t="e">
        <f aca="false">IFERROR(VLOOKUP('別紙様式2-2（４・５月分）'!AR146,【参考】数式用!$AT$5:$AV$22,3,FALSE),"")))</f>
        <v>#N/A</v>
      </c>
      <c r="R192" s="874" t="s">
        <v>94</v>
      </c>
      <c r="S192" s="875" t="e">
        <f aca="false">IFERROR(VLOOKUP(K190,【参考】数式用!$A$5:$AB$27,MATCH(Q192,【参考】数式用!$B$4:$AB$4,0)+1,0),"")))</f>
        <v>#N/A</v>
      </c>
      <c r="T192" s="843" t="s">
        <v>419</v>
      </c>
      <c r="U192" s="922"/>
      <c r="V192" s="870" t="e">
        <f aca="false">IFERROR(VLOOKUP(K190,【参考】数式用!$A$5:$AB$27,MATCH(U192,【参考】数式用!$B$4:$AB$4,0)+1,0),"")))</f>
        <v>#N/A</v>
      </c>
      <c r="W192" s="846" t="s">
        <v>88</v>
      </c>
      <c r="X192" s="923"/>
      <c r="Y192" s="667" t="s">
        <v>89</v>
      </c>
      <c r="Z192" s="923"/>
      <c r="AA192" s="667" t="s">
        <v>372</v>
      </c>
      <c r="AB192" s="923"/>
      <c r="AC192" s="667" t="s">
        <v>89</v>
      </c>
      <c r="AD192" s="923"/>
      <c r="AE192" s="667" t="s">
        <v>90</v>
      </c>
      <c r="AF192" s="667" t="s">
        <v>101</v>
      </c>
      <c r="AG192" s="667" t="str">
        <f aca="false">IF(X192&gt;=1,(AB192*12+AD192)-(X192*12+Z192)+1,"")</f>
        <v/>
      </c>
      <c r="AH192" s="849" t="s">
        <v>373</v>
      </c>
      <c r="AI192" s="850" t="str">
        <f aca="false">IFERROR(ROUNDDOWN(ROUND(L190*V192,0)*M190,0)*AG192,"")</f>
        <v/>
      </c>
      <c r="AJ192" s="924" t="str">
        <f aca="false">IFERROR(ROUNDDOWN(ROUND((L190*(V192-AX190)),0)*M190,0)*AG192,"")</f>
        <v/>
      </c>
      <c r="AK192" s="852" t="e">
        <f aca="false">IFERROR(ROUNDDOWN(ROUNDDOWN(ROUND(L190*VLOOKUP(K190,【参考】数式用!$A$5:$AB$27,MATCH("新加算Ⅳ",【参考】数式用!$B$4:$AB$4,0)+1,0),0)*M190,0)*AG192*0.5,0),"")),0),0),0))</f>
        <v>#N/A</v>
      </c>
      <c r="AL192" s="925"/>
      <c r="AM192" s="940" t="e">
        <f aca="false">IFERROR(IF('別紙様式2-2（４・５月分）'!Q148="ベア加算","", IF(OR(U192="新加算Ⅰ",U192="新加算Ⅱ",U192="新加算Ⅲ",U192="新加算Ⅳ"),ROUNDDOWN(ROUND(L190*VLOOKUP(K190,【参考】数式用!$A$5:$I$27,MATCH("ベア加算",【参考】数式用!$B$4:$I$4,0)+1,0),0)*M190,0)*AG192,"")),"")),0),0))))</f>
        <v>#N/A</v>
      </c>
      <c r="AN192" s="927"/>
      <c r="AO192" s="930"/>
      <c r="AP192" s="929"/>
      <c r="AQ192" s="930"/>
      <c r="AR192" s="931"/>
      <c r="AS192" s="932"/>
      <c r="AT192" s="920"/>
      <c r="AU192" s="611"/>
      <c r="AV192" s="831" t="str">
        <f aca="false">IF(OR(AB190&lt;&gt;7,AD190&lt;&gt;3),"V列に色付け","")</f>
        <v/>
      </c>
      <c r="AW192" s="877"/>
      <c r="AX192" s="833"/>
      <c r="AY192" s="933"/>
      <c r="AZ192" s="835" t="e">
        <f aca="false">IF(AM192&lt;&gt;"",IF(AN192="○","入力済","未入力"),"")</f>
        <v>#N/A</v>
      </c>
      <c r="BA192" s="835" t="str">
        <f aca="false">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835" t="str">
        <f aca="false">IF(OR(U192="新加算Ⅴ（７）",U192="新加算Ⅴ（９）",U192="新加算Ⅴ（10）",U192="新加算Ⅴ（12）",U192="新加算Ⅴ（13）",U192="新加算Ⅴ（14）"),IF(OR(AP192="○",AP192="令和６年度中に満たす"),"入力済","未入力"),"")</f>
        <v/>
      </c>
      <c r="BC192" s="835" t="str">
        <f aca="false">IF(OR(U192="新加算Ⅰ",U192="新加算Ⅱ",U192="新加算Ⅲ",U192="新加算Ⅴ（１）",U192="新加算Ⅴ（３）",U192="新加算Ⅴ（８）"),IF(OR(AQ192="○",AQ192="令和６年度中に満たす"),"入力済","未入力"),"")</f>
        <v/>
      </c>
      <c r="BD192" s="934" t="str">
        <f aca="false">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831" t="str">
        <f aca="false">IF(OR(U192="新加算Ⅰ",U192="新加算Ⅴ（１）",U192="新加算Ⅴ（２）",U192="新加算Ⅴ（５）",U192="新加算Ⅴ（７）",U192="新加算Ⅴ（10）"),IF(AS192="","未入力","入力済"),"")</f>
        <v/>
      </c>
      <c r="BF192" s="831" t="str">
        <f aca="false">G190</f>
        <v/>
      </c>
      <c r="BG192" s="831"/>
      <c r="BH192" s="831"/>
    </row>
    <row r="193" customFormat="false" ht="30" hidden="false" customHeight="true" outlineLevel="0" collapsed="false">
      <c r="A193" s="616"/>
      <c r="B193" s="617"/>
      <c r="C193" s="617"/>
      <c r="D193" s="617"/>
      <c r="E193" s="617"/>
      <c r="F193" s="617"/>
      <c r="G193" s="618"/>
      <c r="H193" s="618"/>
      <c r="I193" s="618"/>
      <c r="J193" s="808"/>
      <c r="K193" s="618"/>
      <c r="L193" s="809"/>
      <c r="M193" s="810"/>
      <c r="N193" s="859" t="str">
        <f aca="false">IF('別紙様式2-2（４・５月分）'!Q148="","",'別紙様式2-2（４・５月分）'!Q148)</f>
        <v/>
      </c>
      <c r="O193" s="863"/>
      <c r="P193" s="873"/>
      <c r="Q193" s="876"/>
      <c r="R193" s="874"/>
      <c r="S193" s="875"/>
      <c r="T193" s="843"/>
      <c r="U193" s="922"/>
      <c r="V193" s="870"/>
      <c r="W193" s="846"/>
      <c r="X193" s="923"/>
      <c r="Y193" s="667"/>
      <c r="Z193" s="923"/>
      <c r="AA193" s="667"/>
      <c r="AB193" s="923"/>
      <c r="AC193" s="667"/>
      <c r="AD193" s="923"/>
      <c r="AE193" s="667"/>
      <c r="AF193" s="667"/>
      <c r="AG193" s="667"/>
      <c r="AH193" s="849"/>
      <c r="AI193" s="850"/>
      <c r="AJ193" s="924"/>
      <c r="AK193" s="852"/>
      <c r="AL193" s="925"/>
      <c r="AM193" s="940"/>
      <c r="AN193" s="927"/>
      <c r="AO193" s="930"/>
      <c r="AP193" s="929"/>
      <c r="AQ193" s="930"/>
      <c r="AR193" s="931"/>
      <c r="AS193" s="932"/>
      <c r="AT193" s="935" t="str">
        <f aca="false">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611"/>
      <c r="AV193" s="831"/>
      <c r="AW193" s="877" t="str">
        <f aca="false">IF('別紙様式2-2（４・５月分）'!O148="","",'別紙様式2-2（４・５月分）'!O148)</f>
        <v/>
      </c>
      <c r="AX193" s="833"/>
      <c r="AY193" s="936"/>
      <c r="AZ193" s="835" t="str">
        <f aca="false">IF(OR(U193="新加算Ⅰ",U193="新加算Ⅱ",U193="新加算Ⅲ",U193="新加算Ⅳ",U193="新加算Ⅴ（１）",U193="新加算Ⅴ（２）",U193="新加算Ⅴ（３）",U193="新加算ⅠⅤ（４）",U193="新加算Ⅴ（５）",U193="新加算Ⅴ（６）",U193="新加算Ⅴ（８）",U193="新加算Ⅴ（11）"),IF(AJ193="○","","未入力"),"")</f>
        <v/>
      </c>
      <c r="BA193" s="835" t="str">
        <f aca="false">IF(OR(V193="新加算Ⅰ",V193="新加算Ⅱ",V193="新加算Ⅲ",V193="新加算Ⅳ",V193="新加算Ⅴ（１）",V193="新加算Ⅴ（２）",V193="新加算Ⅴ（３）",V193="新加算ⅠⅤ（４）",V193="新加算Ⅴ（５）",V193="新加算Ⅴ（６）",V193="新加算Ⅴ（８）",V193="新加算Ⅴ（11）"),IF(AK193="○","","未入力"),"")</f>
        <v/>
      </c>
      <c r="BB193" s="835" t="str">
        <f aca="false">IF(OR(V193="新加算Ⅴ（７）",V193="新加算Ⅴ（９）",V193="新加算Ⅴ（10）",V193="新加算Ⅴ（12）",V193="新加算Ⅴ（13）",V193="新加算Ⅴ（14）"),IF(AL193="○","","未入力"),"")</f>
        <v/>
      </c>
      <c r="BC193" s="835" t="str">
        <f aca="false">IF(OR(V193="新加算Ⅰ",V193="新加算Ⅱ",V193="新加算Ⅲ",V193="新加算Ⅴ（１）",V193="新加算Ⅴ（３）",V193="新加算Ⅴ（８）"),IF(AM193="○","","未入力"),"")</f>
        <v/>
      </c>
      <c r="BD193" s="934" t="str">
        <f aca="false">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831" t="str">
        <f aca="false">IF(AND(U193&lt;&gt;"（参考）令和７年度の移行予定",OR(V193="新加算Ⅰ",V193="新加算Ⅴ（１）",V193="新加算Ⅴ（２）",V193="新加算Ⅴ（５）",V193="新加算Ⅴ（７）",V193="新加算Ⅴ（10）")),IF(AO193="","未入力",IF(AO193="いずれも取得していない","要件を満たさない","")),"")</f>
        <v/>
      </c>
      <c r="BF193" s="831" t="str">
        <f aca="false">G190</f>
        <v/>
      </c>
      <c r="BG193" s="831"/>
      <c r="BH193" s="831"/>
    </row>
    <row r="194" customFormat="false" ht="30" hidden="false" customHeight="true" outlineLevel="0" collapsed="false">
      <c r="A194" s="730" t="n">
        <v>46</v>
      </c>
      <c r="B194" s="731" t="str">
        <f aca="false">IF(基本情報入力シート!C99="","",基本情報入力シート!C99)</f>
        <v/>
      </c>
      <c r="C194" s="731"/>
      <c r="D194" s="731"/>
      <c r="E194" s="731"/>
      <c r="F194" s="731"/>
      <c r="G194" s="732" t="str">
        <f aca="false">IF(基本情報入力シート!M99="","",基本情報入力シート!M99)</f>
        <v/>
      </c>
      <c r="H194" s="732" t="str">
        <f aca="false">IF(基本情報入力シート!R99="","",基本情報入力シート!R99)</f>
        <v/>
      </c>
      <c r="I194" s="732" t="str">
        <f aca="false">IF(基本情報入力シート!W99="","",基本情報入力シート!W99)</f>
        <v/>
      </c>
      <c r="J194" s="860" t="str">
        <f aca="false">IF(基本情報入力シート!X99="","",基本情報入力シート!X99)</f>
        <v/>
      </c>
      <c r="K194" s="732" t="str">
        <f aca="false">IF(基本情報入力シート!Y99="","",基本情報入力シート!Y99)</f>
        <v/>
      </c>
      <c r="L194" s="861" t="str">
        <f aca="false">IF(基本情報入力シート!AB99="","",基本情報入力シート!AB99)</f>
        <v/>
      </c>
      <c r="M194" s="862" t="e">
        <f aca="false">IF(基本情報入力シート!AC99="","",基本情報入力シート!AC99)</f>
        <v>#N/A</v>
      </c>
      <c r="N194" s="811" t="str">
        <f aca="false">IF('別紙様式2-2（４・５月分）'!Q149="","",'別紙様式2-2（４・５月分）'!Q149)</f>
        <v/>
      </c>
      <c r="O194" s="863" t="e">
        <f aca="false">IF(SUM('別紙様式2-2（４・５月分）'!R149:R151)=0,"",SUM('別紙様式2-2（４・５月分）'!R149:R151))</f>
        <v>#N/A</v>
      </c>
      <c r="P194" s="813" t="e">
        <f aca="false">IFERROR(VLOOKUP('別紙様式2-2（４・５月分）'!AR149,【参考】数式用!$AT$5:$AU$22,2,FALSE),"")))</f>
        <v>#N/A</v>
      </c>
      <c r="Q194" s="813"/>
      <c r="R194" s="813"/>
      <c r="S194" s="864" t="e">
        <f aca="false">IFERROR(VLOOKUP(K194,【参考】数式用!$A$5:$AB$27,MATCH(P194,【参考】数式用!$B$4:$AB$4,0)+1,0),"")))</f>
        <v>#N/A</v>
      </c>
      <c r="T194" s="815" t="s">
        <v>418</v>
      </c>
      <c r="U194" s="903" t="str">
        <f aca="false">IF('別紙様式2-3（６月以降分）'!U194="","",'別紙様式2-3（６月以降分）'!U194)</f>
        <v/>
      </c>
      <c r="V194" s="865" t="e">
        <f aca="false">IFERROR(VLOOKUP(K194,【参考】数式用!$A$5:$AB$27,MATCH(U194,【参考】数式用!$B$4:$AB$4,0)+1,0),"")))</f>
        <v>#N/A</v>
      </c>
      <c r="W194" s="818" t="s">
        <v>88</v>
      </c>
      <c r="X194" s="904" t="n">
        <f aca="false">'別紙様式2-3（６月以降分）'!X194</f>
        <v>6</v>
      </c>
      <c r="Y194" s="626" t="s">
        <v>89</v>
      </c>
      <c r="Z194" s="904" t="n">
        <f aca="false">'別紙様式2-3（６月以降分）'!Z194</f>
        <v>6</v>
      </c>
      <c r="AA194" s="626" t="s">
        <v>372</v>
      </c>
      <c r="AB194" s="904" t="n">
        <f aca="false">'別紙様式2-3（６月以降分）'!AB194</f>
        <v>7</v>
      </c>
      <c r="AC194" s="626" t="s">
        <v>89</v>
      </c>
      <c r="AD194" s="904" t="n">
        <f aca="false">'別紙様式2-3（６月以降分）'!AD194</f>
        <v>3</v>
      </c>
      <c r="AE194" s="626" t="s">
        <v>90</v>
      </c>
      <c r="AF194" s="626" t="s">
        <v>101</v>
      </c>
      <c r="AG194" s="626" t="n">
        <f aca="false">IF(X194&gt;=1,(AB194*12+AD194)-(X194*12+Z194)+1,"")</f>
        <v>10</v>
      </c>
      <c r="AH194" s="821" t="s">
        <v>373</v>
      </c>
      <c r="AI194" s="866" t="str">
        <f aca="false">'別紙様式2-3（６月以降分）'!AI194</f>
        <v/>
      </c>
      <c r="AJ194" s="905" t="str">
        <f aca="false">'別紙様式2-3（６月以降分）'!AJ194</f>
        <v/>
      </c>
      <c r="AK194" s="937" t="n">
        <f aca="false">'別紙様式2-3（６月以降分）'!AK194</f>
        <v>0</v>
      </c>
      <c r="AL194" s="907" t="str">
        <f aca="false">IF('別紙様式2-3（６月以降分）'!AL194="","",'別紙様式2-3（６月以降分）'!AL194)</f>
        <v/>
      </c>
      <c r="AM194" s="908" t="n">
        <f aca="false">'別紙様式2-3（６月以降分）'!AM194</f>
        <v>0</v>
      </c>
      <c r="AN194" s="909" t="str">
        <f aca="false">IF('別紙様式2-3（６月以降分）'!AN194="","",'別紙様式2-3（６月以降分）'!AN194)</f>
        <v/>
      </c>
      <c r="AO194" s="704" t="str">
        <f aca="false">IF('別紙様式2-3（６月以降分）'!AO194="","",'別紙様式2-3（６月以降分）'!AO194)</f>
        <v/>
      </c>
      <c r="AP194" s="911" t="str">
        <f aca="false">IF('別紙様式2-3（６月以降分）'!AP194="","",'別紙様式2-3（６月以降分）'!AP194)</f>
        <v/>
      </c>
      <c r="AQ194" s="704" t="str">
        <f aca="false">IF('別紙様式2-3（６月以降分）'!AQ194="","",'別紙様式2-3（６月以降分）'!AQ194)</f>
        <v/>
      </c>
      <c r="AR194" s="913" t="str">
        <f aca="false">IF('別紙様式2-3（６月以降分）'!AR194="","",'別紙様式2-3（６月以降分）'!AR194)</f>
        <v/>
      </c>
      <c r="AS194" s="914" t="str">
        <f aca="false">IF('別紙様式2-3（６月以降分）'!AS194="","",'別紙様式2-3（６月以降分）'!AS194)</f>
        <v/>
      </c>
      <c r="AT194" s="915" t="str">
        <f aca="false">IF(AV196="","",IF(V196&lt;V194,"！加算の要件上は問題ありませんが、令和６年度当初の新加算の加算率と比較して、移行後の加算率が下がる計画になっています。",""))</f>
        <v/>
      </c>
      <c r="AU194" s="938"/>
      <c r="AV194" s="917"/>
      <c r="AW194" s="877" t="str">
        <f aca="false">IF('別紙様式2-2（４・５月分）'!O149="","",'別紙様式2-2（４・５月分）'!O149)</f>
        <v/>
      </c>
      <c r="AX194" s="833" t="e">
        <f aca="false">IF(SUM('別紙様式2-2（４・５月分）'!P149:P151)=0,"",SUM('別紙様式2-2（４・５月分）'!P149:P151))</f>
        <v>#N/A</v>
      </c>
      <c r="AY194" s="939" t="e">
        <f aca="false">IFERROR(VLOOKUP(K194,【参考】数式用!$AJ$2:$AK$24,2,FALSE),"")))</f>
        <v>#N/A</v>
      </c>
      <c r="AZ194" s="684"/>
      <c r="BE194" s="12"/>
      <c r="BF194" s="831" t="str">
        <f aca="false">G194</f>
        <v/>
      </c>
      <c r="BG194" s="831"/>
      <c r="BH194" s="831"/>
    </row>
    <row r="195" customFormat="false" ht="15" hidden="false" customHeight="true" outlineLevel="0" collapsed="false">
      <c r="A195" s="730"/>
      <c r="B195" s="731"/>
      <c r="C195" s="731"/>
      <c r="D195" s="731"/>
      <c r="E195" s="731"/>
      <c r="F195" s="731"/>
      <c r="G195" s="732"/>
      <c r="H195" s="732"/>
      <c r="I195" s="732"/>
      <c r="J195" s="860"/>
      <c r="K195" s="732"/>
      <c r="L195" s="861"/>
      <c r="M195" s="862"/>
      <c r="N195" s="837" t="str">
        <f aca="false">IF('別紙様式2-2（４・５月分）'!Q150="","",'別紙様式2-2（４・５月分）'!Q150)</f>
        <v/>
      </c>
      <c r="O195" s="863"/>
      <c r="P195" s="813"/>
      <c r="Q195" s="813"/>
      <c r="R195" s="813"/>
      <c r="S195" s="864"/>
      <c r="T195" s="815"/>
      <c r="U195" s="903"/>
      <c r="V195" s="865"/>
      <c r="W195" s="818"/>
      <c r="X195" s="904"/>
      <c r="Y195" s="626"/>
      <c r="Z195" s="904"/>
      <c r="AA195" s="626"/>
      <c r="AB195" s="904"/>
      <c r="AC195" s="626"/>
      <c r="AD195" s="904"/>
      <c r="AE195" s="626"/>
      <c r="AF195" s="626"/>
      <c r="AG195" s="626"/>
      <c r="AH195" s="821"/>
      <c r="AI195" s="866"/>
      <c r="AJ195" s="905"/>
      <c r="AK195" s="937"/>
      <c r="AL195" s="907"/>
      <c r="AM195" s="908"/>
      <c r="AN195" s="909"/>
      <c r="AO195" s="704"/>
      <c r="AP195" s="911"/>
      <c r="AQ195" s="704"/>
      <c r="AR195" s="913"/>
      <c r="AS195" s="914"/>
      <c r="AT195" s="920" t="str">
        <f aca="false">IF(AV196="","",IF(OR(AB196="",AB196&lt;&gt;7,AD196="",AD196&lt;&gt;3),"！算定期間の終わりが令和７年３月になっていません。年度内の廃止予定等がなければ、算定対象月を令和７年３月にしてください。",""))</f>
        <v/>
      </c>
      <c r="AU195" s="938"/>
      <c r="AV195" s="917"/>
      <c r="AW195" s="877" t="str">
        <f aca="false">IF('別紙様式2-2（４・５月分）'!O150="","",'別紙様式2-2（４・５月分）'!O150)</f>
        <v/>
      </c>
      <c r="AX195" s="833"/>
      <c r="AY195" s="939"/>
      <c r="AZ195" s="573"/>
      <c r="BE195" s="12"/>
      <c r="BF195" s="831" t="str">
        <f aca="false">G194</f>
        <v/>
      </c>
      <c r="BG195" s="831"/>
      <c r="BH195" s="831"/>
    </row>
    <row r="196" customFormat="false" ht="15" hidden="false" customHeight="true" outlineLevel="0" collapsed="false">
      <c r="A196" s="730"/>
      <c r="B196" s="731"/>
      <c r="C196" s="731"/>
      <c r="D196" s="731"/>
      <c r="E196" s="731"/>
      <c r="F196" s="731"/>
      <c r="G196" s="732"/>
      <c r="H196" s="732"/>
      <c r="I196" s="732"/>
      <c r="J196" s="860"/>
      <c r="K196" s="732"/>
      <c r="L196" s="861"/>
      <c r="M196" s="862"/>
      <c r="N196" s="837"/>
      <c r="O196" s="863"/>
      <c r="P196" s="873" t="s">
        <v>92</v>
      </c>
      <c r="Q196" s="876" t="e">
        <f aca="false">IFERROR(VLOOKUP('別紙様式2-2（４・５月分）'!AR149,【参考】数式用!$AT$5:$AV$22,3,FALSE),"")))</f>
        <v>#N/A</v>
      </c>
      <c r="R196" s="874" t="s">
        <v>94</v>
      </c>
      <c r="S196" s="869" t="e">
        <f aca="false">IFERROR(VLOOKUP(K194,【参考】数式用!$A$5:$AB$27,MATCH(Q196,【参考】数式用!$B$4:$AB$4,0)+1,0),"")))</f>
        <v>#N/A</v>
      </c>
      <c r="T196" s="843" t="s">
        <v>419</v>
      </c>
      <c r="U196" s="922"/>
      <c r="V196" s="870" t="e">
        <f aca="false">IFERROR(VLOOKUP(K194,【参考】数式用!$A$5:$AB$27,MATCH(U196,【参考】数式用!$B$4:$AB$4,0)+1,0),"")))</f>
        <v>#N/A</v>
      </c>
      <c r="W196" s="846" t="s">
        <v>88</v>
      </c>
      <c r="X196" s="923"/>
      <c r="Y196" s="667" t="s">
        <v>89</v>
      </c>
      <c r="Z196" s="923"/>
      <c r="AA196" s="667" t="s">
        <v>372</v>
      </c>
      <c r="AB196" s="923"/>
      <c r="AC196" s="667" t="s">
        <v>89</v>
      </c>
      <c r="AD196" s="923"/>
      <c r="AE196" s="667" t="s">
        <v>90</v>
      </c>
      <c r="AF196" s="667" t="s">
        <v>101</v>
      </c>
      <c r="AG196" s="667" t="str">
        <f aca="false">IF(X196&gt;=1,(AB196*12+AD196)-(X196*12+Z196)+1,"")</f>
        <v/>
      </c>
      <c r="AH196" s="849" t="s">
        <v>373</v>
      </c>
      <c r="AI196" s="850" t="str">
        <f aca="false">IFERROR(ROUNDDOWN(ROUND(L194*V196,0)*M194,0)*AG196,"")</f>
        <v/>
      </c>
      <c r="AJ196" s="924" t="str">
        <f aca="false">IFERROR(ROUNDDOWN(ROUND((L194*(V196-AX194)),0)*M194,0)*AG196,"")</f>
        <v/>
      </c>
      <c r="AK196" s="852" t="e">
        <f aca="false">IFERROR(ROUNDDOWN(ROUNDDOWN(ROUND(L194*VLOOKUP(K194,【参考】数式用!$A$5:$AB$27,MATCH("新加算Ⅳ",【参考】数式用!$B$4:$AB$4,0)+1,0),0)*M194,0)*AG196*0.5,0),"")),0),0),0))</f>
        <v>#N/A</v>
      </c>
      <c r="AL196" s="925"/>
      <c r="AM196" s="940" t="e">
        <f aca="false">IFERROR(IF('別紙様式2-2（４・５月分）'!Q151="ベア加算","", IF(OR(U196="新加算Ⅰ",U196="新加算Ⅱ",U196="新加算Ⅲ",U196="新加算Ⅳ"),ROUNDDOWN(ROUND(L194*VLOOKUP(K194,【参考】数式用!$A$5:$I$27,MATCH("ベア加算",【参考】数式用!$B$4:$I$4,0)+1,0),0)*M194,0)*AG196,"")),"")),0),0))))</f>
        <v>#N/A</v>
      </c>
      <c r="AN196" s="927"/>
      <c r="AO196" s="930"/>
      <c r="AP196" s="929"/>
      <c r="AQ196" s="930"/>
      <c r="AR196" s="931"/>
      <c r="AS196" s="932"/>
      <c r="AT196" s="920"/>
      <c r="AU196" s="611"/>
      <c r="AV196" s="831" t="str">
        <f aca="false">IF(OR(AB194&lt;&gt;7,AD194&lt;&gt;3),"V列に色付け","")</f>
        <v/>
      </c>
      <c r="AW196" s="877"/>
      <c r="AX196" s="833"/>
      <c r="AY196" s="933"/>
      <c r="AZ196" s="835" t="e">
        <f aca="false">IF(AM196&lt;&gt;"",IF(AN196="○","入力済","未入力"),"")</f>
        <v>#N/A</v>
      </c>
      <c r="BA196" s="835" t="str">
        <f aca="false">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835" t="str">
        <f aca="false">IF(OR(U196="新加算Ⅴ（７）",U196="新加算Ⅴ（９）",U196="新加算Ⅴ（10）",U196="新加算Ⅴ（12）",U196="新加算Ⅴ（13）",U196="新加算Ⅴ（14）"),IF(OR(AP196="○",AP196="令和６年度中に満たす"),"入力済","未入力"),"")</f>
        <v/>
      </c>
      <c r="BC196" s="835" t="str">
        <f aca="false">IF(OR(U196="新加算Ⅰ",U196="新加算Ⅱ",U196="新加算Ⅲ",U196="新加算Ⅴ（１）",U196="新加算Ⅴ（３）",U196="新加算Ⅴ（８）"),IF(OR(AQ196="○",AQ196="令和６年度中に満たす"),"入力済","未入力"),"")</f>
        <v/>
      </c>
      <c r="BD196" s="934" t="str">
        <f aca="false">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831" t="str">
        <f aca="false">IF(OR(U196="新加算Ⅰ",U196="新加算Ⅴ（１）",U196="新加算Ⅴ（２）",U196="新加算Ⅴ（５）",U196="新加算Ⅴ（７）",U196="新加算Ⅴ（10）"),IF(AS196="","未入力","入力済"),"")</f>
        <v/>
      </c>
      <c r="BF196" s="831" t="str">
        <f aca="false">G194</f>
        <v/>
      </c>
      <c r="BG196" s="831"/>
      <c r="BH196" s="831"/>
    </row>
    <row r="197" customFormat="false" ht="30" hidden="false" customHeight="true" outlineLevel="0" collapsed="false">
      <c r="A197" s="730"/>
      <c r="B197" s="731"/>
      <c r="C197" s="731"/>
      <c r="D197" s="731"/>
      <c r="E197" s="731"/>
      <c r="F197" s="731"/>
      <c r="G197" s="732"/>
      <c r="H197" s="732"/>
      <c r="I197" s="732"/>
      <c r="J197" s="860"/>
      <c r="K197" s="732"/>
      <c r="L197" s="861"/>
      <c r="M197" s="862"/>
      <c r="N197" s="859" t="str">
        <f aca="false">IF('別紙様式2-2（４・５月分）'!Q151="","",'別紙様式2-2（４・５月分）'!Q151)</f>
        <v/>
      </c>
      <c r="O197" s="863"/>
      <c r="P197" s="873"/>
      <c r="Q197" s="876"/>
      <c r="R197" s="874"/>
      <c r="S197" s="869"/>
      <c r="T197" s="843"/>
      <c r="U197" s="922"/>
      <c r="V197" s="870"/>
      <c r="W197" s="846"/>
      <c r="X197" s="923"/>
      <c r="Y197" s="667"/>
      <c r="Z197" s="923"/>
      <c r="AA197" s="667"/>
      <c r="AB197" s="923"/>
      <c r="AC197" s="667"/>
      <c r="AD197" s="923"/>
      <c r="AE197" s="667"/>
      <c r="AF197" s="667"/>
      <c r="AG197" s="667"/>
      <c r="AH197" s="849"/>
      <c r="AI197" s="850"/>
      <c r="AJ197" s="924"/>
      <c r="AK197" s="852"/>
      <c r="AL197" s="925"/>
      <c r="AM197" s="940"/>
      <c r="AN197" s="927"/>
      <c r="AO197" s="930"/>
      <c r="AP197" s="929"/>
      <c r="AQ197" s="930"/>
      <c r="AR197" s="931"/>
      <c r="AS197" s="932"/>
      <c r="AT197" s="935" t="str">
        <f aca="false">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611"/>
      <c r="AV197" s="831"/>
      <c r="AW197" s="877" t="str">
        <f aca="false">IF('別紙様式2-2（４・５月分）'!O151="","",'別紙様式2-2（４・５月分）'!O151)</f>
        <v/>
      </c>
      <c r="AX197" s="833"/>
      <c r="AY197" s="936"/>
      <c r="AZ197" s="835" t="str">
        <f aca="false">IF(OR(U197="新加算Ⅰ",U197="新加算Ⅱ",U197="新加算Ⅲ",U197="新加算Ⅳ",U197="新加算Ⅴ（１）",U197="新加算Ⅴ（２）",U197="新加算Ⅴ（３）",U197="新加算ⅠⅤ（４）",U197="新加算Ⅴ（５）",U197="新加算Ⅴ（６）",U197="新加算Ⅴ（８）",U197="新加算Ⅴ（11）"),IF(AJ197="○","","未入力"),"")</f>
        <v/>
      </c>
      <c r="BA197" s="835" t="str">
        <f aca="false">IF(OR(V197="新加算Ⅰ",V197="新加算Ⅱ",V197="新加算Ⅲ",V197="新加算Ⅳ",V197="新加算Ⅴ（１）",V197="新加算Ⅴ（２）",V197="新加算Ⅴ（３）",V197="新加算ⅠⅤ（４）",V197="新加算Ⅴ（５）",V197="新加算Ⅴ（６）",V197="新加算Ⅴ（８）",V197="新加算Ⅴ（11）"),IF(AK197="○","","未入力"),"")</f>
        <v/>
      </c>
      <c r="BB197" s="835" t="str">
        <f aca="false">IF(OR(V197="新加算Ⅴ（７）",V197="新加算Ⅴ（９）",V197="新加算Ⅴ（10）",V197="新加算Ⅴ（12）",V197="新加算Ⅴ（13）",V197="新加算Ⅴ（14）"),IF(AL197="○","","未入力"),"")</f>
        <v/>
      </c>
      <c r="BC197" s="835" t="str">
        <f aca="false">IF(OR(V197="新加算Ⅰ",V197="新加算Ⅱ",V197="新加算Ⅲ",V197="新加算Ⅴ（１）",V197="新加算Ⅴ（３）",V197="新加算Ⅴ（８）"),IF(AM197="○","","未入力"),"")</f>
        <v/>
      </c>
      <c r="BD197" s="934" t="str">
        <f aca="false">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831" t="str">
        <f aca="false">IF(AND(U197&lt;&gt;"（参考）令和７年度の移行予定",OR(V197="新加算Ⅰ",V197="新加算Ⅴ（１）",V197="新加算Ⅴ（２）",V197="新加算Ⅴ（５）",V197="新加算Ⅴ（７）",V197="新加算Ⅴ（10）")),IF(AO197="","未入力",IF(AO197="いずれも取得していない","要件を満たさない","")),"")</f>
        <v/>
      </c>
      <c r="BF197" s="831" t="str">
        <f aca="false">G194</f>
        <v/>
      </c>
      <c r="BG197" s="831"/>
      <c r="BH197" s="831"/>
    </row>
    <row r="198" customFormat="false" ht="30" hidden="false" customHeight="true" outlineLevel="0" collapsed="false">
      <c r="A198" s="616" t="n">
        <v>47</v>
      </c>
      <c r="B198" s="617" t="str">
        <f aca="false">IF(基本情報入力シート!C100="","",基本情報入力シート!C100)</f>
        <v/>
      </c>
      <c r="C198" s="617"/>
      <c r="D198" s="617"/>
      <c r="E198" s="617"/>
      <c r="F198" s="617"/>
      <c r="G198" s="618" t="str">
        <f aca="false">IF(基本情報入力シート!M100="","",基本情報入力シート!M100)</f>
        <v/>
      </c>
      <c r="H198" s="618" t="str">
        <f aca="false">IF(基本情報入力シート!R100="","",基本情報入力シート!R100)</f>
        <v/>
      </c>
      <c r="I198" s="618" t="str">
        <f aca="false">IF(基本情報入力シート!W100="","",基本情報入力シート!W100)</f>
        <v/>
      </c>
      <c r="J198" s="808" t="str">
        <f aca="false">IF(基本情報入力シート!X100="","",基本情報入力シート!X100)</f>
        <v/>
      </c>
      <c r="K198" s="618" t="str">
        <f aca="false">IF(基本情報入力シート!Y100="","",基本情報入力シート!Y100)</f>
        <v/>
      </c>
      <c r="L198" s="809" t="str">
        <f aca="false">IF(基本情報入力シート!AB100="","",基本情報入力シート!AB100)</f>
        <v/>
      </c>
      <c r="M198" s="810" t="e">
        <f aca="false">IF(基本情報入力シート!AC100="","",基本情報入力シート!AC100)</f>
        <v>#N/A</v>
      </c>
      <c r="N198" s="811" t="str">
        <f aca="false">IF('別紙様式2-2（４・５月分）'!Q152="","",'別紙様式2-2（４・５月分）'!Q152)</f>
        <v/>
      </c>
      <c r="O198" s="863" t="e">
        <f aca="false">IF(SUM('別紙様式2-2（４・５月分）'!R152:R154)=0,"",SUM('別紙様式2-2（４・５月分）'!R152:R154))</f>
        <v>#N/A</v>
      </c>
      <c r="P198" s="813" t="e">
        <f aca="false">IFERROR(VLOOKUP('別紙様式2-2（４・５月分）'!AR152,【参考】数式用!$AT$5:$AU$22,2,FALSE),"")))</f>
        <v>#N/A</v>
      </c>
      <c r="Q198" s="813"/>
      <c r="R198" s="813"/>
      <c r="S198" s="864" t="e">
        <f aca="false">IFERROR(VLOOKUP(K198,【参考】数式用!$A$5:$AB$27,MATCH(P198,【参考】数式用!$B$4:$AB$4,0)+1,0),"")))</f>
        <v>#N/A</v>
      </c>
      <c r="T198" s="815" t="s">
        <v>418</v>
      </c>
      <c r="U198" s="903" t="str">
        <f aca="false">IF('別紙様式2-3（６月以降分）'!U198="","",'別紙様式2-3（６月以降分）'!U198)</f>
        <v/>
      </c>
      <c r="V198" s="865" t="e">
        <f aca="false">IFERROR(VLOOKUP(K198,【参考】数式用!$A$5:$AB$27,MATCH(U198,【参考】数式用!$B$4:$AB$4,0)+1,0),"")))</f>
        <v>#N/A</v>
      </c>
      <c r="W198" s="818" t="s">
        <v>88</v>
      </c>
      <c r="X198" s="904" t="n">
        <f aca="false">'別紙様式2-3（６月以降分）'!X198</f>
        <v>6</v>
      </c>
      <c r="Y198" s="626" t="s">
        <v>89</v>
      </c>
      <c r="Z198" s="904" t="n">
        <f aca="false">'別紙様式2-3（６月以降分）'!Z198</f>
        <v>6</v>
      </c>
      <c r="AA198" s="626" t="s">
        <v>372</v>
      </c>
      <c r="AB198" s="904" t="n">
        <f aca="false">'別紙様式2-3（６月以降分）'!AB198</f>
        <v>7</v>
      </c>
      <c r="AC198" s="626" t="s">
        <v>89</v>
      </c>
      <c r="AD198" s="904" t="n">
        <f aca="false">'別紙様式2-3（６月以降分）'!AD198</f>
        <v>3</v>
      </c>
      <c r="AE198" s="626" t="s">
        <v>90</v>
      </c>
      <c r="AF198" s="626" t="s">
        <v>101</v>
      </c>
      <c r="AG198" s="626" t="n">
        <f aca="false">IF(X198&gt;=1,(AB198*12+AD198)-(X198*12+Z198)+1,"")</f>
        <v>10</v>
      </c>
      <c r="AH198" s="821" t="s">
        <v>373</v>
      </c>
      <c r="AI198" s="866" t="str">
        <f aca="false">'別紙様式2-3（６月以降分）'!AI198</f>
        <v/>
      </c>
      <c r="AJ198" s="905" t="str">
        <f aca="false">'別紙様式2-3（６月以降分）'!AJ198</f>
        <v/>
      </c>
      <c r="AK198" s="937" t="n">
        <f aca="false">'別紙様式2-3（６月以降分）'!AK198</f>
        <v>0</v>
      </c>
      <c r="AL198" s="907" t="str">
        <f aca="false">IF('別紙様式2-3（６月以降分）'!AL198="","",'別紙様式2-3（６月以降分）'!AL198)</f>
        <v/>
      </c>
      <c r="AM198" s="908" t="n">
        <f aca="false">'別紙様式2-3（６月以降分）'!AM198</f>
        <v>0</v>
      </c>
      <c r="AN198" s="909" t="str">
        <f aca="false">IF('別紙様式2-3（６月以降分）'!AN198="","",'別紙様式2-3（６月以降分）'!AN198)</f>
        <v/>
      </c>
      <c r="AO198" s="704" t="str">
        <f aca="false">IF('別紙様式2-3（６月以降分）'!AO198="","",'別紙様式2-3（６月以降分）'!AO198)</f>
        <v/>
      </c>
      <c r="AP198" s="911" t="str">
        <f aca="false">IF('別紙様式2-3（６月以降分）'!AP198="","",'別紙様式2-3（６月以降分）'!AP198)</f>
        <v/>
      </c>
      <c r="AQ198" s="704" t="str">
        <f aca="false">IF('別紙様式2-3（６月以降分）'!AQ198="","",'別紙様式2-3（６月以降分）'!AQ198)</f>
        <v/>
      </c>
      <c r="AR198" s="913" t="str">
        <f aca="false">IF('別紙様式2-3（６月以降分）'!AR198="","",'別紙様式2-3（６月以降分）'!AR198)</f>
        <v/>
      </c>
      <c r="AS198" s="914" t="str">
        <f aca="false">IF('別紙様式2-3（６月以降分）'!AS198="","",'別紙様式2-3（６月以降分）'!AS198)</f>
        <v/>
      </c>
      <c r="AT198" s="915" t="str">
        <f aca="false">IF(AV200="","",IF(V200&lt;V198,"！加算の要件上は問題ありませんが、令和６年度当初の新加算の加算率と比較して、移行後の加算率が下がる計画になっています。",""))</f>
        <v/>
      </c>
      <c r="AU198" s="938"/>
      <c r="AV198" s="917"/>
      <c r="AW198" s="877" t="str">
        <f aca="false">IF('別紙様式2-2（４・５月分）'!O152="","",'別紙様式2-2（４・５月分）'!O152)</f>
        <v/>
      </c>
      <c r="AX198" s="833" t="e">
        <f aca="false">IF(SUM('別紙様式2-2（４・５月分）'!P152:P154)=0,"",SUM('別紙様式2-2（４・５月分）'!P152:P154))</f>
        <v>#N/A</v>
      </c>
      <c r="AY198" s="919" t="e">
        <f aca="false">IFERROR(VLOOKUP(K198,【参考】数式用!$AJ$2:$AK$24,2,FALSE),"")))</f>
        <v>#N/A</v>
      </c>
      <c r="AZ198" s="684"/>
      <c r="BE198" s="12"/>
      <c r="BF198" s="831" t="str">
        <f aca="false">G198</f>
        <v/>
      </c>
      <c r="BG198" s="831"/>
      <c r="BH198" s="831"/>
    </row>
    <row r="199" customFormat="false" ht="15" hidden="false" customHeight="true" outlineLevel="0" collapsed="false">
      <c r="A199" s="616"/>
      <c r="B199" s="617"/>
      <c r="C199" s="617"/>
      <c r="D199" s="617"/>
      <c r="E199" s="617"/>
      <c r="F199" s="617"/>
      <c r="G199" s="618"/>
      <c r="H199" s="618"/>
      <c r="I199" s="618"/>
      <c r="J199" s="808"/>
      <c r="K199" s="618"/>
      <c r="L199" s="809"/>
      <c r="M199" s="810"/>
      <c r="N199" s="837" t="str">
        <f aca="false">IF('別紙様式2-2（４・５月分）'!Q153="","",'別紙様式2-2（４・５月分）'!Q153)</f>
        <v/>
      </c>
      <c r="O199" s="863"/>
      <c r="P199" s="813"/>
      <c r="Q199" s="813"/>
      <c r="R199" s="813"/>
      <c r="S199" s="864"/>
      <c r="T199" s="815"/>
      <c r="U199" s="903"/>
      <c r="V199" s="865"/>
      <c r="W199" s="818"/>
      <c r="X199" s="904"/>
      <c r="Y199" s="626"/>
      <c r="Z199" s="904"/>
      <c r="AA199" s="626"/>
      <c r="AB199" s="904"/>
      <c r="AC199" s="626"/>
      <c r="AD199" s="904"/>
      <c r="AE199" s="626"/>
      <c r="AF199" s="626"/>
      <c r="AG199" s="626"/>
      <c r="AH199" s="821"/>
      <c r="AI199" s="866"/>
      <c r="AJ199" s="905"/>
      <c r="AK199" s="937"/>
      <c r="AL199" s="907"/>
      <c r="AM199" s="908"/>
      <c r="AN199" s="909"/>
      <c r="AO199" s="704"/>
      <c r="AP199" s="911"/>
      <c r="AQ199" s="704"/>
      <c r="AR199" s="913"/>
      <c r="AS199" s="914"/>
      <c r="AT199" s="920" t="str">
        <f aca="false">IF(AV200="","",IF(OR(AB200="",AB200&lt;&gt;7,AD200="",AD200&lt;&gt;3),"！算定期間の終わりが令和７年３月になっていません。年度内の廃止予定等がなければ、算定対象月を令和７年３月にしてください。",""))</f>
        <v/>
      </c>
      <c r="AU199" s="938"/>
      <c r="AV199" s="917"/>
      <c r="AW199" s="877" t="str">
        <f aca="false">IF('別紙様式2-2（４・５月分）'!O153="","",'別紙様式2-2（４・５月分）'!O153)</f>
        <v/>
      </c>
      <c r="AX199" s="833"/>
      <c r="AY199" s="919"/>
      <c r="AZ199" s="573"/>
      <c r="BE199" s="12"/>
      <c r="BF199" s="831" t="str">
        <f aca="false">G198</f>
        <v/>
      </c>
      <c r="BG199" s="831"/>
      <c r="BH199" s="831"/>
    </row>
    <row r="200" customFormat="false" ht="15" hidden="false" customHeight="true" outlineLevel="0" collapsed="false">
      <c r="A200" s="616"/>
      <c r="B200" s="617"/>
      <c r="C200" s="617"/>
      <c r="D200" s="617"/>
      <c r="E200" s="617"/>
      <c r="F200" s="617"/>
      <c r="G200" s="618"/>
      <c r="H200" s="618"/>
      <c r="I200" s="618"/>
      <c r="J200" s="808"/>
      <c r="K200" s="618"/>
      <c r="L200" s="809"/>
      <c r="M200" s="810"/>
      <c r="N200" s="837"/>
      <c r="O200" s="863"/>
      <c r="P200" s="873" t="s">
        <v>92</v>
      </c>
      <c r="Q200" s="876" t="e">
        <f aca="false">IFERROR(VLOOKUP('別紙様式2-2（４・５月分）'!AR152,【参考】数式用!$AT$5:$AV$22,3,FALSE),"")))</f>
        <v>#N/A</v>
      </c>
      <c r="R200" s="874" t="s">
        <v>94</v>
      </c>
      <c r="S200" s="875" t="e">
        <f aca="false">IFERROR(VLOOKUP(K198,【参考】数式用!$A$5:$AB$27,MATCH(Q200,【参考】数式用!$B$4:$AB$4,0)+1,0),"")))</f>
        <v>#N/A</v>
      </c>
      <c r="T200" s="843" t="s">
        <v>419</v>
      </c>
      <c r="U200" s="922"/>
      <c r="V200" s="870" t="e">
        <f aca="false">IFERROR(VLOOKUP(K198,【参考】数式用!$A$5:$AB$27,MATCH(U200,【参考】数式用!$B$4:$AB$4,0)+1,0),"")))</f>
        <v>#N/A</v>
      </c>
      <c r="W200" s="846" t="s">
        <v>88</v>
      </c>
      <c r="X200" s="923"/>
      <c r="Y200" s="667" t="s">
        <v>89</v>
      </c>
      <c r="Z200" s="923"/>
      <c r="AA200" s="667" t="s">
        <v>372</v>
      </c>
      <c r="AB200" s="923"/>
      <c r="AC200" s="667" t="s">
        <v>89</v>
      </c>
      <c r="AD200" s="923"/>
      <c r="AE200" s="667" t="s">
        <v>90</v>
      </c>
      <c r="AF200" s="667" t="s">
        <v>101</v>
      </c>
      <c r="AG200" s="667" t="str">
        <f aca="false">IF(X200&gt;=1,(AB200*12+AD200)-(X200*12+Z200)+1,"")</f>
        <v/>
      </c>
      <c r="AH200" s="849" t="s">
        <v>373</v>
      </c>
      <c r="AI200" s="850" t="str">
        <f aca="false">IFERROR(ROUNDDOWN(ROUND(L198*V200,0)*M198,0)*AG200,"")</f>
        <v/>
      </c>
      <c r="AJ200" s="924" t="str">
        <f aca="false">IFERROR(ROUNDDOWN(ROUND((L198*(V200-AX198)),0)*M198,0)*AG200,"")</f>
        <v/>
      </c>
      <c r="AK200" s="852" t="e">
        <f aca="false">IFERROR(ROUNDDOWN(ROUNDDOWN(ROUND(L198*VLOOKUP(K198,【参考】数式用!$A$5:$AB$27,MATCH("新加算Ⅳ",【参考】数式用!$B$4:$AB$4,0)+1,0),0)*M198,0)*AG200*0.5,0),"")),0),0),0))</f>
        <v>#N/A</v>
      </c>
      <c r="AL200" s="925"/>
      <c r="AM200" s="940" t="e">
        <f aca="false">IFERROR(IF('別紙様式2-2（４・５月分）'!Q154="ベア加算","", IF(OR(U200="新加算Ⅰ",U200="新加算Ⅱ",U200="新加算Ⅲ",U200="新加算Ⅳ"),ROUNDDOWN(ROUND(L198*VLOOKUP(K198,【参考】数式用!$A$5:$I$27,MATCH("ベア加算",【参考】数式用!$B$4:$I$4,0)+1,0),0)*M198,0)*AG200,"")),"")),0),0))))</f>
        <v>#N/A</v>
      </c>
      <c r="AN200" s="927"/>
      <c r="AO200" s="930"/>
      <c r="AP200" s="929"/>
      <c r="AQ200" s="930"/>
      <c r="AR200" s="931"/>
      <c r="AS200" s="932"/>
      <c r="AT200" s="920"/>
      <c r="AU200" s="611"/>
      <c r="AV200" s="831" t="str">
        <f aca="false">IF(OR(AB198&lt;&gt;7,AD198&lt;&gt;3),"V列に色付け","")</f>
        <v/>
      </c>
      <c r="AW200" s="877"/>
      <c r="AX200" s="833"/>
      <c r="AY200" s="933"/>
      <c r="AZ200" s="835" t="e">
        <f aca="false">IF(AM200&lt;&gt;"",IF(AN200="○","入力済","未入力"),"")</f>
        <v>#N/A</v>
      </c>
      <c r="BA200" s="835" t="str">
        <f aca="false">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835" t="str">
        <f aca="false">IF(OR(U200="新加算Ⅴ（７）",U200="新加算Ⅴ（９）",U200="新加算Ⅴ（10）",U200="新加算Ⅴ（12）",U200="新加算Ⅴ（13）",U200="新加算Ⅴ（14）"),IF(OR(AP200="○",AP200="令和６年度中に満たす"),"入力済","未入力"),"")</f>
        <v/>
      </c>
      <c r="BC200" s="835" t="str">
        <f aca="false">IF(OR(U200="新加算Ⅰ",U200="新加算Ⅱ",U200="新加算Ⅲ",U200="新加算Ⅴ（１）",U200="新加算Ⅴ（３）",U200="新加算Ⅴ（８）"),IF(OR(AQ200="○",AQ200="令和６年度中に満たす"),"入力済","未入力"),"")</f>
        <v/>
      </c>
      <c r="BD200" s="934" t="str">
        <f aca="false">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831" t="str">
        <f aca="false">IF(OR(U200="新加算Ⅰ",U200="新加算Ⅴ（１）",U200="新加算Ⅴ（２）",U200="新加算Ⅴ（５）",U200="新加算Ⅴ（７）",U200="新加算Ⅴ（10）"),IF(AS200="","未入力","入力済"),"")</f>
        <v/>
      </c>
      <c r="BF200" s="831" t="str">
        <f aca="false">G198</f>
        <v/>
      </c>
      <c r="BG200" s="831"/>
      <c r="BH200" s="831"/>
    </row>
    <row r="201" customFormat="false" ht="30" hidden="false" customHeight="true" outlineLevel="0" collapsed="false">
      <c r="A201" s="616"/>
      <c r="B201" s="617"/>
      <c r="C201" s="617"/>
      <c r="D201" s="617"/>
      <c r="E201" s="617"/>
      <c r="F201" s="617"/>
      <c r="G201" s="618"/>
      <c r="H201" s="618"/>
      <c r="I201" s="618"/>
      <c r="J201" s="808"/>
      <c r="K201" s="618"/>
      <c r="L201" s="809"/>
      <c r="M201" s="810"/>
      <c r="N201" s="859" t="str">
        <f aca="false">IF('別紙様式2-2（４・５月分）'!Q154="","",'別紙様式2-2（４・５月分）'!Q154)</f>
        <v/>
      </c>
      <c r="O201" s="863"/>
      <c r="P201" s="873"/>
      <c r="Q201" s="876"/>
      <c r="R201" s="874"/>
      <c r="S201" s="875"/>
      <c r="T201" s="843"/>
      <c r="U201" s="922"/>
      <c r="V201" s="870"/>
      <c r="W201" s="846"/>
      <c r="X201" s="923"/>
      <c r="Y201" s="667"/>
      <c r="Z201" s="923"/>
      <c r="AA201" s="667"/>
      <c r="AB201" s="923"/>
      <c r="AC201" s="667"/>
      <c r="AD201" s="923"/>
      <c r="AE201" s="667"/>
      <c r="AF201" s="667"/>
      <c r="AG201" s="667"/>
      <c r="AH201" s="849"/>
      <c r="AI201" s="850"/>
      <c r="AJ201" s="924"/>
      <c r="AK201" s="852"/>
      <c r="AL201" s="925"/>
      <c r="AM201" s="940"/>
      <c r="AN201" s="927"/>
      <c r="AO201" s="930"/>
      <c r="AP201" s="929"/>
      <c r="AQ201" s="930"/>
      <c r="AR201" s="931"/>
      <c r="AS201" s="932"/>
      <c r="AT201" s="935" t="str">
        <f aca="false">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611"/>
      <c r="AV201" s="831"/>
      <c r="AW201" s="877" t="str">
        <f aca="false">IF('別紙様式2-2（４・５月分）'!O154="","",'別紙様式2-2（４・５月分）'!O154)</f>
        <v/>
      </c>
      <c r="AX201" s="833"/>
      <c r="AY201" s="936"/>
      <c r="AZ201" s="835" t="str">
        <f aca="false">IF(OR(U201="新加算Ⅰ",U201="新加算Ⅱ",U201="新加算Ⅲ",U201="新加算Ⅳ",U201="新加算Ⅴ（１）",U201="新加算Ⅴ（２）",U201="新加算Ⅴ（３）",U201="新加算ⅠⅤ（４）",U201="新加算Ⅴ（５）",U201="新加算Ⅴ（６）",U201="新加算Ⅴ（８）",U201="新加算Ⅴ（11）"),IF(AJ201="○","","未入力"),"")</f>
        <v/>
      </c>
      <c r="BA201" s="835" t="str">
        <f aca="false">IF(OR(V201="新加算Ⅰ",V201="新加算Ⅱ",V201="新加算Ⅲ",V201="新加算Ⅳ",V201="新加算Ⅴ（１）",V201="新加算Ⅴ（２）",V201="新加算Ⅴ（３）",V201="新加算ⅠⅤ（４）",V201="新加算Ⅴ（５）",V201="新加算Ⅴ（６）",V201="新加算Ⅴ（８）",V201="新加算Ⅴ（11）"),IF(AK201="○","","未入力"),"")</f>
        <v/>
      </c>
      <c r="BB201" s="835" t="str">
        <f aca="false">IF(OR(V201="新加算Ⅴ（７）",V201="新加算Ⅴ（９）",V201="新加算Ⅴ（10）",V201="新加算Ⅴ（12）",V201="新加算Ⅴ（13）",V201="新加算Ⅴ（14）"),IF(AL201="○","","未入力"),"")</f>
        <v/>
      </c>
      <c r="BC201" s="835" t="str">
        <f aca="false">IF(OR(V201="新加算Ⅰ",V201="新加算Ⅱ",V201="新加算Ⅲ",V201="新加算Ⅴ（１）",V201="新加算Ⅴ（３）",V201="新加算Ⅴ（８）"),IF(AM201="○","","未入力"),"")</f>
        <v/>
      </c>
      <c r="BD201" s="934" t="str">
        <f aca="false">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831" t="str">
        <f aca="false">IF(AND(U201&lt;&gt;"（参考）令和７年度の移行予定",OR(V201="新加算Ⅰ",V201="新加算Ⅴ（１）",V201="新加算Ⅴ（２）",V201="新加算Ⅴ（５）",V201="新加算Ⅴ（７）",V201="新加算Ⅴ（10）")),IF(AO201="","未入力",IF(AO201="いずれも取得していない","要件を満たさない","")),"")</f>
        <v/>
      </c>
      <c r="BF201" s="831" t="str">
        <f aca="false">G198</f>
        <v/>
      </c>
      <c r="BG201" s="831"/>
      <c r="BH201" s="831"/>
    </row>
    <row r="202" customFormat="false" ht="30" hidden="false" customHeight="true" outlineLevel="0" collapsed="false">
      <c r="A202" s="730" t="n">
        <v>48</v>
      </c>
      <c r="B202" s="731" t="str">
        <f aca="false">IF(基本情報入力シート!C101="","",基本情報入力シート!C101)</f>
        <v/>
      </c>
      <c r="C202" s="731"/>
      <c r="D202" s="731"/>
      <c r="E202" s="731"/>
      <c r="F202" s="731"/>
      <c r="G202" s="732" t="str">
        <f aca="false">IF(基本情報入力シート!M101="","",基本情報入力シート!M101)</f>
        <v/>
      </c>
      <c r="H202" s="732" t="str">
        <f aca="false">IF(基本情報入力シート!R101="","",基本情報入力シート!R101)</f>
        <v/>
      </c>
      <c r="I202" s="732" t="str">
        <f aca="false">IF(基本情報入力シート!W101="","",基本情報入力シート!W101)</f>
        <v/>
      </c>
      <c r="J202" s="860" t="str">
        <f aca="false">IF(基本情報入力シート!X101="","",基本情報入力シート!X101)</f>
        <v/>
      </c>
      <c r="K202" s="732" t="str">
        <f aca="false">IF(基本情報入力シート!Y101="","",基本情報入力シート!Y101)</f>
        <v/>
      </c>
      <c r="L202" s="861" t="str">
        <f aca="false">IF(基本情報入力シート!AB101="","",基本情報入力シート!AB101)</f>
        <v/>
      </c>
      <c r="M202" s="862" t="e">
        <f aca="false">IF(基本情報入力シート!AC101="","",基本情報入力シート!AC101)</f>
        <v>#N/A</v>
      </c>
      <c r="N202" s="811" t="str">
        <f aca="false">IF('別紙様式2-2（４・５月分）'!Q155="","",'別紙様式2-2（４・５月分）'!Q155)</f>
        <v/>
      </c>
      <c r="O202" s="863" t="e">
        <f aca="false">IF(SUM('別紙様式2-2（４・５月分）'!R155:R157)=0,"",SUM('別紙様式2-2（４・５月分）'!R155:R157))</f>
        <v>#N/A</v>
      </c>
      <c r="P202" s="813" t="e">
        <f aca="false">IFERROR(VLOOKUP('別紙様式2-2（４・５月分）'!AR155,【参考】数式用!$AT$5:$AU$22,2,FALSE),"")))</f>
        <v>#N/A</v>
      </c>
      <c r="Q202" s="813"/>
      <c r="R202" s="813"/>
      <c r="S202" s="864" t="e">
        <f aca="false">IFERROR(VLOOKUP(K202,【参考】数式用!$A$5:$AB$27,MATCH(P202,【参考】数式用!$B$4:$AB$4,0)+1,0),"")))</f>
        <v>#N/A</v>
      </c>
      <c r="T202" s="815" t="s">
        <v>418</v>
      </c>
      <c r="U202" s="903" t="str">
        <f aca="false">IF('別紙様式2-3（６月以降分）'!U202="","",'別紙様式2-3（６月以降分）'!U202)</f>
        <v/>
      </c>
      <c r="V202" s="865" t="e">
        <f aca="false">IFERROR(VLOOKUP(K202,【参考】数式用!$A$5:$AB$27,MATCH(U202,【参考】数式用!$B$4:$AB$4,0)+1,0),"")))</f>
        <v>#N/A</v>
      </c>
      <c r="W202" s="818" t="s">
        <v>88</v>
      </c>
      <c r="X202" s="904" t="n">
        <f aca="false">'別紙様式2-3（６月以降分）'!X202</f>
        <v>6</v>
      </c>
      <c r="Y202" s="626" t="s">
        <v>89</v>
      </c>
      <c r="Z202" s="904" t="n">
        <f aca="false">'別紙様式2-3（６月以降分）'!Z202</f>
        <v>6</v>
      </c>
      <c r="AA202" s="626" t="s">
        <v>372</v>
      </c>
      <c r="AB202" s="904" t="n">
        <f aca="false">'別紙様式2-3（６月以降分）'!AB202</f>
        <v>7</v>
      </c>
      <c r="AC202" s="626" t="s">
        <v>89</v>
      </c>
      <c r="AD202" s="904" t="n">
        <f aca="false">'別紙様式2-3（６月以降分）'!AD202</f>
        <v>3</v>
      </c>
      <c r="AE202" s="626" t="s">
        <v>90</v>
      </c>
      <c r="AF202" s="626" t="s">
        <v>101</v>
      </c>
      <c r="AG202" s="626" t="n">
        <f aca="false">IF(X202&gt;=1,(AB202*12+AD202)-(X202*12+Z202)+1,"")</f>
        <v>10</v>
      </c>
      <c r="AH202" s="821" t="s">
        <v>373</v>
      </c>
      <c r="AI202" s="866" t="str">
        <f aca="false">'別紙様式2-3（６月以降分）'!AI202</f>
        <v/>
      </c>
      <c r="AJ202" s="905" t="str">
        <f aca="false">'別紙様式2-3（６月以降分）'!AJ202</f>
        <v/>
      </c>
      <c r="AK202" s="937" t="n">
        <f aca="false">'別紙様式2-3（６月以降分）'!AK202</f>
        <v>0</v>
      </c>
      <c r="AL202" s="907" t="str">
        <f aca="false">IF('別紙様式2-3（６月以降分）'!AL202="","",'別紙様式2-3（６月以降分）'!AL202)</f>
        <v/>
      </c>
      <c r="AM202" s="908" t="n">
        <f aca="false">'別紙様式2-3（６月以降分）'!AM202</f>
        <v>0</v>
      </c>
      <c r="AN202" s="909" t="str">
        <f aca="false">IF('別紙様式2-3（６月以降分）'!AN202="","",'別紙様式2-3（６月以降分）'!AN202)</f>
        <v/>
      </c>
      <c r="AO202" s="704" t="str">
        <f aca="false">IF('別紙様式2-3（６月以降分）'!AO202="","",'別紙様式2-3（６月以降分）'!AO202)</f>
        <v/>
      </c>
      <c r="AP202" s="911" t="str">
        <f aca="false">IF('別紙様式2-3（６月以降分）'!AP202="","",'別紙様式2-3（６月以降分）'!AP202)</f>
        <v/>
      </c>
      <c r="AQ202" s="704" t="str">
        <f aca="false">IF('別紙様式2-3（６月以降分）'!AQ202="","",'別紙様式2-3（６月以降分）'!AQ202)</f>
        <v/>
      </c>
      <c r="AR202" s="913" t="str">
        <f aca="false">IF('別紙様式2-3（６月以降分）'!AR202="","",'別紙様式2-3（６月以降分）'!AR202)</f>
        <v/>
      </c>
      <c r="AS202" s="914" t="str">
        <f aca="false">IF('別紙様式2-3（６月以降分）'!AS202="","",'別紙様式2-3（６月以降分）'!AS202)</f>
        <v/>
      </c>
      <c r="AT202" s="915" t="str">
        <f aca="false">IF(AV204="","",IF(V204&lt;V202,"！加算の要件上は問題ありませんが、令和６年度当初の新加算の加算率と比較して、移行後の加算率が下がる計画になっています。",""))</f>
        <v/>
      </c>
      <c r="AU202" s="938"/>
      <c r="AV202" s="917"/>
      <c r="AW202" s="877" t="str">
        <f aca="false">IF('別紙様式2-2（４・５月分）'!O155="","",'別紙様式2-2（４・５月分）'!O155)</f>
        <v/>
      </c>
      <c r="AX202" s="833" t="e">
        <f aca="false">IF(SUM('別紙様式2-2（４・５月分）'!P155:P157)=0,"",SUM('別紙様式2-2（４・５月分）'!P155:P157))</f>
        <v>#N/A</v>
      </c>
      <c r="AY202" s="939" t="e">
        <f aca="false">IFERROR(VLOOKUP(K202,【参考】数式用!$AJ$2:$AK$24,2,FALSE),"")))</f>
        <v>#N/A</v>
      </c>
      <c r="AZ202" s="684"/>
      <c r="BE202" s="12"/>
      <c r="BF202" s="831" t="str">
        <f aca="false">G202</f>
        <v/>
      </c>
      <c r="BG202" s="831"/>
      <c r="BH202" s="831"/>
    </row>
    <row r="203" customFormat="false" ht="15" hidden="false" customHeight="true" outlineLevel="0" collapsed="false">
      <c r="A203" s="730"/>
      <c r="B203" s="731"/>
      <c r="C203" s="731"/>
      <c r="D203" s="731"/>
      <c r="E203" s="731"/>
      <c r="F203" s="731"/>
      <c r="G203" s="732"/>
      <c r="H203" s="732"/>
      <c r="I203" s="732"/>
      <c r="J203" s="860"/>
      <c r="K203" s="732"/>
      <c r="L203" s="861"/>
      <c r="M203" s="862"/>
      <c r="N203" s="837" t="str">
        <f aca="false">IF('別紙様式2-2（４・５月分）'!Q156="","",'別紙様式2-2（４・５月分）'!Q156)</f>
        <v/>
      </c>
      <c r="O203" s="863"/>
      <c r="P203" s="813"/>
      <c r="Q203" s="813"/>
      <c r="R203" s="813"/>
      <c r="S203" s="864"/>
      <c r="T203" s="815"/>
      <c r="U203" s="903"/>
      <c r="V203" s="865"/>
      <c r="W203" s="818"/>
      <c r="X203" s="904"/>
      <c r="Y203" s="626"/>
      <c r="Z203" s="904"/>
      <c r="AA203" s="626"/>
      <c r="AB203" s="904"/>
      <c r="AC203" s="626"/>
      <c r="AD203" s="904"/>
      <c r="AE203" s="626"/>
      <c r="AF203" s="626"/>
      <c r="AG203" s="626"/>
      <c r="AH203" s="821"/>
      <c r="AI203" s="866"/>
      <c r="AJ203" s="905"/>
      <c r="AK203" s="937"/>
      <c r="AL203" s="907"/>
      <c r="AM203" s="908"/>
      <c r="AN203" s="909"/>
      <c r="AO203" s="704"/>
      <c r="AP203" s="911"/>
      <c r="AQ203" s="704"/>
      <c r="AR203" s="913"/>
      <c r="AS203" s="914"/>
      <c r="AT203" s="920" t="str">
        <f aca="false">IF(AV204="","",IF(OR(AB204="",AB204&lt;&gt;7,AD204="",AD204&lt;&gt;3),"！算定期間の終わりが令和７年３月になっていません。年度内の廃止予定等がなければ、算定対象月を令和７年３月にしてください。",""))</f>
        <v/>
      </c>
      <c r="AU203" s="938"/>
      <c r="AV203" s="917"/>
      <c r="AW203" s="877" t="str">
        <f aca="false">IF('別紙様式2-2（４・５月分）'!O156="","",'別紙様式2-2（４・５月分）'!O156)</f>
        <v/>
      </c>
      <c r="AX203" s="833"/>
      <c r="AY203" s="939"/>
      <c r="AZ203" s="573"/>
      <c r="BE203" s="12"/>
      <c r="BF203" s="831" t="str">
        <f aca="false">G202</f>
        <v/>
      </c>
      <c r="BG203" s="831"/>
      <c r="BH203" s="831"/>
    </row>
    <row r="204" customFormat="false" ht="15" hidden="false" customHeight="true" outlineLevel="0" collapsed="false">
      <c r="A204" s="730"/>
      <c r="B204" s="731"/>
      <c r="C204" s="731"/>
      <c r="D204" s="731"/>
      <c r="E204" s="731"/>
      <c r="F204" s="731"/>
      <c r="G204" s="732"/>
      <c r="H204" s="732"/>
      <c r="I204" s="732"/>
      <c r="J204" s="860"/>
      <c r="K204" s="732"/>
      <c r="L204" s="861"/>
      <c r="M204" s="862"/>
      <c r="N204" s="837"/>
      <c r="O204" s="863"/>
      <c r="P204" s="873" t="s">
        <v>92</v>
      </c>
      <c r="Q204" s="876" t="e">
        <f aca="false">IFERROR(VLOOKUP('別紙様式2-2（４・５月分）'!AR155,【参考】数式用!$AT$5:$AV$22,3,FALSE),"")))</f>
        <v>#N/A</v>
      </c>
      <c r="R204" s="874" t="s">
        <v>94</v>
      </c>
      <c r="S204" s="869" t="e">
        <f aca="false">IFERROR(VLOOKUP(K202,【参考】数式用!$A$5:$AB$27,MATCH(Q204,【参考】数式用!$B$4:$AB$4,0)+1,0),"")))</f>
        <v>#N/A</v>
      </c>
      <c r="T204" s="843" t="s">
        <v>419</v>
      </c>
      <c r="U204" s="922"/>
      <c r="V204" s="870" t="e">
        <f aca="false">IFERROR(VLOOKUP(K202,【参考】数式用!$A$5:$AB$27,MATCH(U204,【参考】数式用!$B$4:$AB$4,0)+1,0),"")))</f>
        <v>#N/A</v>
      </c>
      <c r="W204" s="846" t="s">
        <v>88</v>
      </c>
      <c r="X204" s="923"/>
      <c r="Y204" s="667" t="s">
        <v>89</v>
      </c>
      <c r="Z204" s="923"/>
      <c r="AA204" s="667" t="s">
        <v>372</v>
      </c>
      <c r="AB204" s="923"/>
      <c r="AC204" s="667" t="s">
        <v>89</v>
      </c>
      <c r="AD204" s="923"/>
      <c r="AE204" s="667" t="s">
        <v>90</v>
      </c>
      <c r="AF204" s="667" t="s">
        <v>101</v>
      </c>
      <c r="AG204" s="667" t="str">
        <f aca="false">IF(X204&gt;=1,(AB204*12+AD204)-(X204*12+Z204)+1,"")</f>
        <v/>
      </c>
      <c r="AH204" s="849" t="s">
        <v>373</v>
      </c>
      <c r="AI204" s="850" t="str">
        <f aca="false">IFERROR(ROUNDDOWN(ROUND(L202*V204,0)*M202,0)*AG204,"")</f>
        <v/>
      </c>
      <c r="AJ204" s="924" t="str">
        <f aca="false">IFERROR(ROUNDDOWN(ROUND((L202*(V204-AX202)),0)*M202,0)*AG204,"")</f>
        <v/>
      </c>
      <c r="AK204" s="852" t="e">
        <f aca="false">IFERROR(ROUNDDOWN(ROUNDDOWN(ROUND(L202*VLOOKUP(K202,【参考】数式用!$A$5:$AB$27,MATCH("新加算Ⅳ",【参考】数式用!$B$4:$AB$4,0)+1,0),0)*M202,0)*AG204*0.5,0),"")),0),0),0))</f>
        <v>#N/A</v>
      </c>
      <c r="AL204" s="925"/>
      <c r="AM204" s="940" t="e">
        <f aca="false">IFERROR(IF('別紙様式2-2（４・５月分）'!Q157="ベア加算","", IF(OR(U204="新加算Ⅰ",U204="新加算Ⅱ",U204="新加算Ⅲ",U204="新加算Ⅳ"),ROUNDDOWN(ROUND(L202*VLOOKUP(K202,【参考】数式用!$A$5:$I$27,MATCH("ベア加算",【参考】数式用!$B$4:$I$4,0)+1,0),0)*M202,0)*AG204,"")),"")),0),0))))</f>
        <v>#N/A</v>
      </c>
      <c r="AN204" s="927"/>
      <c r="AO204" s="930"/>
      <c r="AP204" s="929"/>
      <c r="AQ204" s="930"/>
      <c r="AR204" s="931"/>
      <c r="AS204" s="932"/>
      <c r="AT204" s="920"/>
      <c r="AU204" s="611"/>
      <c r="AV204" s="831" t="str">
        <f aca="false">IF(OR(AB202&lt;&gt;7,AD202&lt;&gt;3),"V列に色付け","")</f>
        <v/>
      </c>
      <c r="AW204" s="877"/>
      <c r="AX204" s="833"/>
      <c r="AY204" s="933"/>
      <c r="AZ204" s="835" t="e">
        <f aca="false">IF(AM204&lt;&gt;"",IF(AN204="○","入力済","未入力"),"")</f>
        <v>#N/A</v>
      </c>
      <c r="BA204" s="835" t="str">
        <f aca="false">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835" t="str">
        <f aca="false">IF(OR(U204="新加算Ⅴ（７）",U204="新加算Ⅴ（９）",U204="新加算Ⅴ（10）",U204="新加算Ⅴ（12）",U204="新加算Ⅴ（13）",U204="新加算Ⅴ（14）"),IF(OR(AP204="○",AP204="令和６年度中に満たす"),"入力済","未入力"),"")</f>
        <v/>
      </c>
      <c r="BC204" s="835" t="str">
        <f aca="false">IF(OR(U204="新加算Ⅰ",U204="新加算Ⅱ",U204="新加算Ⅲ",U204="新加算Ⅴ（１）",U204="新加算Ⅴ（３）",U204="新加算Ⅴ（８）"),IF(OR(AQ204="○",AQ204="令和６年度中に満たす"),"入力済","未入力"),"")</f>
        <v/>
      </c>
      <c r="BD204" s="934" t="str">
        <f aca="false">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831" t="str">
        <f aca="false">IF(OR(U204="新加算Ⅰ",U204="新加算Ⅴ（１）",U204="新加算Ⅴ（２）",U204="新加算Ⅴ（５）",U204="新加算Ⅴ（７）",U204="新加算Ⅴ（10）"),IF(AS204="","未入力","入力済"),"")</f>
        <v/>
      </c>
      <c r="BF204" s="831" t="str">
        <f aca="false">G202</f>
        <v/>
      </c>
      <c r="BG204" s="831"/>
      <c r="BH204" s="831"/>
    </row>
    <row r="205" customFormat="false" ht="30" hidden="false" customHeight="true" outlineLevel="0" collapsed="false">
      <c r="A205" s="730"/>
      <c r="B205" s="731"/>
      <c r="C205" s="731"/>
      <c r="D205" s="731"/>
      <c r="E205" s="731"/>
      <c r="F205" s="731"/>
      <c r="G205" s="732"/>
      <c r="H205" s="732"/>
      <c r="I205" s="732"/>
      <c r="J205" s="860"/>
      <c r="K205" s="732"/>
      <c r="L205" s="861"/>
      <c r="M205" s="862"/>
      <c r="N205" s="859" t="str">
        <f aca="false">IF('別紙様式2-2（４・５月分）'!Q157="","",'別紙様式2-2（４・５月分）'!Q157)</f>
        <v/>
      </c>
      <c r="O205" s="863"/>
      <c r="P205" s="873"/>
      <c r="Q205" s="876"/>
      <c r="R205" s="874"/>
      <c r="S205" s="869"/>
      <c r="T205" s="843"/>
      <c r="U205" s="922"/>
      <c r="V205" s="870"/>
      <c r="W205" s="846"/>
      <c r="X205" s="923"/>
      <c r="Y205" s="667"/>
      <c r="Z205" s="923"/>
      <c r="AA205" s="667"/>
      <c r="AB205" s="923"/>
      <c r="AC205" s="667"/>
      <c r="AD205" s="923"/>
      <c r="AE205" s="667"/>
      <c r="AF205" s="667"/>
      <c r="AG205" s="667"/>
      <c r="AH205" s="849"/>
      <c r="AI205" s="850"/>
      <c r="AJ205" s="924"/>
      <c r="AK205" s="852"/>
      <c r="AL205" s="925"/>
      <c r="AM205" s="940"/>
      <c r="AN205" s="927"/>
      <c r="AO205" s="930"/>
      <c r="AP205" s="929"/>
      <c r="AQ205" s="930"/>
      <c r="AR205" s="931"/>
      <c r="AS205" s="932"/>
      <c r="AT205" s="935" t="str">
        <f aca="false">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611"/>
      <c r="AV205" s="831"/>
      <c r="AW205" s="877" t="str">
        <f aca="false">IF('別紙様式2-2（４・５月分）'!O157="","",'別紙様式2-2（４・５月分）'!O157)</f>
        <v/>
      </c>
      <c r="AX205" s="833"/>
      <c r="AY205" s="936"/>
      <c r="AZ205" s="835" t="str">
        <f aca="false">IF(OR(U205="新加算Ⅰ",U205="新加算Ⅱ",U205="新加算Ⅲ",U205="新加算Ⅳ",U205="新加算Ⅴ（１）",U205="新加算Ⅴ（２）",U205="新加算Ⅴ（３）",U205="新加算ⅠⅤ（４）",U205="新加算Ⅴ（５）",U205="新加算Ⅴ（６）",U205="新加算Ⅴ（８）",U205="新加算Ⅴ（11）"),IF(AJ205="○","","未入力"),"")</f>
        <v/>
      </c>
      <c r="BA205" s="835" t="str">
        <f aca="false">IF(OR(V205="新加算Ⅰ",V205="新加算Ⅱ",V205="新加算Ⅲ",V205="新加算Ⅳ",V205="新加算Ⅴ（１）",V205="新加算Ⅴ（２）",V205="新加算Ⅴ（３）",V205="新加算ⅠⅤ（４）",V205="新加算Ⅴ（５）",V205="新加算Ⅴ（６）",V205="新加算Ⅴ（８）",V205="新加算Ⅴ（11）"),IF(AK205="○","","未入力"),"")</f>
        <v/>
      </c>
      <c r="BB205" s="835" t="str">
        <f aca="false">IF(OR(V205="新加算Ⅴ（７）",V205="新加算Ⅴ（９）",V205="新加算Ⅴ（10）",V205="新加算Ⅴ（12）",V205="新加算Ⅴ（13）",V205="新加算Ⅴ（14）"),IF(AL205="○","","未入力"),"")</f>
        <v/>
      </c>
      <c r="BC205" s="835" t="str">
        <f aca="false">IF(OR(V205="新加算Ⅰ",V205="新加算Ⅱ",V205="新加算Ⅲ",V205="新加算Ⅴ（１）",V205="新加算Ⅴ（３）",V205="新加算Ⅴ（８）"),IF(AM205="○","","未入力"),"")</f>
        <v/>
      </c>
      <c r="BD205" s="934" t="str">
        <f aca="false">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831" t="str">
        <f aca="false">IF(AND(U205&lt;&gt;"（参考）令和７年度の移行予定",OR(V205="新加算Ⅰ",V205="新加算Ⅴ（１）",V205="新加算Ⅴ（２）",V205="新加算Ⅴ（５）",V205="新加算Ⅴ（７）",V205="新加算Ⅴ（10）")),IF(AO205="","未入力",IF(AO205="いずれも取得していない","要件を満たさない","")),"")</f>
        <v/>
      </c>
      <c r="BF205" s="831" t="str">
        <f aca="false">G202</f>
        <v/>
      </c>
      <c r="BG205" s="831"/>
      <c r="BH205" s="831"/>
    </row>
    <row r="206" customFormat="false" ht="30" hidden="false" customHeight="true" outlineLevel="0" collapsed="false">
      <c r="A206" s="616" t="n">
        <v>49</v>
      </c>
      <c r="B206" s="617" t="str">
        <f aca="false">IF(基本情報入力シート!C102="","",基本情報入力シート!C102)</f>
        <v/>
      </c>
      <c r="C206" s="617"/>
      <c r="D206" s="617"/>
      <c r="E206" s="617"/>
      <c r="F206" s="617"/>
      <c r="G206" s="618" t="str">
        <f aca="false">IF(基本情報入力シート!M102="","",基本情報入力シート!M102)</f>
        <v/>
      </c>
      <c r="H206" s="618" t="str">
        <f aca="false">IF(基本情報入力シート!R102="","",基本情報入力シート!R102)</f>
        <v/>
      </c>
      <c r="I206" s="618" t="str">
        <f aca="false">IF(基本情報入力シート!W102="","",基本情報入力シート!W102)</f>
        <v/>
      </c>
      <c r="J206" s="808" t="str">
        <f aca="false">IF(基本情報入力シート!X102="","",基本情報入力シート!X102)</f>
        <v/>
      </c>
      <c r="K206" s="618" t="str">
        <f aca="false">IF(基本情報入力シート!Y102="","",基本情報入力シート!Y102)</f>
        <v/>
      </c>
      <c r="L206" s="809" t="str">
        <f aca="false">IF(基本情報入力シート!AB102="","",基本情報入力シート!AB102)</f>
        <v/>
      </c>
      <c r="M206" s="810" t="e">
        <f aca="false">IF(基本情報入力シート!AC102="","",基本情報入力シート!AC102)</f>
        <v>#N/A</v>
      </c>
      <c r="N206" s="811" t="str">
        <f aca="false">IF('別紙様式2-2（４・５月分）'!Q158="","",'別紙様式2-2（４・５月分）'!Q158)</f>
        <v/>
      </c>
      <c r="O206" s="863" t="e">
        <f aca="false">IF(SUM('別紙様式2-2（４・５月分）'!R158:R160)=0,"",SUM('別紙様式2-2（４・５月分）'!R158:R160))</f>
        <v>#N/A</v>
      </c>
      <c r="P206" s="813" t="e">
        <f aca="false">IFERROR(VLOOKUP('別紙様式2-2（４・５月分）'!AR158,【参考】数式用!$AT$5:$AU$22,2,FALSE),"")))</f>
        <v>#N/A</v>
      </c>
      <c r="Q206" s="813"/>
      <c r="R206" s="813"/>
      <c r="S206" s="864" t="e">
        <f aca="false">IFERROR(VLOOKUP(K206,【参考】数式用!$A$5:$AB$27,MATCH(P206,【参考】数式用!$B$4:$AB$4,0)+1,0),"")))</f>
        <v>#N/A</v>
      </c>
      <c r="T206" s="815" t="s">
        <v>418</v>
      </c>
      <c r="U206" s="903" t="str">
        <f aca="false">IF('別紙様式2-3（６月以降分）'!U206="","",'別紙様式2-3（６月以降分）'!U206)</f>
        <v/>
      </c>
      <c r="V206" s="865" t="e">
        <f aca="false">IFERROR(VLOOKUP(K206,【参考】数式用!$A$5:$AB$27,MATCH(U206,【参考】数式用!$B$4:$AB$4,0)+1,0),"")))</f>
        <v>#N/A</v>
      </c>
      <c r="W206" s="818" t="s">
        <v>88</v>
      </c>
      <c r="X206" s="904" t="n">
        <f aca="false">'別紙様式2-3（６月以降分）'!X206</f>
        <v>6</v>
      </c>
      <c r="Y206" s="626" t="s">
        <v>89</v>
      </c>
      <c r="Z206" s="904" t="n">
        <f aca="false">'別紙様式2-3（６月以降分）'!Z206</f>
        <v>6</v>
      </c>
      <c r="AA206" s="626" t="s">
        <v>372</v>
      </c>
      <c r="AB206" s="904" t="n">
        <f aca="false">'別紙様式2-3（６月以降分）'!AB206</f>
        <v>7</v>
      </c>
      <c r="AC206" s="626" t="s">
        <v>89</v>
      </c>
      <c r="AD206" s="904" t="n">
        <f aca="false">'別紙様式2-3（６月以降分）'!AD206</f>
        <v>3</v>
      </c>
      <c r="AE206" s="626" t="s">
        <v>90</v>
      </c>
      <c r="AF206" s="626" t="s">
        <v>101</v>
      </c>
      <c r="AG206" s="626" t="n">
        <f aca="false">IF(X206&gt;=1,(AB206*12+AD206)-(X206*12+Z206)+1,"")</f>
        <v>10</v>
      </c>
      <c r="AH206" s="821" t="s">
        <v>373</v>
      </c>
      <c r="AI206" s="866" t="str">
        <f aca="false">'別紙様式2-3（６月以降分）'!AI206</f>
        <v/>
      </c>
      <c r="AJ206" s="905" t="str">
        <f aca="false">'別紙様式2-3（６月以降分）'!AJ206</f>
        <v/>
      </c>
      <c r="AK206" s="937" t="n">
        <f aca="false">'別紙様式2-3（６月以降分）'!AK206</f>
        <v>0</v>
      </c>
      <c r="AL206" s="907" t="str">
        <f aca="false">IF('別紙様式2-3（６月以降分）'!AL206="","",'別紙様式2-3（６月以降分）'!AL206)</f>
        <v/>
      </c>
      <c r="AM206" s="908" t="n">
        <f aca="false">'別紙様式2-3（６月以降分）'!AM206</f>
        <v>0</v>
      </c>
      <c r="AN206" s="909" t="str">
        <f aca="false">IF('別紙様式2-3（６月以降分）'!AN206="","",'別紙様式2-3（６月以降分）'!AN206)</f>
        <v/>
      </c>
      <c r="AO206" s="704" t="str">
        <f aca="false">IF('別紙様式2-3（６月以降分）'!AO206="","",'別紙様式2-3（６月以降分）'!AO206)</f>
        <v/>
      </c>
      <c r="AP206" s="911" t="str">
        <f aca="false">IF('別紙様式2-3（６月以降分）'!AP206="","",'別紙様式2-3（６月以降分）'!AP206)</f>
        <v/>
      </c>
      <c r="AQ206" s="704" t="str">
        <f aca="false">IF('別紙様式2-3（６月以降分）'!AQ206="","",'別紙様式2-3（６月以降分）'!AQ206)</f>
        <v/>
      </c>
      <c r="AR206" s="913" t="str">
        <f aca="false">IF('別紙様式2-3（６月以降分）'!AR206="","",'別紙様式2-3（６月以降分）'!AR206)</f>
        <v/>
      </c>
      <c r="AS206" s="914" t="str">
        <f aca="false">IF('別紙様式2-3（６月以降分）'!AS206="","",'別紙様式2-3（６月以降分）'!AS206)</f>
        <v/>
      </c>
      <c r="AT206" s="915" t="str">
        <f aca="false">IF(AV208="","",IF(V208&lt;V206,"！加算の要件上は問題ありませんが、令和６年度当初の新加算の加算率と比較して、移行後の加算率が下がる計画になっています。",""))</f>
        <v/>
      </c>
      <c r="AU206" s="938"/>
      <c r="AV206" s="917"/>
      <c r="AW206" s="877" t="str">
        <f aca="false">IF('別紙様式2-2（４・５月分）'!O158="","",'別紙様式2-2（４・５月分）'!O158)</f>
        <v/>
      </c>
      <c r="AX206" s="833" t="e">
        <f aca="false">IF(SUM('別紙様式2-2（４・５月分）'!P158:P160)=0,"",SUM('別紙様式2-2（４・５月分）'!P158:P160))</f>
        <v>#N/A</v>
      </c>
      <c r="AY206" s="919" t="e">
        <f aca="false">IFERROR(VLOOKUP(K206,【参考】数式用!$AJ$2:$AK$24,2,FALSE),"")))</f>
        <v>#N/A</v>
      </c>
      <c r="AZ206" s="684"/>
      <c r="BE206" s="12"/>
      <c r="BF206" s="831" t="str">
        <f aca="false">G206</f>
        <v/>
      </c>
      <c r="BG206" s="831"/>
      <c r="BH206" s="831"/>
    </row>
    <row r="207" customFormat="false" ht="15" hidden="false" customHeight="true" outlineLevel="0" collapsed="false">
      <c r="A207" s="616"/>
      <c r="B207" s="617"/>
      <c r="C207" s="617"/>
      <c r="D207" s="617"/>
      <c r="E207" s="617"/>
      <c r="F207" s="617"/>
      <c r="G207" s="618"/>
      <c r="H207" s="618"/>
      <c r="I207" s="618"/>
      <c r="J207" s="808"/>
      <c r="K207" s="618"/>
      <c r="L207" s="809"/>
      <c r="M207" s="810"/>
      <c r="N207" s="837" t="str">
        <f aca="false">IF('別紙様式2-2（４・５月分）'!Q159="","",'別紙様式2-2（４・５月分）'!Q159)</f>
        <v/>
      </c>
      <c r="O207" s="863"/>
      <c r="P207" s="813"/>
      <c r="Q207" s="813"/>
      <c r="R207" s="813"/>
      <c r="S207" s="864"/>
      <c r="T207" s="815"/>
      <c r="U207" s="903"/>
      <c r="V207" s="865"/>
      <c r="W207" s="818"/>
      <c r="X207" s="904"/>
      <c r="Y207" s="626"/>
      <c r="Z207" s="904"/>
      <c r="AA207" s="626"/>
      <c r="AB207" s="904"/>
      <c r="AC207" s="626"/>
      <c r="AD207" s="904"/>
      <c r="AE207" s="626"/>
      <c r="AF207" s="626"/>
      <c r="AG207" s="626"/>
      <c r="AH207" s="821"/>
      <c r="AI207" s="866"/>
      <c r="AJ207" s="905"/>
      <c r="AK207" s="937"/>
      <c r="AL207" s="907"/>
      <c r="AM207" s="908"/>
      <c r="AN207" s="909"/>
      <c r="AO207" s="704"/>
      <c r="AP207" s="911"/>
      <c r="AQ207" s="704"/>
      <c r="AR207" s="913"/>
      <c r="AS207" s="914"/>
      <c r="AT207" s="920" t="str">
        <f aca="false">IF(AV208="","",IF(OR(AB208="",AB208&lt;&gt;7,AD208="",AD208&lt;&gt;3),"！算定期間の終わりが令和７年３月になっていません。年度内の廃止予定等がなければ、算定対象月を令和７年３月にしてください。",""))</f>
        <v/>
      </c>
      <c r="AU207" s="938"/>
      <c r="AV207" s="917"/>
      <c r="AW207" s="877" t="str">
        <f aca="false">IF('別紙様式2-2（４・５月分）'!O159="","",'別紙様式2-2（４・５月分）'!O159)</f>
        <v/>
      </c>
      <c r="AX207" s="833"/>
      <c r="AY207" s="919"/>
      <c r="AZ207" s="573"/>
      <c r="BE207" s="12"/>
      <c r="BF207" s="831" t="str">
        <f aca="false">G206</f>
        <v/>
      </c>
      <c r="BG207" s="831"/>
      <c r="BH207" s="831"/>
    </row>
    <row r="208" customFormat="false" ht="15" hidden="false" customHeight="true" outlineLevel="0" collapsed="false">
      <c r="A208" s="616"/>
      <c r="B208" s="617"/>
      <c r="C208" s="617"/>
      <c r="D208" s="617"/>
      <c r="E208" s="617"/>
      <c r="F208" s="617"/>
      <c r="G208" s="618"/>
      <c r="H208" s="618"/>
      <c r="I208" s="618"/>
      <c r="J208" s="808"/>
      <c r="K208" s="618"/>
      <c r="L208" s="809"/>
      <c r="M208" s="810"/>
      <c r="N208" s="837"/>
      <c r="O208" s="863"/>
      <c r="P208" s="873" t="s">
        <v>92</v>
      </c>
      <c r="Q208" s="876" t="e">
        <f aca="false">IFERROR(VLOOKUP('別紙様式2-2（４・５月分）'!AR158,【参考】数式用!$AT$5:$AV$22,3,FALSE),"")))</f>
        <v>#N/A</v>
      </c>
      <c r="R208" s="874" t="s">
        <v>94</v>
      </c>
      <c r="S208" s="875" t="e">
        <f aca="false">IFERROR(VLOOKUP(K206,【参考】数式用!$A$5:$AB$27,MATCH(Q208,【参考】数式用!$B$4:$AB$4,0)+1,0),"")))</f>
        <v>#N/A</v>
      </c>
      <c r="T208" s="843" t="s">
        <v>419</v>
      </c>
      <c r="U208" s="922"/>
      <c r="V208" s="870" t="e">
        <f aca="false">IFERROR(VLOOKUP(K206,【参考】数式用!$A$5:$AB$27,MATCH(U208,【参考】数式用!$B$4:$AB$4,0)+1,0),"")))</f>
        <v>#N/A</v>
      </c>
      <c r="W208" s="846" t="s">
        <v>88</v>
      </c>
      <c r="X208" s="923"/>
      <c r="Y208" s="667" t="s">
        <v>89</v>
      </c>
      <c r="Z208" s="923"/>
      <c r="AA208" s="667" t="s">
        <v>372</v>
      </c>
      <c r="AB208" s="923"/>
      <c r="AC208" s="667" t="s">
        <v>89</v>
      </c>
      <c r="AD208" s="923"/>
      <c r="AE208" s="667" t="s">
        <v>90</v>
      </c>
      <c r="AF208" s="667" t="s">
        <v>101</v>
      </c>
      <c r="AG208" s="667" t="str">
        <f aca="false">IF(X208&gt;=1,(AB208*12+AD208)-(X208*12+Z208)+1,"")</f>
        <v/>
      </c>
      <c r="AH208" s="849" t="s">
        <v>373</v>
      </c>
      <c r="AI208" s="850" t="str">
        <f aca="false">IFERROR(ROUNDDOWN(ROUND(L206*V208,0)*M206,0)*AG208,"")</f>
        <v/>
      </c>
      <c r="AJ208" s="924" t="str">
        <f aca="false">IFERROR(ROUNDDOWN(ROUND((L206*(V208-AX206)),0)*M206,0)*AG208,"")</f>
        <v/>
      </c>
      <c r="AK208" s="852" t="e">
        <f aca="false">IFERROR(ROUNDDOWN(ROUNDDOWN(ROUND(L206*VLOOKUP(K206,【参考】数式用!$A$5:$AB$27,MATCH("新加算Ⅳ",【参考】数式用!$B$4:$AB$4,0)+1,0),0)*M206,0)*AG208*0.5,0),"")),0),0),0))</f>
        <v>#N/A</v>
      </c>
      <c r="AL208" s="925"/>
      <c r="AM208" s="940" t="e">
        <f aca="false">IFERROR(IF('別紙様式2-2（４・５月分）'!Q160="ベア加算","", IF(OR(U208="新加算Ⅰ",U208="新加算Ⅱ",U208="新加算Ⅲ",U208="新加算Ⅳ"),ROUNDDOWN(ROUND(L206*VLOOKUP(K206,【参考】数式用!$A$5:$I$27,MATCH("ベア加算",【参考】数式用!$B$4:$I$4,0)+1,0),0)*M206,0)*AG208,"")),"")),0),0))))</f>
        <v>#N/A</v>
      </c>
      <c r="AN208" s="927"/>
      <c r="AO208" s="930"/>
      <c r="AP208" s="929"/>
      <c r="AQ208" s="930"/>
      <c r="AR208" s="931"/>
      <c r="AS208" s="932"/>
      <c r="AT208" s="920"/>
      <c r="AU208" s="611"/>
      <c r="AV208" s="831" t="str">
        <f aca="false">IF(OR(AB206&lt;&gt;7,AD206&lt;&gt;3),"V列に色付け","")</f>
        <v/>
      </c>
      <c r="AW208" s="877"/>
      <c r="AX208" s="833"/>
      <c r="AY208" s="933"/>
      <c r="AZ208" s="835" t="e">
        <f aca="false">IF(AM208&lt;&gt;"",IF(AN208="○","入力済","未入力"),"")</f>
        <v>#N/A</v>
      </c>
      <c r="BA208" s="835" t="str">
        <f aca="false">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835" t="str">
        <f aca="false">IF(OR(U208="新加算Ⅴ（７）",U208="新加算Ⅴ（９）",U208="新加算Ⅴ（10）",U208="新加算Ⅴ（12）",U208="新加算Ⅴ（13）",U208="新加算Ⅴ（14）"),IF(OR(AP208="○",AP208="令和６年度中に満たす"),"入力済","未入力"),"")</f>
        <v/>
      </c>
      <c r="BC208" s="835" t="str">
        <f aca="false">IF(OR(U208="新加算Ⅰ",U208="新加算Ⅱ",U208="新加算Ⅲ",U208="新加算Ⅴ（１）",U208="新加算Ⅴ（３）",U208="新加算Ⅴ（８）"),IF(OR(AQ208="○",AQ208="令和６年度中に満たす"),"入力済","未入力"),"")</f>
        <v/>
      </c>
      <c r="BD208" s="934" t="str">
        <f aca="false">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831" t="str">
        <f aca="false">IF(OR(U208="新加算Ⅰ",U208="新加算Ⅴ（１）",U208="新加算Ⅴ（２）",U208="新加算Ⅴ（５）",U208="新加算Ⅴ（７）",U208="新加算Ⅴ（10）"),IF(AS208="","未入力","入力済"),"")</f>
        <v/>
      </c>
      <c r="BF208" s="831" t="str">
        <f aca="false">G206</f>
        <v/>
      </c>
      <c r="BG208" s="831"/>
      <c r="BH208" s="831"/>
    </row>
    <row r="209" customFormat="false" ht="30" hidden="false" customHeight="true" outlineLevel="0" collapsed="false">
      <c r="A209" s="616"/>
      <c r="B209" s="617"/>
      <c r="C209" s="617"/>
      <c r="D209" s="617"/>
      <c r="E209" s="617"/>
      <c r="F209" s="617"/>
      <c r="G209" s="618"/>
      <c r="H209" s="618"/>
      <c r="I209" s="618"/>
      <c r="J209" s="808"/>
      <c r="K209" s="618"/>
      <c r="L209" s="809"/>
      <c r="M209" s="810"/>
      <c r="N209" s="859" t="str">
        <f aca="false">IF('別紙様式2-2（４・５月分）'!Q160="","",'別紙様式2-2（４・５月分）'!Q160)</f>
        <v/>
      </c>
      <c r="O209" s="863"/>
      <c r="P209" s="873"/>
      <c r="Q209" s="876"/>
      <c r="R209" s="874"/>
      <c r="S209" s="875"/>
      <c r="T209" s="843"/>
      <c r="U209" s="922"/>
      <c r="V209" s="870"/>
      <c r="W209" s="846"/>
      <c r="X209" s="923"/>
      <c r="Y209" s="667"/>
      <c r="Z209" s="923"/>
      <c r="AA209" s="667"/>
      <c r="AB209" s="923"/>
      <c r="AC209" s="667"/>
      <c r="AD209" s="923"/>
      <c r="AE209" s="667"/>
      <c r="AF209" s="667"/>
      <c r="AG209" s="667"/>
      <c r="AH209" s="849"/>
      <c r="AI209" s="850"/>
      <c r="AJ209" s="924"/>
      <c r="AK209" s="852"/>
      <c r="AL209" s="925"/>
      <c r="AM209" s="940"/>
      <c r="AN209" s="927"/>
      <c r="AO209" s="930"/>
      <c r="AP209" s="929"/>
      <c r="AQ209" s="930"/>
      <c r="AR209" s="931"/>
      <c r="AS209" s="932"/>
      <c r="AT209" s="935" t="str">
        <f aca="false">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611"/>
      <c r="AV209" s="831"/>
      <c r="AW209" s="877" t="str">
        <f aca="false">IF('別紙様式2-2（４・５月分）'!O160="","",'別紙様式2-2（４・５月分）'!O160)</f>
        <v/>
      </c>
      <c r="AX209" s="833"/>
      <c r="AY209" s="936"/>
      <c r="AZ209" s="835" t="str">
        <f aca="false">IF(OR(U209="新加算Ⅰ",U209="新加算Ⅱ",U209="新加算Ⅲ",U209="新加算Ⅳ",U209="新加算Ⅴ（１）",U209="新加算Ⅴ（２）",U209="新加算Ⅴ（３）",U209="新加算ⅠⅤ（４）",U209="新加算Ⅴ（５）",U209="新加算Ⅴ（６）",U209="新加算Ⅴ（８）",U209="新加算Ⅴ（11）"),IF(AJ209="○","","未入力"),"")</f>
        <v/>
      </c>
      <c r="BA209" s="835" t="str">
        <f aca="false">IF(OR(V209="新加算Ⅰ",V209="新加算Ⅱ",V209="新加算Ⅲ",V209="新加算Ⅳ",V209="新加算Ⅴ（１）",V209="新加算Ⅴ（２）",V209="新加算Ⅴ（３）",V209="新加算ⅠⅤ（４）",V209="新加算Ⅴ（５）",V209="新加算Ⅴ（６）",V209="新加算Ⅴ（８）",V209="新加算Ⅴ（11）"),IF(AK209="○","","未入力"),"")</f>
        <v/>
      </c>
      <c r="BB209" s="835" t="str">
        <f aca="false">IF(OR(V209="新加算Ⅴ（７）",V209="新加算Ⅴ（９）",V209="新加算Ⅴ（10）",V209="新加算Ⅴ（12）",V209="新加算Ⅴ（13）",V209="新加算Ⅴ（14）"),IF(AL209="○","","未入力"),"")</f>
        <v/>
      </c>
      <c r="BC209" s="835" t="str">
        <f aca="false">IF(OR(V209="新加算Ⅰ",V209="新加算Ⅱ",V209="新加算Ⅲ",V209="新加算Ⅴ（１）",V209="新加算Ⅴ（３）",V209="新加算Ⅴ（８）"),IF(AM209="○","","未入力"),"")</f>
        <v/>
      </c>
      <c r="BD209" s="934" t="str">
        <f aca="false">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831" t="str">
        <f aca="false">IF(AND(U209&lt;&gt;"（参考）令和７年度の移行予定",OR(V209="新加算Ⅰ",V209="新加算Ⅴ（１）",V209="新加算Ⅴ（２）",V209="新加算Ⅴ（５）",V209="新加算Ⅴ（７）",V209="新加算Ⅴ（10）")),IF(AO209="","未入力",IF(AO209="いずれも取得していない","要件を満たさない","")),"")</f>
        <v/>
      </c>
      <c r="BF209" s="831" t="str">
        <f aca="false">G206</f>
        <v/>
      </c>
      <c r="BG209" s="831"/>
      <c r="BH209" s="831"/>
    </row>
    <row r="210" customFormat="false" ht="30" hidden="false" customHeight="true" outlineLevel="0" collapsed="false">
      <c r="A210" s="730" t="n">
        <v>50</v>
      </c>
      <c r="B210" s="731" t="str">
        <f aca="false">IF(基本情報入力シート!C103="","",基本情報入力シート!C103)</f>
        <v/>
      </c>
      <c r="C210" s="731"/>
      <c r="D210" s="731"/>
      <c r="E210" s="731"/>
      <c r="F210" s="731"/>
      <c r="G210" s="732" t="str">
        <f aca="false">IF(基本情報入力シート!M103="","",基本情報入力シート!M103)</f>
        <v/>
      </c>
      <c r="H210" s="732" t="str">
        <f aca="false">IF(基本情報入力シート!R103="","",基本情報入力シート!R103)</f>
        <v/>
      </c>
      <c r="I210" s="732" t="str">
        <f aca="false">IF(基本情報入力シート!W103="","",基本情報入力シート!W103)</f>
        <v/>
      </c>
      <c r="J210" s="860" t="str">
        <f aca="false">IF(基本情報入力シート!X103="","",基本情報入力シート!X103)</f>
        <v/>
      </c>
      <c r="K210" s="732" t="str">
        <f aca="false">IF(基本情報入力シート!Y103="","",基本情報入力シート!Y103)</f>
        <v/>
      </c>
      <c r="L210" s="861" t="str">
        <f aca="false">IF(基本情報入力シート!AB103="","",基本情報入力シート!AB103)</f>
        <v/>
      </c>
      <c r="M210" s="862" t="e">
        <f aca="false">IF(基本情報入力シート!AC103="","",基本情報入力シート!AC103)</f>
        <v>#N/A</v>
      </c>
      <c r="N210" s="811" t="str">
        <f aca="false">IF('別紙様式2-2（４・５月分）'!Q161="","",'別紙様式2-2（４・５月分）'!Q161)</f>
        <v/>
      </c>
      <c r="O210" s="863" t="e">
        <f aca="false">IF(SUM('別紙様式2-2（４・５月分）'!R161:R163)=0,"",SUM('別紙様式2-2（４・５月分）'!R161:R163))</f>
        <v>#N/A</v>
      </c>
      <c r="P210" s="813" t="e">
        <f aca="false">IFERROR(VLOOKUP('別紙様式2-2（４・５月分）'!AR161,【参考】数式用!$AT$5:$AU$22,2,FALSE),"")))</f>
        <v>#N/A</v>
      </c>
      <c r="Q210" s="813"/>
      <c r="R210" s="813"/>
      <c r="S210" s="864" t="e">
        <f aca="false">IFERROR(VLOOKUP(K210,【参考】数式用!$A$5:$AB$27,MATCH(P210,【参考】数式用!$B$4:$AB$4,0)+1,0),"")))</f>
        <v>#N/A</v>
      </c>
      <c r="T210" s="815" t="s">
        <v>418</v>
      </c>
      <c r="U210" s="903" t="str">
        <f aca="false">IF('別紙様式2-3（６月以降分）'!U210="","",'別紙様式2-3（６月以降分）'!U210)</f>
        <v/>
      </c>
      <c r="V210" s="865" t="e">
        <f aca="false">IFERROR(VLOOKUP(K210,【参考】数式用!$A$5:$AB$27,MATCH(U210,【参考】数式用!$B$4:$AB$4,0)+1,0),"")))</f>
        <v>#N/A</v>
      </c>
      <c r="W210" s="818" t="s">
        <v>88</v>
      </c>
      <c r="X210" s="904" t="n">
        <f aca="false">'別紙様式2-3（６月以降分）'!X210</f>
        <v>6</v>
      </c>
      <c r="Y210" s="626" t="s">
        <v>89</v>
      </c>
      <c r="Z210" s="904" t="n">
        <f aca="false">'別紙様式2-3（６月以降分）'!Z210</f>
        <v>6</v>
      </c>
      <c r="AA210" s="626" t="s">
        <v>372</v>
      </c>
      <c r="AB210" s="904" t="n">
        <f aca="false">'別紙様式2-3（６月以降分）'!AB210</f>
        <v>7</v>
      </c>
      <c r="AC210" s="626" t="s">
        <v>89</v>
      </c>
      <c r="AD210" s="904" t="n">
        <f aca="false">'別紙様式2-3（６月以降分）'!AD210</f>
        <v>3</v>
      </c>
      <c r="AE210" s="626" t="s">
        <v>90</v>
      </c>
      <c r="AF210" s="626" t="s">
        <v>101</v>
      </c>
      <c r="AG210" s="626" t="n">
        <f aca="false">IF(X210&gt;=1,(AB210*12+AD210)-(X210*12+Z210)+1,"")</f>
        <v>10</v>
      </c>
      <c r="AH210" s="821" t="s">
        <v>373</v>
      </c>
      <c r="AI210" s="866" t="str">
        <f aca="false">'別紙様式2-3（６月以降分）'!AI210</f>
        <v/>
      </c>
      <c r="AJ210" s="905" t="str">
        <f aca="false">'別紙様式2-3（６月以降分）'!AJ210</f>
        <v/>
      </c>
      <c r="AK210" s="937" t="n">
        <f aca="false">'別紙様式2-3（６月以降分）'!AK210</f>
        <v>0</v>
      </c>
      <c r="AL210" s="907" t="str">
        <f aca="false">IF('別紙様式2-3（６月以降分）'!AL210="","",'別紙様式2-3（６月以降分）'!AL210)</f>
        <v/>
      </c>
      <c r="AM210" s="908" t="n">
        <f aca="false">'別紙様式2-3（６月以降分）'!AM210</f>
        <v>0</v>
      </c>
      <c r="AN210" s="909" t="str">
        <f aca="false">IF('別紙様式2-3（６月以降分）'!AN210="","",'別紙様式2-3（６月以降分）'!AN210)</f>
        <v/>
      </c>
      <c r="AO210" s="704" t="str">
        <f aca="false">IF('別紙様式2-3（６月以降分）'!AO210="","",'別紙様式2-3（６月以降分）'!AO210)</f>
        <v/>
      </c>
      <c r="AP210" s="911" t="str">
        <f aca="false">IF('別紙様式2-3（６月以降分）'!AP210="","",'別紙様式2-3（６月以降分）'!AP210)</f>
        <v/>
      </c>
      <c r="AQ210" s="704" t="str">
        <f aca="false">IF('別紙様式2-3（６月以降分）'!AQ210="","",'別紙様式2-3（６月以降分）'!AQ210)</f>
        <v/>
      </c>
      <c r="AR210" s="913" t="str">
        <f aca="false">IF('別紙様式2-3（６月以降分）'!AR210="","",'別紙様式2-3（６月以降分）'!AR210)</f>
        <v/>
      </c>
      <c r="AS210" s="914" t="str">
        <f aca="false">IF('別紙様式2-3（６月以降分）'!AS210="","",'別紙様式2-3（６月以降分）'!AS210)</f>
        <v/>
      </c>
      <c r="AT210" s="915" t="str">
        <f aca="false">IF(AV212="","",IF(V212&lt;V210,"！加算の要件上は問題ありませんが、令和６年度当初の新加算の加算率と比較して、移行後の加算率が下がる計画になっています。",""))</f>
        <v/>
      </c>
      <c r="AU210" s="938"/>
      <c r="AV210" s="917"/>
      <c r="AW210" s="877" t="str">
        <f aca="false">IF('別紙様式2-2（４・５月分）'!O161="","",'別紙様式2-2（４・５月分）'!O161)</f>
        <v/>
      </c>
      <c r="AX210" s="833" t="e">
        <f aca="false">IF(SUM('別紙様式2-2（４・５月分）'!P161:P163)=0,"",SUM('別紙様式2-2（４・５月分）'!P161:P163))</f>
        <v>#N/A</v>
      </c>
      <c r="AY210" s="939" t="e">
        <f aca="false">IFERROR(VLOOKUP(K210,【参考】数式用!$AJ$2:$AK$24,2,FALSE),"")))</f>
        <v>#N/A</v>
      </c>
      <c r="AZ210" s="684"/>
      <c r="BE210" s="12"/>
      <c r="BF210" s="831" t="str">
        <f aca="false">G210</f>
        <v/>
      </c>
      <c r="BG210" s="831"/>
      <c r="BH210" s="831"/>
    </row>
    <row r="211" customFormat="false" ht="15" hidden="false" customHeight="true" outlineLevel="0" collapsed="false">
      <c r="A211" s="730"/>
      <c r="B211" s="731"/>
      <c r="C211" s="731"/>
      <c r="D211" s="731"/>
      <c r="E211" s="731"/>
      <c r="F211" s="731"/>
      <c r="G211" s="732"/>
      <c r="H211" s="732"/>
      <c r="I211" s="732"/>
      <c r="J211" s="860"/>
      <c r="K211" s="732"/>
      <c r="L211" s="861"/>
      <c r="M211" s="862"/>
      <c r="N211" s="837" t="str">
        <f aca="false">IF('別紙様式2-2（４・５月分）'!Q162="","",'別紙様式2-2（４・５月分）'!Q162)</f>
        <v/>
      </c>
      <c r="O211" s="863"/>
      <c r="P211" s="813"/>
      <c r="Q211" s="813"/>
      <c r="R211" s="813"/>
      <c r="S211" s="864"/>
      <c r="T211" s="815"/>
      <c r="U211" s="903"/>
      <c r="V211" s="865"/>
      <c r="W211" s="818"/>
      <c r="X211" s="904"/>
      <c r="Y211" s="626"/>
      <c r="Z211" s="904"/>
      <c r="AA211" s="626"/>
      <c r="AB211" s="904"/>
      <c r="AC211" s="626"/>
      <c r="AD211" s="904"/>
      <c r="AE211" s="626"/>
      <c r="AF211" s="626"/>
      <c r="AG211" s="626"/>
      <c r="AH211" s="821"/>
      <c r="AI211" s="866"/>
      <c r="AJ211" s="905"/>
      <c r="AK211" s="937"/>
      <c r="AL211" s="907"/>
      <c r="AM211" s="908"/>
      <c r="AN211" s="909"/>
      <c r="AO211" s="704"/>
      <c r="AP211" s="911"/>
      <c r="AQ211" s="704"/>
      <c r="AR211" s="913"/>
      <c r="AS211" s="914"/>
      <c r="AT211" s="920" t="str">
        <f aca="false">IF(AV212="","",IF(OR(AB212="",AB212&lt;&gt;7,AD212="",AD212&lt;&gt;3),"！算定期間の終わりが令和７年３月になっていません。年度内の廃止予定等がなければ、算定対象月を令和７年３月にしてください。",""))</f>
        <v/>
      </c>
      <c r="AU211" s="938"/>
      <c r="AV211" s="917"/>
      <c r="AW211" s="877" t="str">
        <f aca="false">IF('別紙様式2-2（４・５月分）'!O162="","",'別紙様式2-2（４・５月分）'!O162)</f>
        <v/>
      </c>
      <c r="AX211" s="833"/>
      <c r="AY211" s="939"/>
      <c r="AZ211" s="573"/>
      <c r="BE211" s="12"/>
      <c r="BF211" s="831" t="str">
        <f aca="false">G210</f>
        <v/>
      </c>
      <c r="BG211" s="831"/>
      <c r="BH211" s="831"/>
    </row>
    <row r="212" customFormat="false" ht="15" hidden="false" customHeight="true" outlineLevel="0" collapsed="false">
      <c r="A212" s="730"/>
      <c r="B212" s="731"/>
      <c r="C212" s="731"/>
      <c r="D212" s="731"/>
      <c r="E212" s="731"/>
      <c r="F212" s="731"/>
      <c r="G212" s="732"/>
      <c r="H212" s="732"/>
      <c r="I212" s="732"/>
      <c r="J212" s="860"/>
      <c r="K212" s="732"/>
      <c r="L212" s="861"/>
      <c r="M212" s="862"/>
      <c r="N212" s="837"/>
      <c r="O212" s="863"/>
      <c r="P212" s="873" t="s">
        <v>92</v>
      </c>
      <c r="Q212" s="876" t="e">
        <f aca="false">IFERROR(VLOOKUP('別紙様式2-2（４・５月分）'!AR161,【参考】数式用!$AT$5:$AV$22,3,FALSE),"")))</f>
        <v>#N/A</v>
      </c>
      <c r="R212" s="874" t="s">
        <v>94</v>
      </c>
      <c r="S212" s="869" t="e">
        <f aca="false">IFERROR(VLOOKUP(K210,【参考】数式用!$A$5:$AB$27,MATCH(Q212,【参考】数式用!$B$4:$AB$4,0)+1,0),"")))</f>
        <v>#N/A</v>
      </c>
      <c r="T212" s="843" t="s">
        <v>419</v>
      </c>
      <c r="U212" s="922"/>
      <c r="V212" s="870" t="e">
        <f aca="false">IFERROR(VLOOKUP(K210,【参考】数式用!$A$5:$AB$27,MATCH(U212,【参考】数式用!$B$4:$AB$4,0)+1,0),"")))</f>
        <v>#N/A</v>
      </c>
      <c r="W212" s="846" t="s">
        <v>88</v>
      </c>
      <c r="X212" s="923"/>
      <c r="Y212" s="667" t="s">
        <v>89</v>
      </c>
      <c r="Z212" s="923"/>
      <c r="AA212" s="667" t="s">
        <v>372</v>
      </c>
      <c r="AB212" s="923"/>
      <c r="AC212" s="667" t="s">
        <v>89</v>
      </c>
      <c r="AD212" s="923"/>
      <c r="AE212" s="667" t="s">
        <v>90</v>
      </c>
      <c r="AF212" s="667" t="s">
        <v>101</v>
      </c>
      <c r="AG212" s="667" t="str">
        <f aca="false">IF(X212&gt;=1,(AB212*12+AD212)-(X212*12+Z212)+1,"")</f>
        <v/>
      </c>
      <c r="AH212" s="849" t="s">
        <v>373</v>
      </c>
      <c r="AI212" s="850" t="str">
        <f aca="false">IFERROR(ROUNDDOWN(ROUND(L210*V212,0)*M210,0)*AG212,"")</f>
        <v/>
      </c>
      <c r="AJ212" s="924" t="str">
        <f aca="false">IFERROR(ROUNDDOWN(ROUND((L210*(V212-AX210)),0)*M210,0)*AG212,"")</f>
        <v/>
      </c>
      <c r="AK212" s="852" t="e">
        <f aca="false">IFERROR(ROUNDDOWN(ROUNDDOWN(ROUND(L210*VLOOKUP(K210,【参考】数式用!$A$5:$AB$27,MATCH("新加算Ⅳ",【参考】数式用!$B$4:$AB$4,0)+1,0),0)*M210,0)*AG212*0.5,0),"")),0),0),0))</f>
        <v>#N/A</v>
      </c>
      <c r="AL212" s="925"/>
      <c r="AM212" s="940" t="e">
        <f aca="false">IFERROR(IF('別紙様式2-2（４・５月分）'!Q163="ベア加算","", IF(OR(U212="新加算Ⅰ",U212="新加算Ⅱ",U212="新加算Ⅲ",U212="新加算Ⅳ"),ROUNDDOWN(ROUND(L210*VLOOKUP(K210,【参考】数式用!$A$5:$I$27,MATCH("ベア加算",【参考】数式用!$B$4:$I$4,0)+1,0),0)*M210,0)*AG212,"")),"")),0),0))))</f>
        <v>#N/A</v>
      </c>
      <c r="AN212" s="927"/>
      <c r="AO212" s="930"/>
      <c r="AP212" s="929"/>
      <c r="AQ212" s="930"/>
      <c r="AR212" s="931"/>
      <c r="AS212" s="932"/>
      <c r="AT212" s="920"/>
      <c r="AU212" s="611"/>
      <c r="AV212" s="831" t="str">
        <f aca="false">IF(OR(AB210&lt;&gt;7,AD210&lt;&gt;3),"V列に色付け","")</f>
        <v/>
      </c>
      <c r="AW212" s="877"/>
      <c r="AX212" s="833"/>
      <c r="AY212" s="933"/>
      <c r="AZ212" s="835" t="e">
        <f aca="false">IF(AM212&lt;&gt;"",IF(AN212="○","入力済","未入力"),"")</f>
        <v>#N/A</v>
      </c>
      <c r="BA212" s="835" t="str">
        <f aca="false">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835" t="str">
        <f aca="false">IF(OR(U212="新加算Ⅴ（７）",U212="新加算Ⅴ（９）",U212="新加算Ⅴ（10）",U212="新加算Ⅴ（12）",U212="新加算Ⅴ（13）",U212="新加算Ⅴ（14）"),IF(OR(AP212="○",AP212="令和６年度中に満たす"),"入力済","未入力"),"")</f>
        <v/>
      </c>
      <c r="BC212" s="835" t="str">
        <f aca="false">IF(OR(U212="新加算Ⅰ",U212="新加算Ⅱ",U212="新加算Ⅲ",U212="新加算Ⅴ（１）",U212="新加算Ⅴ（３）",U212="新加算Ⅴ（８）"),IF(OR(AQ212="○",AQ212="令和６年度中に満たす"),"入力済","未入力"),"")</f>
        <v/>
      </c>
      <c r="BD212" s="934" t="str">
        <f aca="false">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831" t="str">
        <f aca="false">IF(OR(U212="新加算Ⅰ",U212="新加算Ⅴ（１）",U212="新加算Ⅴ（２）",U212="新加算Ⅴ（５）",U212="新加算Ⅴ（７）",U212="新加算Ⅴ（10）"),IF(AS212="","未入力","入力済"),"")</f>
        <v/>
      </c>
      <c r="BF212" s="831" t="str">
        <f aca="false">G210</f>
        <v/>
      </c>
      <c r="BG212" s="831"/>
      <c r="BH212" s="831"/>
    </row>
    <row r="213" customFormat="false" ht="30" hidden="false" customHeight="true" outlineLevel="0" collapsed="false">
      <c r="A213" s="730"/>
      <c r="B213" s="731"/>
      <c r="C213" s="731"/>
      <c r="D213" s="731"/>
      <c r="E213" s="731"/>
      <c r="F213" s="731"/>
      <c r="G213" s="732"/>
      <c r="H213" s="732"/>
      <c r="I213" s="732"/>
      <c r="J213" s="860"/>
      <c r="K213" s="732"/>
      <c r="L213" s="861"/>
      <c r="M213" s="862"/>
      <c r="N213" s="859" t="str">
        <f aca="false">IF('別紙様式2-2（４・５月分）'!Q163="","",'別紙様式2-2（４・５月分）'!Q163)</f>
        <v/>
      </c>
      <c r="O213" s="863"/>
      <c r="P213" s="873"/>
      <c r="Q213" s="876"/>
      <c r="R213" s="874"/>
      <c r="S213" s="869"/>
      <c r="T213" s="843"/>
      <c r="U213" s="922"/>
      <c r="V213" s="870"/>
      <c r="W213" s="846"/>
      <c r="X213" s="923"/>
      <c r="Y213" s="667"/>
      <c r="Z213" s="923"/>
      <c r="AA213" s="667"/>
      <c r="AB213" s="923"/>
      <c r="AC213" s="667"/>
      <c r="AD213" s="923"/>
      <c r="AE213" s="667"/>
      <c r="AF213" s="667"/>
      <c r="AG213" s="667"/>
      <c r="AH213" s="849"/>
      <c r="AI213" s="850"/>
      <c r="AJ213" s="924"/>
      <c r="AK213" s="852"/>
      <c r="AL213" s="925"/>
      <c r="AM213" s="940"/>
      <c r="AN213" s="927"/>
      <c r="AO213" s="930"/>
      <c r="AP213" s="929"/>
      <c r="AQ213" s="930"/>
      <c r="AR213" s="931"/>
      <c r="AS213" s="932"/>
      <c r="AT213" s="935" t="str">
        <f aca="false">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611"/>
      <c r="AV213" s="831"/>
      <c r="AW213" s="877" t="str">
        <f aca="false">IF('別紙様式2-2（４・５月分）'!O163="","",'別紙様式2-2（４・５月分）'!O163)</f>
        <v/>
      </c>
      <c r="AX213" s="833"/>
      <c r="AY213" s="936"/>
      <c r="AZ213" s="835" t="str">
        <f aca="false">IF(OR(U213="新加算Ⅰ",U213="新加算Ⅱ",U213="新加算Ⅲ",U213="新加算Ⅳ",U213="新加算Ⅴ（１）",U213="新加算Ⅴ（２）",U213="新加算Ⅴ（３）",U213="新加算ⅠⅤ（４）",U213="新加算Ⅴ（５）",U213="新加算Ⅴ（６）",U213="新加算Ⅴ（８）",U213="新加算Ⅴ（11）"),IF(AJ213="○","","未入力"),"")</f>
        <v/>
      </c>
      <c r="BA213" s="835" t="str">
        <f aca="false">IF(OR(V213="新加算Ⅰ",V213="新加算Ⅱ",V213="新加算Ⅲ",V213="新加算Ⅳ",V213="新加算Ⅴ（１）",V213="新加算Ⅴ（２）",V213="新加算Ⅴ（３）",V213="新加算ⅠⅤ（４）",V213="新加算Ⅴ（５）",V213="新加算Ⅴ（６）",V213="新加算Ⅴ（８）",V213="新加算Ⅴ（11）"),IF(AK213="○","","未入力"),"")</f>
        <v/>
      </c>
      <c r="BB213" s="835" t="str">
        <f aca="false">IF(OR(V213="新加算Ⅴ（７）",V213="新加算Ⅴ（９）",V213="新加算Ⅴ（10）",V213="新加算Ⅴ（12）",V213="新加算Ⅴ（13）",V213="新加算Ⅴ（14）"),IF(AL213="○","","未入力"),"")</f>
        <v/>
      </c>
      <c r="BC213" s="835" t="str">
        <f aca="false">IF(OR(V213="新加算Ⅰ",V213="新加算Ⅱ",V213="新加算Ⅲ",V213="新加算Ⅴ（１）",V213="新加算Ⅴ（３）",V213="新加算Ⅴ（８）"),IF(AM213="○","","未入力"),"")</f>
        <v/>
      </c>
      <c r="BD213" s="934" t="str">
        <f aca="false">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831" t="str">
        <f aca="false">IF(AND(U213&lt;&gt;"（参考）令和７年度の移行予定",OR(V213="新加算Ⅰ",V213="新加算Ⅴ（１）",V213="新加算Ⅴ（２）",V213="新加算Ⅴ（５）",V213="新加算Ⅴ（７）",V213="新加算Ⅴ（10）")),IF(AO213="","未入力",IF(AO213="いずれも取得していない","要件を満たさない","")),"")</f>
        <v/>
      </c>
      <c r="BF213" s="831" t="str">
        <f aca="false">G210</f>
        <v/>
      </c>
      <c r="BG213" s="831"/>
      <c r="BH213" s="831"/>
    </row>
    <row r="214" customFormat="false" ht="30" hidden="false" customHeight="true" outlineLevel="0" collapsed="false">
      <c r="A214" s="616" t="n">
        <v>51</v>
      </c>
      <c r="B214" s="617" t="str">
        <f aca="false">IF(基本情報入力シート!C104="","",基本情報入力シート!C104)</f>
        <v/>
      </c>
      <c r="C214" s="617"/>
      <c r="D214" s="617"/>
      <c r="E214" s="617"/>
      <c r="F214" s="617"/>
      <c r="G214" s="618" t="str">
        <f aca="false">IF(基本情報入力シート!M104="","",基本情報入力シート!M104)</f>
        <v/>
      </c>
      <c r="H214" s="618" t="str">
        <f aca="false">IF(基本情報入力シート!R104="","",基本情報入力シート!R104)</f>
        <v/>
      </c>
      <c r="I214" s="618" t="str">
        <f aca="false">IF(基本情報入力シート!W104="","",基本情報入力シート!W104)</f>
        <v/>
      </c>
      <c r="J214" s="808" t="str">
        <f aca="false">IF(基本情報入力シート!X104="","",基本情報入力シート!X104)</f>
        <v/>
      </c>
      <c r="K214" s="618" t="str">
        <f aca="false">IF(基本情報入力シート!Y104="","",基本情報入力シート!Y104)</f>
        <v/>
      </c>
      <c r="L214" s="809" t="str">
        <f aca="false">IF(基本情報入力シート!AB104="","",基本情報入力シート!AB104)</f>
        <v/>
      </c>
      <c r="M214" s="810" t="e">
        <f aca="false">IF(基本情報入力シート!AC104="","",基本情報入力シート!AC104)</f>
        <v>#N/A</v>
      </c>
      <c r="N214" s="811" t="str">
        <f aca="false">IF('別紙様式2-2（４・５月分）'!Q164="","",'別紙様式2-2（４・５月分）'!Q164)</f>
        <v/>
      </c>
      <c r="O214" s="863" t="e">
        <f aca="false">IF(SUM('別紙様式2-2（４・５月分）'!R164:R166)=0,"",SUM('別紙様式2-2（４・５月分）'!R164:R166))</f>
        <v>#N/A</v>
      </c>
      <c r="P214" s="813" t="e">
        <f aca="false">IFERROR(VLOOKUP('別紙様式2-2（４・５月分）'!AR164,【参考】数式用!$AT$5:$AU$22,2,FALSE),"")))</f>
        <v>#N/A</v>
      </c>
      <c r="Q214" s="813"/>
      <c r="R214" s="813"/>
      <c r="S214" s="864" t="e">
        <f aca="false">IFERROR(VLOOKUP(K214,【参考】数式用!$A$5:$AB$27,MATCH(P214,【参考】数式用!$B$4:$AB$4,0)+1,0),"")))</f>
        <v>#N/A</v>
      </c>
      <c r="T214" s="815" t="s">
        <v>418</v>
      </c>
      <c r="U214" s="903" t="str">
        <f aca="false">IF('別紙様式2-3（６月以降分）'!U214="","",'別紙様式2-3（６月以降分）'!U214)</f>
        <v/>
      </c>
      <c r="V214" s="865" t="e">
        <f aca="false">IFERROR(VLOOKUP(K214,【参考】数式用!$A$5:$AB$27,MATCH(U214,【参考】数式用!$B$4:$AB$4,0)+1,0),"")))</f>
        <v>#N/A</v>
      </c>
      <c r="W214" s="818" t="s">
        <v>88</v>
      </c>
      <c r="X214" s="904" t="n">
        <f aca="false">'別紙様式2-3（６月以降分）'!X214</f>
        <v>6</v>
      </c>
      <c r="Y214" s="626" t="s">
        <v>89</v>
      </c>
      <c r="Z214" s="904" t="n">
        <f aca="false">'別紙様式2-3（６月以降分）'!Z214</f>
        <v>6</v>
      </c>
      <c r="AA214" s="626" t="s">
        <v>372</v>
      </c>
      <c r="AB214" s="904" t="n">
        <f aca="false">'別紙様式2-3（６月以降分）'!AB214</f>
        <v>7</v>
      </c>
      <c r="AC214" s="626" t="s">
        <v>89</v>
      </c>
      <c r="AD214" s="904" t="n">
        <f aca="false">'別紙様式2-3（６月以降分）'!AD214</f>
        <v>3</v>
      </c>
      <c r="AE214" s="626" t="s">
        <v>90</v>
      </c>
      <c r="AF214" s="626" t="s">
        <v>101</v>
      </c>
      <c r="AG214" s="626" t="n">
        <f aca="false">IF(X214&gt;=1,(AB214*12+AD214)-(X214*12+Z214)+1,"")</f>
        <v>10</v>
      </c>
      <c r="AH214" s="821" t="s">
        <v>373</v>
      </c>
      <c r="AI214" s="866" t="str">
        <f aca="false">'別紙様式2-3（６月以降分）'!AI214</f>
        <v/>
      </c>
      <c r="AJ214" s="905" t="str">
        <f aca="false">'別紙様式2-3（６月以降分）'!AJ214</f>
        <v/>
      </c>
      <c r="AK214" s="937" t="n">
        <f aca="false">'別紙様式2-3（６月以降分）'!AK214</f>
        <v>0</v>
      </c>
      <c r="AL214" s="907" t="str">
        <f aca="false">IF('別紙様式2-3（６月以降分）'!AL214="","",'別紙様式2-3（６月以降分）'!AL214)</f>
        <v/>
      </c>
      <c r="AM214" s="908" t="n">
        <f aca="false">'別紙様式2-3（６月以降分）'!AM214</f>
        <v>0</v>
      </c>
      <c r="AN214" s="909" t="str">
        <f aca="false">IF('別紙様式2-3（６月以降分）'!AN214="","",'別紙様式2-3（６月以降分）'!AN214)</f>
        <v/>
      </c>
      <c r="AO214" s="704" t="str">
        <f aca="false">IF('別紙様式2-3（６月以降分）'!AO214="","",'別紙様式2-3（６月以降分）'!AO214)</f>
        <v/>
      </c>
      <c r="AP214" s="911" t="str">
        <f aca="false">IF('別紙様式2-3（６月以降分）'!AP214="","",'別紙様式2-3（６月以降分）'!AP214)</f>
        <v/>
      </c>
      <c r="AQ214" s="704" t="str">
        <f aca="false">IF('別紙様式2-3（６月以降分）'!AQ214="","",'別紙様式2-3（６月以降分）'!AQ214)</f>
        <v/>
      </c>
      <c r="AR214" s="913" t="str">
        <f aca="false">IF('別紙様式2-3（６月以降分）'!AR214="","",'別紙様式2-3（６月以降分）'!AR214)</f>
        <v/>
      </c>
      <c r="AS214" s="914" t="str">
        <f aca="false">IF('別紙様式2-3（６月以降分）'!AS214="","",'別紙様式2-3（６月以降分）'!AS214)</f>
        <v/>
      </c>
      <c r="AT214" s="915" t="str">
        <f aca="false">IF(AV216="","",IF(V216&lt;V214,"！加算の要件上は問題ありませんが、令和６年度当初の新加算の加算率と比較して、移行後の加算率が下がる計画になっています。",""))</f>
        <v/>
      </c>
      <c r="AU214" s="938"/>
      <c r="AV214" s="917"/>
      <c r="AW214" s="877" t="str">
        <f aca="false">IF('別紙様式2-2（４・５月分）'!O164="","",'別紙様式2-2（４・５月分）'!O164)</f>
        <v/>
      </c>
      <c r="AX214" s="833" t="e">
        <f aca="false">IF(SUM('別紙様式2-2（４・５月分）'!P164:P166)=0,"",SUM('別紙様式2-2（４・５月分）'!P164:P166))</f>
        <v>#N/A</v>
      </c>
      <c r="AY214" s="919" t="e">
        <f aca="false">IFERROR(VLOOKUP(K214,【参考】数式用!$AJ$2:$AK$24,2,FALSE),"")))</f>
        <v>#N/A</v>
      </c>
      <c r="AZ214" s="684"/>
      <c r="BE214" s="12"/>
      <c r="BF214" s="831" t="str">
        <f aca="false">G214</f>
        <v/>
      </c>
      <c r="BG214" s="831"/>
      <c r="BH214" s="831"/>
    </row>
    <row r="215" customFormat="false" ht="15" hidden="false" customHeight="true" outlineLevel="0" collapsed="false">
      <c r="A215" s="616"/>
      <c r="B215" s="617"/>
      <c r="C215" s="617"/>
      <c r="D215" s="617"/>
      <c r="E215" s="617"/>
      <c r="F215" s="617"/>
      <c r="G215" s="618"/>
      <c r="H215" s="618"/>
      <c r="I215" s="618"/>
      <c r="J215" s="808"/>
      <c r="K215" s="618"/>
      <c r="L215" s="809"/>
      <c r="M215" s="810"/>
      <c r="N215" s="837" t="str">
        <f aca="false">IF('別紙様式2-2（４・５月分）'!Q165="","",'別紙様式2-2（４・５月分）'!Q165)</f>
        <v/>
      </c>
      <c r="O215" s="863"/>
      <c r="P215" s="813"/>
      <c r="Q215" s="813"/>
      <c r="R215" s="813"/>
      <c r="S215" s="864"/>
      <c r="T215" s="815"/>
      <c r="U215" s="903"/>
      <c r="V215" s="865"/>
      <c r="W215" s="818"/>
      <c r="X215" s="904"/>
      <c r="Y215" s="626"/>
      <c r="Z215" s="904"/>
      <c r="AA215" s="626"/>
      <c r="AB215" s="904"/>
      <c r="AC215" s="626"/>
      <c r="AD215" s="904"/>
      <c r="AE215" s="626"/>
      <c r="AF215" s="626"/>
      <c r="AG215" s="626"/>
      <c r="AH215" s="821"/>
      <c r="AI215" s="866"/>
      <c r="AJ215" s="905"/>
      <c r="AK215" s="937"/>
      <c r="AL215" s="907"/>
      <c r="AM215" s="908"/>
      <c r="AN215" s="909"/>
      <c r="AO215" s="704"/>
      <c r="AP215" s="911"/>
      <c r="AQ215" s="704"/>
      <c r="AR215" s="913"/>
      <c r="AS215" s="914"/>
      <c r="AT215" s="920" t="str">
        <f aca="false">IF(AV216="","",IF(OR(AB216="",AB216&lt;&gt;7,AD216="",AD216&lt;&gt;3),"！算定期間の終わりが令和７年３月になっていません。年度内の廃止予定等がなければ、算定対象月を令和７年３月にしてください。",""))</f>
        <v/>
      </c>
      <c r="AU215" s="938"/>
      <c r="AV215" s="917"/>
      <c r="AW215" s="877" t="str">
        <f aca="false">IF('別紙様式2-2（４・５月分）'!O165="","",'別紙様式2-2（４・５月分）'!O165)</f>
        <v/>
      </c>
      <c r="AX215" s="833"/>
      <c r="AY215" s="919"/>
      <c r="AZ215" s="573"/>
      <c r="BE215" s="12"/>
      <c r="BF215" s="831" t="str">
        <f aca="false">G214</f>
        <v/>
      </c>
      <c r="BG215" s="831"/>
      <c r="BH215" s="831"/>
    </row>
    <row r="216" customFormat="false" ht="15" hidden="false" customHeight="true" outlineLevel="0" collapsed="false">
      <c r="A216" s="616"/>
      <c r="B216" s="617"/>
      <c r="C216" s="617"/>
      <c r="D216" s="617"/>
      <c r="E216" s="617"/>
      <c r="F216" s="617"/>
      <c r="G216" s="618"/>
      <c r="H216" s="618"/>
      <c r="I216" s="618"/>
      <c r="J216" s="808"/>
      <c r="K216" s="618"/>
      <c r="L216" s="809"/>
      <c r="M216" s="810"/>
      <c r="N216" s="837"/>
      <c r="O216" s="863"/>
      <c r="P216" s="873" t="s">
        <v>92</v>
      </c>
      <c r="Q216" s="876" t="e">
        <f aca="false">IFERROR(VLOOKUP('別紙様式2-2（４・５月分）'!AR164,【参考】数式用!$AT$5:$AV$22,3,FALSE),"")))</f>
        <v>#N/A</v>
      </c>
      <c r="R216" s="874" t="s">
        <v>94</v>
      </c>
      <c r="S216" s="875" t="e">
        <f aca="false">IFERROR(VLOOKUP(K214,【参考】数式用!$A$5:$AB$27,MATCH(Q216,【参考】数式用!$B$4:$AB$4,0)+1,0),"")))</f>
        <v>#N/A</v>
      </c>
      <c r="T216" s="843" t="s">
        <v>419</v>
      </c>
      <c r="U216" s="922"/>
      <c r="V216" s="870" t="e">
        <f aca="false">IFERROR(VLOOKUP(K214,【参考】数式用!$A$5:$AB$27,MATCH(U216,【参考】数式用!$B$4:$AB$4,0)+1,0),"")))</f>
        <v>#N/A</v>
      </c>
      <c r="W216" s="846" t="s">
        <v>88</v>
      </c>
      <c r="X216" s="923"/>
      <c r="Y216" s="667" t="s">
        <v>89</v>
      </c>
      <c r="Z216" s="923"/>
      <c r="AA216" s="667" t="s">
        <v>372</v>
      </c>
      <c r="AB216" s="923"/>
      <c r="AC216" s="667" t="s">
        <v>89</v>
      </c>
      <c r="AD216" s="923"/>
      <c r="AE216" s="667" t="s">
        <v>90</v>
      </c>
      <c r="AF216" s="667" t="s">
        <v>101</v>
      </c>
      <c r="AG216" s="667" t="str">
        <f aca="false">IF(X216&gt;=1,(AB216*12+AD216)-(X216*12+Z216)+1,"")</f>
        <v/>
      </c>
      <c r="AH216" s="849" t="s">
        <v>373</v>
      </c>
      <c r="AI216" s="850" t="str">
        <f aca="false">IFERROR(ROUNDDOWN(ROUND(L214*V216,0)*M214,0)*AG216,"")</f>
        <v/>
      </c>
      <c r="AJ216" s="924" t="str">
        <f aca="false">IFERROR(ROUNDDOWN(ROUND((L214*(V216-AX214)),0)*M214,0)*AG216,"")</f>
        <v/>
      </c>
      <c r="AK216" s="852" t="e">
        <f aca="false">IFERROR(ROUNDDOWN(ROUNDDOWN(ROUND(L214*VLOOKUP(K214,【参考】数式用!$A$5:$AB$27,MATCH("新加算Ⅳ",【参考】数式用!$B$4:$AB$4,0)+1,0),0)*M214,0)*AG216*0.5,0),"")),0),0),0))</f>
        <v>#N/A</v>
      </c>
      <c r="AL216" s="925"/>
      <c r="AM216" s="940" t="e">
        <f aca="false">IFERROR(IF('別紙様式2-2（４・５月分）'!Q166="ベア加算","", IF(OR(U216="新加算Ⅰ",U216="新加算Ⅱ",U216="新加算Ⅲ",U216="新加算Ⅳ"),ROUNDDOWN(ROUND(L214*VLOOKUP(K214,【参考】数式用!$A$5:$I$27,MATCH("ベア加算",【参考】数式用!$B$4:$I$4,0)+1,0),0)*M214,0)*AG216,"")),"")),0),0))))</f>
        <v>#N/A</v>
      </c>
      <c r="AN216" s="927"/>
      <c r="AO216" s="930"/>
      <c r="AP216" s="929"/>
      <c r="AQ216" s="930"/>
      <c r="AR216" s="931"/>
      <c r="AS216" s="932"/>
      <c r="AT216" s="920"/>
      <c r="AU216" s="611"/>
      <c r="AV216" s="831" t="str">
        <f aca="false">IF(OR(AB214&lt;&gt;7,AD214&lt;&gt;3),"V列に色付け","")</f>
        <v/>
      </c>
      <c r="AW216" s="877"/>
      <c r="AX216" s="833"/>
      <c r="AY216" s="933"/>
      <c r="AZ216" s="835" t="e">
        <f aca="false">IF(AM216&lt;&gt;"",IF(AN216="○","入力済","未入力"),"")</f>
        <v>#N/A</v>
      </c>
      <c r="BA216" s="835" t="str">
        <f aca="false">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835" t="str">
        <f aca="false">IF(OR(U216="新加算Ⅴ（７）",U216="新加算Ⅴ（９）",U216="新加算Ⅴ（10）",U216="新加算Ⅴ（12）",U216="新加算Ⅴ（13）",U216="新加算Ⅴ（14）"),IF(OR(AP216="○",AP216="令和６年度中に満たす"),"入力済","未入力"),"")</f>
        <v/>
      </c>
      <c r="BC216" s="835" t="str">
        <f aca="false">IF(OR(U216="新加算Ⅰ",U216="新加算Ⅱ",U216="新加算Ⅲ",U216="新加算Ⅴ（１）",U216="新加算Ⅴ（３）",U216="新加算Ⅴ（８）"),IF(OR(AQ216="○",AQ216="令和６年度中に満たす"),"入力済","未入力"),"")</f>
        <v/>
      </c>
      <c r="BD216" s="934" t="str">
        <f aca="false">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831" t="str">
        <f aca="false">IF(OR(U216="新加算Ⅰ",U216="新加算Ⅴ（１）",U216="新加算Ⅴ（２）",U216="新加算Ⅴ（５）",U216="新加算Ⅴ（７）",U216="新加算Ⅴ（10）"),IF(AS216="","未入力","入力済"),"")</f>
        <v/>
      </c>
      <c r="BF216" s="831" t="str">
        <f aca="false">G214</f>
        <v/>
      </c>
      <c r="BG216" s="831"/>
      <c r="BH216" s="831"/>
    </row>
    <row r="217" customFormat="false" ht="30" hidden="false" customHeight="true" outlineLevel="0" collapsed="false">
      <c r="A217" s="616"/>
      <c r="B217" s="617"/>
      <c r="C217" s="617"/>
      <c r="D217" s="617"/>
      <c r="E217" s="617"/>
      <c r="F217" s="617"/>
      <c r="G217" s="618"/>
      <c r="H217" s="618"/>
      <c r="I217" s="618"/>
      <c r="J217" s="808"/>
      <c r="K217" s="618"/>
      <c r="L217" s="809"/>
      <c r="M217" s="810"/>
      <c r="N217" s="859" t="str">
        <f aca="false">IF('別紙様式2-2（４・５月分）'!Q166="","",'別紙様式2-2（４・５月分）'!Q166)</f>
        <v/>
      </c>
      <c r="O217" s="863"/>
      <c r="P217" s="873"/>
      <c r="Q217" s="876"/>
      <c r="R217" s="874"/>
      <c r="S217" s="875"/>
      <c r="T217" s="843"/>
      <c r="U217" s="922"/>
      <c r="V217" s="870"/>
      <c r="W217" s="846"/>
      <c r="X217" s="923"/>
      <c r="Y217" s="667"/>
      <c r="Z217" s="923"/>
      <c r="AA217" s="667"/>
      <c r="AB217" s="923"/>
      <c r="AC217" s="667"/>
      <c r="AD217" s="923"/>
      <c r="AE217" s="667"/>
      <c r="AF217" s="667"/>
      <c r="AG217" s="667"/>
      <c r="AH217" s="849"/>
      <c r="AI217" s="850"/>
      <c r="AJ217" s="924"/>
      <c r="AK217" s="852"/>
      <c r="AL217" s="925"/>
      <c r="AM217" s="940"/>
      <c r="AN217" s="927"/>
      <c r="AO217" s="930"/>
      <c r="AP217" s="929"/>
      <c r="AQ217" s="930"/>
      <c r="AR217" s="931"/>
      <c r="AS217" s="932"/>
      <c r="AT217" s="935" t="str">
        <f aca="false">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611"/>
      <c r="AV217" s="831"/>
      <c r="AW217" s="877" t="str">
        <f aca="false">IF('別紙様式2-2（４・５月分）'!O166="","",'別紙様式2-2（４・５月分）'!O166)</f>
        <v/>
      </c>
      <c r="AX217" s="833"/>
      <c r="AY217" s="936"/>
      <c r="AZ217" s="835" t="str">
        <f aca="false">IF(OR(U217="新加算Ⅰ",U217="新加算Ⅱ",U217="新加算Ⅲ",U217="新加算Ⅳ",U217="新加算Ⅴ（１）",U217="新加算Ⅴ（２）",U217="新加算Ⅴ（３）",U217="新加算ⅠⅤ（４）",U217="新加算Ⅴ（５）",U217="新加算Ⅴ（６）",U217="新加算Ⅴ（８）",U217="新加算Ⅴ（11）"),IF(AJ217="○","","未入力"),"")</f>
        <v/>
      </c>
      <c r="BA217" s="835" t="str">
        <f aca="false">IF(OR(V217="新加算Ⅰ",V217="新加算Ⅱ",V217="新加算Ⅲ",V217="新加算Ⅳ",V217="新加算Ⅴ（１）",V217="新加算Ⅴ（２）",V217="新加算Ⅴ（３）",V217="新加算ⅠⅤ（４）",V217="新加算Ⅴ（５）",V217="新加算Ⅴ（６）",V217="新加算Ⅴ（８）",V217="新加算Ⅴ（11）"),IF(AK217="○","","未入力"),"")</f>
        <v/>
      </c>
      <c r="BB217" s="835" t="str">
        <f aca="false">IF(OR(V217="新加算Ⅴ（７）",V217="新加算Ⅴ（９）",V217="新加算Ⅴ（10）",V217="新加算Ⅴ（12）",V217="新加算Ⅴ（13）",V217="新加算Ⅴ（14）"),IF(AL217="○","","未入力"),"")</f>
        <v/>
      </c>
      <c r="BC217" s="835" t="str">
        <f aca="false">IF(OR(V217="新加算Ⅰ",V217="新加算Ⅱ",V217="新加算Ⅲ",V217="新加算Ⅴ（１）",V217="新加算Ⅴ（３）",V217="新加算Ⅴ（８）"),IF(AM217="○","","未入力"),"")</f>
        <v/>
      </c>
      <c r="BD217" s="934" t="str">
        <f aca="false">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831" t="str">
        <f aca="false">IF(AND(U217&lt;&gt;"（参考）令和７年度の移行予定",OR(V217="新加算Ⅰ",V217="新加算Ⅴ（１）",V217="新加算Ⅴ（２）",V217="新加算Ⅴ（５）",V217="新加算Ⅴ（７）",V217="新加算Ⅴ（10）")),IF(AO217="","未入力",IF(AO217="いずれも取得していない","要件を満たさない","")),"")</f>
        <v/>
      </c>
      <c r="BF217" s="831" t="str">
        <f aca="false">G214</f>
        <v/>
      </c>
      <c r="BG217" s="831"/>
      <c r="BH217" s="831"/>
    </row>
    <row r="218" customFormat="false" ht="30" hidden="false" customHeight="true" outlineLevel="0" collapsed="false">
      <c r="A218" s="730" t="n">
        <v>52</v>
      </c>
      <c r="B218" s="731" t="str">
        <f aca="false">IF(基本情報入力シート!C105="","",基本情報入力シート!C105)</f>
        <v/>
      </c>
      <c r="C218" s="731"/>
      <c r="D218" s="731"/>
      <c r="E218" s="731"/>
      <c r="F218" s="731"/>
      <c r="G218" s="732" t="str">
        <f aca="false">IF(基本情報入力シート!M105="","",基本情報入力シート!M105)</f>
        <v/>
      </c>
      <c r="H218" s="732" t="str">
        <f aca="false">IF(基本情報入力シート!R105="","",基本情報入力シート!R105)</f>
        <v/>
      </c>
      <c r="I218" s="732" t="str">
        <f aca="false">IF(基本情報入力シート!W105="","",基本情報入力シート!W105)</f>
        <v/>
      </c>
      <c r="J218" s="860" t="str">
        <f aca="false">IF(基本情報入力シート!X105="","",基本情報入力シート!X105)</f>
        <v/>
      </c>
      <c r="K218" s="732" t="str">
        <f aca="false">IF(基本情報入力シート!Y105="","",基本情報入力シート!Y105)</f>
        <v/>
      </c>
      <c r="L218" s="861" t="str">
        <f aca="false">IF(基本情報入力シート!AB105="","",基本情報入力シート!AB105)</f>
        <v/>
      </c>
      <c r="M218" s="862" t="e">
        <f aca="false">IF(基本情報入力シート!AC105="","",基本情報入力シート!AC105)</f>
        <v>#N/A</v>
      </c>
      <c r="N218" s="811" t="str">
        <f aca="false">IF('別紙様式2-2（４・５月分）'!Q167="","",'別紙様式2-2（４・５月分）'!Q167)</f>
        <v/>
      </c>
      <c r="O218" s="863" t="e">
        <f aca="false">IF(SUM('別紙様式2-2（４・５月分）'!R167:R169)=0,"",SUM('別紙様式2-2（４・５月分）'!R167:R169))</f>
        <v>#N/A</v>
      </c>
      <c r="P218" s="813" t="e">
        <f aca="false">IFERROR(VLOOKUP('別紙様式2-2（４・５月分）'!AR167,【参考】数式用!$AT$5:$AU$22,2,FALSE),"")))</f>
        <v>#N/A</v>
      </c>
      <c r="Q218" s="813"/>
      <c r="R218" s="813"/>
      <c r="S218" s="864" t="e">
        <f aca="false">IFERROR(VLOOKUP(K218,【参考】数式用!$A$5:$AB$27,MATCH(P218,【参考】数式用!$B$4:$AB$4,0)+1,0),"")))</f>
        <v>#N/A</v>
      </c>
      <c r="T218" s="815" t="s">
        <v>418</v>
      </c>
      <c r="U218" s="903" t="str">
        <f aca="false">IF('別紙様式2-3（６月以降分）'!U218="","",'別紙様式2-3（６月以降分）'!U218)</f>
        <v/>
      </c>
      <c r="V218" s="865" t="e">
        <f aca="false">IFERROR(VLOOKUP(K218,【参考】数式用!$A$5:$AB$27,MATCH(U218,【参考】数式用!$B$4:$AB$4,0)+1,0),"")))</f>
        <v>#N/A</v>
      </c>
      <c r="W218" s="818" t="s">
        <v>88</v>
      </c>
      <c r="X218" s="904" t="n">
        <f aca="false">'別紙様式2-3（６月以降分）'!X218</f>
        <v>6</v>
      </c>
      <c r="Y218" s="626" t="s">
        <v>89</v>
      </c>
      <c r="Z218" s="904" t="n">
        <f aca="false">'別紙様式2-3（６月以降分）'!Z218</f>
        <v>6</v>
      </c>
      <c r="AA218" s="626" t="s">
        <v>372</v>
      </c>
      <c r="AB218" s="904" t="n">
        <f aca="false">'別紙様式2-3（６月以降分）'!AB218</f>
        <v>7</v>
      </c>
      <c r="AC218" s="626" t="s">
        <v>89</v>
      </c>
      <c r="AD218" s="904" t="n">
        <f aca="false">'別紙様式2-3（６月以降分）'!AD218</f>
        <v>3</v>
      </c>
      <c r="AE218" s="626" t="s">
        <v>90</v>
      </c>
      <c r="AF218" s="626" t="s">
        <v>101</v>
      </c>
      <c r="AG218" s="626" t="n">
        <f aca="false">IF(X218&gt;=1,(AB218*12+AD218)-(X218*12+Z218)+1,"")</f>
        <v>10</v>
      </c>
      <c r="AH218" s="821" t="s">
        <v>373</v>
      </c>
      <c r="AI218" s="866" t="str">
        <f aca="false">'別紙様式2-3（６月以降分）'!AI218</f>
        <v/>
      </c>
      <c r="AJ218" s="905" t="str">
        <f aca="false">'別紙様式2-3（６月以降分）'!AJ218</f>
        <v/>
      </c>
      <c r="AK218" s="937" t="n">
        <f aca="false">'別紙様式2-3（６月以降分）'!AK218</f>
        <v>0</v>
      </c>
      <c r="AL218" s="907" t="str">
        <f aca="false">IF('別紙様式2-3（６月以降分）'!AL218="","",'別紙様式2-3（６月以降分）'!AL218)</f>
        <v/>
      </c>
      <c r="AM218" s="908" t="n">
        <f aca="false">'別紙様式2-3（６月以降分）'!AM218</f>
        <v>0</v>
      </c>
      <c r="AN218" s="909" t="str">
        <f aca="false">IF('別紙様式2-3（６月以降分）'!AN218="","",'別紙様式2-3（６月以降分）'!AN218)</f>
        <v/>
      </c>
      <c r="AO218" s="704" t="str">
        <f aca="false">IF('別紙様式2-3（６月以降分）'!AO218="","",'別紙様式2-3（６月以降分）'!AO218)</f>
        <v/>
      </c>
      <c r="AP218" s="911" t="str">
        <f aca="false">IF('別紙様式2-3（６月以降分）'!AP218="","",'別紙様式2-3（６月以降分）'!AP218)</f>
        <v/>
      </c>
      <c r="AQ218" s="704" t="str">
        <f aca="false">IF('別紙様式2-3（６月以降分）'!AQ218="","",'別紙様式2-3（６月以降分）'!AQ218)</f>
        <v/>
      </c>
      <c r="AR218" s="913" t="str">
        <f aca="false">IF('別紙様式2-3（６月以降分）'!AR218="","",'別紙様式2-3（６月以降分）'!AR218)</f>
        <v/>
      </c>
      <c r="AS218" s="914" t="str">
        <f aca="false">IF('別紙様式2-3（６月以降分）'!AS218="","",'別紙様式2-3（６月以降分）'!AS218)</f>
        <v/>
      </c>
      <c r="AT218" s="915" t="str">
        <f aca="false">IF(AV220="","",IF(V220&lt;V218,"！加算の要件上は問題ありませんが、令和６年度当初の新加算の加算率と比較して、移行後の加算率が下がる計画になっています。",""))</f>
        <v/>
      </c>
      <c r="AU218" s="938"/>
      <c r="AV218" s="917"/>
      <c r="AW218" s="877" t="str">
        <f aca="false">IF('別紙様式2-2（４・５月分）'!O167="","",'別紙様式2-2（４・５月分）'!O167)</f>
        <v/>
      </c>
      <c r="AX218" s="833" t="e">
        <f aca="false">IF(SUM('別紙様式2-2（４・５月分）'!P167:P169)=0,"",SUM('別紙様式2-2（４・５月分）'!P167:P169))</f>
        <v>#N/A</v>
      </c>
      <c r="AY218" s="939" t="e">
        <f aca="false">IFERROR(VLOOKUP(K218,【参考】数式用!$AJ$2:$AK$24,2,FALSE),"")))</f>
        <v>#N/A</v>
      </c>
      <c r="AZ218" s="684"/>
      <c r="BE218" s="12"/>
      <c r="BF218" s="831" t="str">
        <f aca="false">G218</f>
        <v/>
      </c>
      <c r="BG218" s="831"/>
      <c r="BH218" s="831"/>
    </row>
    <row r="219" customFormat="false" ht="15" hidden="false" customHeight="true" outlineLevel="0" collapsed="false">
      <c r="A219" s="730"/>
      <c r="B219" s="731"/>
      <c r="C219" s="731"/>
      <c r="D219" s="731"/>
      <c r="E219" s="731"/>
      <c r="F219" s="731"/>
      <c r="G219" s="732"/>
      <c r="H219" s="732"/>
      <c r="I219" s="732"/>
      <c r="J219" s="860"/>
      <c r="K219" s="732"/>
      <c r="L219" s="861"/>
      <c r="M219" s="862"/>
      <c r="N219" s="837" t="str">
        <f aca="false">IF('別紙様式2-2（４・５月分）'!Q168="","",'別紙様式2-2（４・５月分）'!Q168)</f>
        <v/>
      </c>
      <c r="O219" s="863"/>
      <c r="P219" s="813"/>
      <c r="Q219" s="813"/>
      <c r="R219" s="813"/>
      <c r="S219" s="864"/>
      <c r="T219" s="815"/>
      <c r="U219" s="903"/>
      <c r="V219" s="865"/>
      <c r="W219" s="818"/>
      <c r="X219" s="904"/>
      <c r="Y219" s="626"/>
      <c r="Z219" s="904"/>
      <c r="AA219" s="626"/>
      <c r="AB219" s="904"/>
      <c r="AC219" s="626"/>
      <c r="AD219" s="904"/>
      <c r="AE219" s="626"/>
      <c r="AF219" s="626"/>
      <c r="AG219" s="626"/>
      <c r="AH219" s="821"/>
      <c r="AI219" s="866"/>
      <c r="AJ219" s="905"/>
      <c r="AK219" s="937"/>
      <c r="AL219" s="907"/>
      <c r="AM219" s="908"/>
      <c r="AN219" s="909"/>
      <c r="AO219" s="704"/>
      <c r="AP219" s="911"/>
      <c r="AQ219" s="704"/>
      <c r="AR219" s="913"/>
      <c r="AS219" s="914"/>
      <c r="AT219" s="920" t="str">
        <f aca="false">IF(AV220="","",IF(OR(AB220="",AB220&lt;&gt;7,AD220="",AD220&lt;&gt;3),"！算定期間の終わりが令和７年３月になっていません。年度内の廃止予定等がなければ、算定対象月を令和７年３月にしてください。",""))</f>
        <v/>
      </c>
      <c r="AU219" s="938"/>
      <c r="AV219" s="917"/>
      <c r="AW219" s="877" t="str">
        <f aca="false">IF('別紙様式2-2（４・５月分）'!O168="","",'別紙様式2-2（４・５月分）'!O168)</f>
        <v/>
      </c>
      <c r="AX219" s="833"/>
      <c r="AY219" s="939"/>
      <c r="AZ219" s="573"/>
      <c r="BE219" s="12"/>
      <c r="BF219" s="831" t="str">
        <f aca="false">G218</f>
        <v/>
      </c>
      <c r="BG219" s="831"/>
      <c r="BH219" s="831"/>
    </row>
    <row r="220" customFormat="false" ht="15" hidden="false" customHeight="true" outlineLevel="0" collapsed="false">
      <c r="A220" s="730"/>
      <c r="B220" s="731"/>
      <c r="C220" s="731"/>
      <c r="D220" s="731"/>
      <c r="E220" s="731"/>
      <c r="F220" s="731"/>
      <c r="G220" s="732"/>
      <c r="H220" s="732"/>
      <c r="I220" s="732"/>
      <c r="J220" s="860"/>
      <c r="K220" s="732"/>
      <c r="L220" s="861"/>
      <c r="M220" s="862"/>
      <c r="N220" s="837"/>
      <c r="O220" s="863"/>
      <c r="P220" s="873" t="s">
        <v>92</v>
      </c>
      <c r="Q220" s="876" t="e">
        <f aca="false">IFERROR(VLOOKUP('別紙様式2-2（４・５月分）'!AR167,【参考】数式用!$AT$5:$AV$22,3,FALSE),"")))</f>
        <v>#N/A</v>
      </c>
      <c r="R220" s="874" t="s">
        <v>94</v>
      </c>
      <c r="S220" s="869" t="e">
        <f aca="false">IFERROR(VLOOKUP(K218,【参考】数式用!$A$5:$AB$27,MATCH(Q220,【参考】数式用!$B$4:$AB$4,0)+1,0),"")))</f>
        <v>#N/A</v>
      </c>
      <c r="T220" s="843" t="s">
        <v>419</v>
      </c>
      <c r="U220" s="922"/>
      <c r="V220" s="870" t="e">
        <f aca="false">IFERROR(VLOOKUP(K218,【参考】数式用!$A$5:$AB$27,MATCH(U220,【参考】数式用!$B$4:$AB$4,0)+1,0),"")))</f>
        <v>#N/A</v>
      </c>
      <c r="W220" s="846" t="s">
        <v>88</v>
      </c>
      <c r="X220" s="923"/>
      <c r="Y220" s="667" t="s">
        <v>89</v>
      </c>
      <c r="Z220" s="923"/>
      <c r="AA220" s="667" t="s">
        <v>372</v>
      </c>
      <c r="AB220" s="923"/>
      <c r="AC220" s="667" t="s">
        <v>89</v>
      </c>
      <c r="AD220" s="923"/>
      <c r="AE220" s="667" t="s">
        <v>90</v>
      </c>
      <c r="AF220" s="667" t="s">
        <v>101</v>
      </c>
      <c r="AG220" s="667" t="str">
        <f aca="false">IF(X220&gt;=1,(AB220*12+AD220)-(X220*12+Z220)+1,"")</f>
        <v/>
      </c>
      <c r="AH220" s="849" t="s">
        <v>373</v>
      </c>
      <c r="AI220" s="850" t="str">
        <f aca="false">IFERROR(ROUNDDOWN(ROUND(L218*V220,0)*M218,0)*AG220,"")</f>
        <v/>
      </c>
      <c r="AJ220" s="924" t="str">
        <f aca="false">IFERROR(ROUNDDOWN(ROUND((L218*(V220-AX218)),0)*M218,0)*AG220,"")</f>
        <v/>
      </c>
      <c r="AK220" s="852" t="e">
        <f aca="false">IFERROR(ROUNDDOWN(ROUNDDOWN(ROUND(L218*VLOOKUP(K218,【参考】数式用!$A$5:$AB$27,MATCH("新加算Ⅳ",【参考】数式用!$B$4:$AB$4,0)+1,0),0)*M218,0)*AG220*0.5,0),"")),0),0),0))</f>
        <v>#N/A</v>
      </c>
      <c r="AL220" s="925"/>
      <c r="AM220" s="940" t="e">
        <f aca="false">IFERROR(IF('別紙様式2-2（４・５月分）'!Q169="ベア加算","", IF(OR(U220="新加算Ⅰ",U220="新加算Ⅱ",U220="新加算Ⅲ",U220="新加算Ⅳ"),ROUNDDOWN(ROUND(L218*VLOOKUP(K218,【参考】数式用!$A$5:$I$27,MATCH("ベア加算",【参考】数式用!$B$4:$I$4,0)+1,0),0)*M218,0)*AG220,"")),"")),0),0))))</f>
        <v>#N/A</v>
      </c>
      <c r="AN220" s="927"/>
      <c r="AO220" s="930"/>
      <c r="AP220" s="929"/>
      <c r="AQ220" s="930"/>
      <c r="AR220" s="931"/>
      <c r="AS220" s="932"/>
      <c r="AT220" s="920"/>
      <c r="AU220" s="611"/>
      <c r="AV220" s="831" t="str">
        <f aca="false">IF(OR(AB218&lt;&gt;7,AD218&lt;&gt;3),"V列に色付け","")</f>
        <v/>
      </c>
      <c r="AW220" s="877"/>
      <c r="AX220" s="833"/>
      <c r="AY220" s="933"/>
      <c r="AZ220" s="835" t="e">
        <f aca="false">IF(AM220&lt;&gt;"",IF(AN220="○","入力済","未入力"),"")</f>
        <v>#N/A</v>
      </c>
      <c r="BA220" s="835" t="str">
        <f aca="false">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835" t="str">
        <f aca="false">IF(OR(U220="新加算Ⅴ（７）",U220="新加算Ⅴ（９）",U220="新加算Ⅴ（10）",U220="新加算Ⅴ（12）",U220="新加算Ⅴ（13）",U220="新加算Ⅴ（14）"),IF(OR(AP220="○",AP220="令和６年度中に満たす"),"入力済","未入力"),"")</f>
        <v/>
      </c>
      <c r="BC220" s="835" t="str">
        <f aca="false">IF(OR(U220="新加算Ⅰ",U220="新加算Ⅱ",U220="新加算Ⅲ",U220="新加算Ⅴ（１）",U220="新加算Ⅴ（３）",U220="新加算Ⅴ（８）"),IF(OR(AQ220="○",AQ220="令和６年度中に満たす"),"入力済","未入力"),"")</f>
        <v/>
      </c>
      <c r="BD220" s="934" t="str">
        <f aca="false">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831" t="str">
        <f aca="false">IF(OR(U220="新加算Ⅰ",U220="新加算Ⅴ（１）",U220="新加算Ⅴ（２）",U220="新加算Ⅴ（５）",U220="新加算Ⅴ（７）",U220="新加算Ⅴ（10）"),IF(AS220="","未入力","入力済"),"")</f>
        <v/>
      </c>
      <c r="BF220" s="831" t="str">
        <f aca="false">G218</f>
        <v/>
      </c>
      <c r="BG220" s="831"/>
      <c r="BH220" s="831"/>
    </row>
    <row r="221" customFormat="false" ht="30" hidden="false" customHeight="true" outlineLevel="0" collapsed="false">
      <c r="A221" s="730"/>
      <c r="B221" s="731"/>
      <c r="C221" s="731"/>
      <c r="D221" s="731"/>
      <c r="E221" s="731"/>
      <c r="F221" s="731"/>
      <c r="G221" s="732"/>
      <c r="H221" s="732"/>
      <c r="I221" s="732"/>
      <c r="J221" s="860"/>
      <c r="K221" s="732"/>
      <c r="L221" s="861"/>
      <c r="M221" s="862"/>
      <c r="N221" s="859" t="str">
        <f aca="false">IF('別紙様式2-2（４・５月分）'!Q169="","",'別紙様式2-2（４・５月分）'!Q169)</f>
        <v/>
      </c>
      <c r="O221" s="863"/>
      <c r="P221" s="873"/>
      <c r="Q221" s="876"/>
      <c r="R221" s="874"/>
      <c r="S221" s="869"/>
      <c r="T221" s="843"/>
      <c r="U221" s="922"/>
      <c r="V221" s="870"/>
      <c r="W221" s="846"/>
      <c r="X221" s="923"/>
      <c r="Y221" s="667"/>
      <c r="Z221" s="923"/>
      <c r="AA221" s="667"/>
      <c r="AB221" s="923"/>
      <c r="AC221" s="667"/>
      <c r="AD221" s="923"/>
      <c r="AE221" s="667"/>
      <c r="AF221" s="667"/>
      <c r="AG221" s="667"/>
      <c r="AH221" s="849"/>
      <c r="AI221" s="850"/>
      <c r="AJ221" s="924"/>
      <c r="AK221" s="852"/>
      <c r="AL221" s="925"/>
      <c r="AM221" s="940"/>
      <c r="AN221" s="927"/>
      <c r="AO221" s="930"/>
      <c r="AP221" s="929"/>
      <c r="AQ221" s="930"/>
      <c r="AR221" s="931"/>
      <c r="AS221" s="932"/>
      <c r="AT221" s="935" t="str">
        <f aca="false">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611"/>
      <c r="AV221" s="831"/>
      <c r="AW221" s="877" t="str">
        <f aca="false">IF('別紙様式2-2（４・５月分）'!O169="","",'別紙様式2-2（４・５月分）'!O169)</f>
        <v/>
      </c>
      <c r="AX221" s="833"/>
      <c r="AY221" s="936"/>
      <c r="AZ221" s="835" t="str">
        <f aca="false">IF(OR(U221="新加算Ⅰ",U221="新加算Ⅱ",U221="新加算Ⅲ",U221="新加算Ⅳ",U221="新加算Ⅴ（１）",U221="新加算Ⅴ（２）",U221="新加算Ⅴ（３）",U221="新加算ⅠⅤ（４）",U221="新加算Ⅴ（５）",U221="新加算Ⅴ（６）",U221="新加算Ⅴ（８）",U221="新加算Ⅴ（11）"),IF(AJ221="○","","未入力"),"")</f>
        <v/>
      </c>
      <c r="BA221" s="835" t="str">
        <f aca="false">IF(OR(V221="新加算Ⅰ",V221="新加算Ⅱ",V221="新加算Ⅲ",V221="新加算Ⅳ",V221="新加算Ⅴ（１）",V221="新加算Ⅴ（２）",V221="新加算Ⅴ（３）",V221="新加算ⅠⅤ（４）",V221="新加算Ⅴ（５）",V221="新加算Ⅴ（６）",V221="新加算Ⅴ（８）",V221="新加算Ⅴ（11）"),IF(AK221="○","","未入力"),"")</f>
        <v/>
      </c>
      <c r="BB221" s="835" t="str">
        <f aca="false">IF(OR(V221="新加算Ⅴ（７）",V221="新加算Ⅴ（９）",V221="新加算Ⅴ（10）",V221="新加算Ⅴ（12）",V221="新加算Ⅴ（13）",V221="新加算Ⅴ（14）"),IF(AL221="○","","未入力"),"")</f>
        <v/>
      </c>
      <c r="BC221" s="835" t="str">
        <f aca="false">IF(OR(V221="新加算Ⅰ",V221="新加算Ⅱ",V221="新加算Ⅲ",V221="新加算Ⅴ（１）",V221="新加算Ⅴ（３）",V221="新加算Ⅴ（８）"),IF(AM221="○","","未入力"),"")</f>
        <v/>
      </c>
      <c r="BD221" s="934" t="str">
        <f aca="false">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831" t="str">
        <f aca="false">IF(AND(U221&lt;&gt;"（参考）令和７年度の移行予定",OR(V221="新加算Ⅰ",V221="新加算Ⅴ（１）",V221="新加算Ⅴ（２）",V221="新加算Ⅴ（５）",V221="新加算Ⅴ（７）",V221="新加算Ⅴ（10）")),IF(AO221="","未入力",IF(AO221="いずれも取得していない","要件を満たさない","")),"")</f>
        <v/>
      </c>
      <c r="BF221" s="831" t="str">
        <f aca="false">G218</f>
        <v/>
      </c>
      <c r="BG221" s="831"/>
      <c r="BH221" s="831"/>
    </row>
    <row r="222" customFormat="false" ht="30" hidden="false" customHeight="true" outlineLevel="0" collapsed="false">
      <c r="A222" s="616" t="n">
        <v>53</v>
      </c>
      <c r="B222" s="617" t="str">
        <f aca="false">IF(基本情報入力シート!C106="","",基本情報入力シート!C106)</f>
        <v/>
      </c>
      <c r="C222" s="617"/>
      <c r="D222" s="617"/>
      <c r="E222" s="617"/>
      <c r="F222" s="617"/>
      <c r="G222" s="618" t="str">
        <f aca="false">IF(基本情報入力シート!M106="","",基本情報入力シート!M106)</f>
        <v/>
      </c>
      <c r="H222" s="618" t="str">
        <f aca="false">IF(基本情報入力シート!R106="","",基本情報入力シート!R106)</f>
        <v/>
      </c>
      <c r="I222" s="618" t="str">
        <f aca="false">IF(基本情報入力シート!W106="","",基本情報入力シート!W106)</f>
        <v/>
      </c>
      <c r="J222" s="808" t="str">
        <f aca="false">IF(基本情報入力シート!X106="","",基本情報入力シート!X106)</f>
        <v/>
      </c>
      <c r="K222" s="618" t="str">
        <f aca="false">IF(基本情報入力シート!Y106="","",基本情報入力シート!Y106)</f>
        <v/>
      </c>
      <c r="L222" s="809" t="str">
        <f aca="false">IF(基本情報入力シート!AB106="","",基本情報入力シート!AB106)</f>
        <v/>
      </c>
      <c r="M222" s="810" t="e">
        <f aca="false">IF(基本情報入力シート!AC106="","",基本情報入力シート!AC106)</f>
        <v>#N/A</v>
      </c>
      <c r="N222" s="811" t="str">
        <f aca="false">IF('別紙様式2-2（４・５月分）'!Q170="","",'別紙様式2-2（４・５月分）'!Q170)</f>
        <v/>
      </c>
      <c r="O222" s="863" t="e">
        <f aca="false">IF(SUM('別紙様式2-2（４・５月分）'!R170:R172)=0,"",SUM('別紙様式2-2（４・５月分）'!R170:R172))</f>
        <v>#N/A</v>
      </c>
      <c r="P222" s="813" t="e">
        <f aca="false">IFERROR(VLOOKUP('別紙様式2-2（４・５月分）'!AR170,【参考】数式用!$AT$5:$AU$22,2,FALSE),"")))</f>
        <v>#N/A</v>
      </c>
      <c r="Q222" s="813"/>
      <c r="R222" s="813"/>
      <c r="S222" s="864" t="e">
        <f aca="false">IFERROR(VLOOKUP(K222,【参考】数式用!$A$5:$AB$27,MATCH(P222,【参考】数式用!$B$4:$AB$4,0)+1,0),"")))</f>
        <v>#N/A</v>
      </c>
      <c r="T222" s="815" t="s">
        <v>418</v>
      </c>
      <c r="U222" s="903" t="str">
        <f aca="false">IF('別紙様式2-3（６月以降分）'!U222="","",'別紙様式2-3（６月以降分）'!U222)</f>
        <v/>
      </c>
      <c r="V222" s="865" t="e">
        <f aca="false">IFERROR(VLOOKUP(K222,【参考】数式用!$A$5:$AB$27,MATCH(U222,【参考】数式用!$B$4:$AB$4,0)+1,0),"")))</f>
        <v>#N/A</v>
      </c>
      <c r="W222" s="818" t="s">
        <v>88</v>
      </c>
      <c r="X222" s="904" t="n">
        <f aca="false">'別紙様式2-3（６月以降分）'!X222</f>
        <v>6</v>
      </c>
      <c r="Y222" s="626" t="s">
        <v>89</v>
      </c>
      <c r="Z222" s="904" t="n">
        <f aca="false">'別紙様式2-3（６月以降分）'!Z222</f>
        <v>6</v>
      </c>
      <c r="AA222" s="626" t="s">
        <v>372</v>
      </c>
      <c r="AB222" s="904" t="n">
        <f aca="false">'別紙様式2-3（６月以降分）'!AB222</f>
        <v>7</v>
      </c>
      <c r="AC222" s="626" t="s">
        <v>89</v>
      </c>
      <c r="AD222" s="904" t="n">
        <f aca="false">'別紙様式2-3（６月以降分）'!AD222</f>
        <v>3</v>
      </c>
      <c r="AE222" s="626" t="s">
        <v>90</v>
      </c>
      <c r="AF222" s="626" t="s">
        <v>101</v>
      </c>
      <c r="AG222" s="626" t="n">
        <f aca="false">IF(X222&gt;=1,(AB222*12+AD222)-(X222*12+Z222)+1,"")</f>
        <v>10</v>
      </c>
      <c r="AH222" s="821" t="s">
        <v>373</v>
      </c>
      <c r="AI222" s="866" t="str">
        <f aca="false">'別紙様式2-3（６月以降分）'!AI222</f>
        <v/>
      </c>
      <c r="AJ222" s="905" t="str">
        <f aca="false">'別紙様式2-3（６月以降分）'!AJ222</f>
        <v/>
      </c>
      <c r="AK222" s="937" t="n">
        <f aca="false">'別紙様式2-3（６月以降分）'!AK222</f>
        <v>0</v>
      </c>
      <c r="AL222" s="907" t="str">
        <f aca="false">IF('別紙様式2-3（６月以降分）'!AL222="","",'別紙様式2-3（６月以降分）'!AL222)</f>
        <v/>
      </c>
      <c r="AM222" s="908" t="n">
        <f aca="false">'別紙様式2-3（６月以降分）'!AM222</f>
        <v>0</v>
      </c>
      <c r="AN222" s="909" t="str">
        <f aca="false">IF('別紙様式2-3（６月以降分）'!AN222="","",'別紙様式2-3（６月以降分）'!AN222)</f>
        <v/>
      </c>
      <c r="AO222" s="704" t="str">
        <f aca="false">IF('別紙様式2-3（６月以降分）'!AO222="","",'別紙様式2-3（６月以降分）'!AO222)</f>
        <v/>
      </c>
      <c r="AP222" s="911" t="str">
        <f aca="false">IF('別紙様式2-3（６月以降分）'!AP222="","",'別紙様式2-3（６月以降分）'!AP222)</f>
        <v/>
      </c>
      <c r="AQ222" s="704" t="str">
        <f aca="false">IF('別紙様式2-3（６月以降分）'!AQ222="","",'別紙様式2-3（６月以降分）'!AQ222)</f>
        <v/>
      </c>
      <c r="AR222" s="913" t="str">
        <f aca="false">IF('別紙様式2-3（６月以降分）'!AR222="","",'別紙様式2-3（６月以降分）'!AR222)</f>
        <v/>
      </c>
      <c r="AS222" s="914" t="str">
        <f aca="false">IF('別紙様式2-3（６月以降分）'!AS222="","",'別紙様式2-3（６月以降分）'!AS222)</f>
        <v/>
      </c>
      <c r="AT222" s="915" t="str">
        <f aca="false">IF(AV224="","",IF(V224&lt;V222,"！加算の要件上は問題ありませんが、令和６年度当初の新加算の加算率と比較して、移行後の加算率が下がる計画になっています。",""))</f>
        <v/>
      </c>
      <c r="AU222" s="938"/>
      <c r="AV222" s="917"/>
      <c r="AW222" s="877" t="str">
        <f aca="false">IF('別紙様式2-2（４・５月分）'!O170="","",'別紙様式2-2（４・５月分）'!O170)</f>
        <v/>
      </c>
      <c r="AX222" s="833" t="e">
        <f aca="false">IF(SUM('別紙様式2-2（４・５月分）'!P170:P172)=0,"",SUM('別紙様式2-2（４・５月分）'!P170:P172))</f>
        <v>#N/A</v>
      </c>
      <c r="AY222" s="919" t="e">
        <f aca="false">IFERROR(VLOOKUP(K222,【参考】数式用!$AJ$2:$AK$24,2,FALSE),"")))</f>
        <v>#N/A</v>
      </c>
      <c r="AZ222" s="684"/>
      <c r="BE222" s="12"/>
      <c r="BF222" s="831" t="str">
        <f aca="false">G222</f>
        <v/>
      </c>
      <c r="BG222" s="831"/>
      <c r="BH222" s="831"/>
    </row>
    <row r="223" customFormat="false" ht="15" hidden="false" customHeight="true" outlineLevel="0" collapsed="false">
      <c r="A223" s="616"/>
      <c r="B223" s="617"/>
      <c r="C223" s="617"/>
      <c r="D223" s="617"/>
      <c r="E223" s="617"/>
      <c r="F223" s="617"/>
      <c r="G223" s="618"/>
      <c r="H223" s="618"/>
      <c r="I223" s="618"/>
      <c r="J223" s="808"/>
      <c r="K223" s="618"/>
      <c r="L223" s="809"/>
      <c r="M223" s="810"/>
      <c r="N223" s="837" t="str">
        <f aca="false">IF('別紙様式2-2（４・５月分）'!Q171="","",'別紙様式2-2（４・５月分）'!Q171)</f>
        <v/>
      </c>
      <c r="O223" s="863"/>
      <c r="P223" s="813"/>
      <c r="Q223" s="813"/>
      <c r="R223" s="813"/>
      <c r="S223" s="864"/>
      <c r="T223" s="815"/>
      <c r="U223" s="903"/>
      <c r="V223" s="865"/>
      <c r="W223" s="818"/>
      <c r="X223" s="904"/>
      <c r="Y223" s="626"/>
      <c r="Z223" s="904"/>
      <c r="AA223" s="626"/>
      <c r="AB223" s="904"/>
      <c r="AC223" s="626"/>
      <c r="AD223" s="904"/>
      <c r="AE223" s="626"/>
      <c r="AF223" s="626"/>
      <c r="AG223" s="626"/>
      <c r="AH223" s="821"/>
      <c r="AI223" s="866"/>
      <c r="AJ223" s="905"/>
      <c r="AK223" s="937"/>
      <c r="AL223" s="907"/>
      <c r="AM223" s="908"/>
      <c r="AN223" s="909"/>
      <c r="AO223" s="704"/>
      <c r="AP223" s="911"/>
      <c r="AQ223" s="704"/>
      <c r="AR223" s="913"/>
      <c r="AS223" s="914"/>
      <c r="AT223" s="920" t="str">
        <f aca="false">IF(AV224="","",IF(OR(AB224="",AB224&lt;&gt;7,AD224="",AD224&lt;&gt;3),"！算定期間の終わりが令和７年３月になっていません。年度内の廃止予定等がなければ、算定対象月を令和７年３月にしてください。",""))</f>
        <v/>
      </c>
      <c r="AU223" s="938"/>
      <c r="AV223" s="917"/>
      <c r="AW223" s="877" t="str">
        <f aca="false">IF('別紙様式2-2（４・５月分）'!O171="","",'別紙様式2-2（４・５月分）'!O171)</f>
        <v/>
      </c>
      <c r="AX223" s="833"/>
      <c r="AY223" s="919"/>
      <c r="AZ223" s="573"/>
      <c r="BE223" s="12"/>
      <c r="BF223" s="831" t="str">
        <f aca="false">G222</f>
        <v/>
      </c>
      <c r="BG223" s="831"/>
      <c r="BH223" s="831"/>
    </row>
    <row r="224" customFormat="false" ht="15" hidden="false" customHeight="true" outlineLevel="0" collapsed="false">
      <c r="A224" s="616"/>
      <c r="B224" s="617"/>
      <c r="C224" s="617"/>
      <c r="D224" s="617"/>
      <c r="E224" s="617"/>
      <c r="F224" s="617"/>
      <c r="G224" s="618"/>
      <c r="H224" s="618"/>
      <c r="I224" s="618"/>
      <c r="J224" s="808"/>
      <c r="K224" s="618"/>
      <c r="L224" s="809"/>
      <c r="M224" s="810"/>
      <c r="N224" s="837"/>
      <c r="O224" s="863"/>
      <c r="P224" s="873" t="s">
        <v>92</v>
      </c>
      <c r="Q224" s="876" t="e">
        <f aca="false">IFERROR(VLOOKUP('別紙様式2-2（４・５月分）'!AR170,【参考】数式用!$AT$5:$AV$22,3,FALSE),"")))</f>
        <v>#N/A</v>
      </c>
      <c r="R224" s="874" t="s">
        <v>94</v>
      </c>
      <c r="S224" s="875" t="e">
        <f aca="false">IFERROR(VLOOKUP(K222,【参考】数式用!$A$5:$AB$27,MATCH(Q224,【参考】数式用!$B$4:$AB$4,0)+1,0),"")))</f>
        <v>#N/A</v>
      </c>
      <c r="T224" s="843" t="s">
        <v>419</v>
      </c>
      <c r="U224" s="922"/>
      <c r="V224" s="870" t="e">
        <f aca="false">IFERROR(VLOOKUP(K222,【参考】数式用!$A$5:$AB$27,MATCH(U224,【参考】数式用!$B$4:$AB$4,0)+1,0),"")))</f>
        <v>#N/A</v>
      </c>
      <c r="W224" s="846" t="s">
        <v>88</v>
      </c>
      <c r="X224" s="923"/>
      <c r="Y224" s="667" t="s">
        <v>89</v>
      </c>
      <c r="Z224" s="923"/>
      <c r="AA224" s="667" t="s">
        <v>372</v>
      </c>
      <c r="AB224" s="923"/>
      <c r="AC224" s="667" t="s">
        <v>89</v>
      </c>
      <c r="AD224" s="923"/>
      <c r="AE224" s="667" t="s">
        <v>90</v>
      </c>
      <c r="AF224" s="667" t="s">
        <v>101</v>
      </c>
      <c r="AG224" s="667" t="str">
        <f aca="false">IF(X224&gt;=1,(AB224*12+AD224)-(X224*12+Z224)+1,"")</f>
        <v/>
      </c>
      <c r="AH224" s="849" t="s">
        <v>373</v>
      </c>
      <c r="AI224" s="850" t="str">
        <f aca="false">IFERROR(ROUNDDOWN(ROUND(L222*V224,0)*M222,0)*AG224,"")</f>
        <v/>
      </c>
      <c r="AJ224" s="924" t="str">
        <f aca="false">IFERROR(ROUNDDOWN(ROUND((L222*(V224-AX222)),0)*M222,0)*AG224,"")</f>
        <v/>
      </c>
      <c r="AK224" s="852" t="e">
        <f aca="false">IFERROR(ROUNDDOWN(ROUNDDOWN(ROUND(L222*VLOOKUP(K222,【参考】数式用!$A$5:$AB$27,MATCH("新加算Ⅳ",【参考】数式用!$B$4:$AB$4,0)+1,0),0)*M222,0)*AG224*0.5,0),"")),0),0),0))</f>
        <v>#N/A</v>
      </c>
      <c r="AL224" s="925"/>
      <c r="AM224" s="940" t="e">
        <f aca="false">IFERROR(IF('別紙様式2-2（４・５月分）'!Q172="ベア加算","", IF(OR(U224="新加算Ⅰ",U224="新加算Ⅱ",U224="新加算Ⅲ",U224="新加算Ⅳ"),ROUNDDOWN(ROUND(L222*VLOOKUP(K222,【参考】数式用!$A$5:$I$27,MATCH("ベア加算",【参考】数式用!$B$4:$I$4,0)+1,0),0)*M222,0)*AG224,"")),"")),0),0))))</f>
        <v>#N/A</v>
      </c>
      <c r="AN224" s="927"/>
      <c r="AO224" s="930"/>
      <c r="AP224" s="929"/>
      <c r="AQ224" s="930"/>
      <c r="AR224" s="931"/>
      <c r="AS224" s="932"/>
      <c r="AT224" s="920"/>
      <c r="AU224" s="611"/>
      <c r="AV224" s="831" t="str">
        <f aca="false">IF(OR(AB222&lt;&gt;7,AD222&lt;&gt;3),"V列に色付け","")</f>
        <v/>
      </c>
      <c r="AW224" s="877"/>
      <c r="AX224" s="833"/>
      <c r="AY224" s="933"/>
      <c r="AZ224" s="835" t="e">
        <f aca="false">IF(AM224&lt;&gt;"",IF(AN224="○","入力済","未入力"),"")</f>
        <v>#N/A</v>
      </c>
      <c r="BA224" s="835" t="str">
        <f aca="false">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835" t="str">
        <f aca="false">IF(OR(U224="新加算Ⅴ（７）",U224="新加算Ⅴ（９）",U224="新加算Ⅴ（10）",U224="新加算Ⅴ（12）",U224="新加算Ⅴ（13）",U224="新加算Ⅴ（14）"),IF(OR(AP224="○",AP224="令和６年度中に満たす"),"入力済","未入力"),"")</f>
        <v/>
      </c>
      <c r="BC224" s="835" t="str">
        <f aca="false">IF(OR(U224="新加算Ⅰ",U224="新加算Ⅱ",U224="新加算Ⅲ",U224="新加算Ⅴ（１）",U224="新加算Ⅴ（３）",U224="新加算Ⅴ（８）"),IF(OR(AQ224="○",AQ224="令和６年度中に満たす"),"入力済","未入力"),"")</f>
        <v/>
      </c>
      <c r="BD224" s="934" t="str">
        <f aca="false">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831" t="str">
        <f aca="false">IF(OR(U224="新加算Ⅰ",U224="新加算Ⅴ（１）",U224="新加算Ⅴ（２）",U224="新加算Ⅴ（５）",U224="新加算Ⅴ（７）",U224="新加算Ⅴ（10）"),IF(AS224="","未入力","入力済"),"")</f>
        <v/>
      </c>
      <c r="BF224" s="831" t="str">
        <f aca="false">G222</f>
        <v/>
      </c>
      <c r="BG224" s="831"/>
      <c r="BH224" s="831"/>
    </row>
    <row r="225" customFormat="false" ht="30" hidden="false" customHeight="true" outlineLevel="0" collapsed="false">
      <c r="A225" s="616"/>
      <c r="B225" s="617"/>
      <c r="C225" s="617"/>
      <c r="D225" s="617"/>
      <c r="E225" s="617"/>
      <c r="F225" s="617"/>
      <c r="G225" s="618"/>
      <c r="H225" s="618"/>
      <c r="I225" s="618"/>
      <c r="J225" s="808"/>
      <c r="K225" s="618"/>
      <c r="L225" s="809"/>
      <c r="M225" s="810"/>
      <c r="N225" s="859" t="str">
        <f aca="false">IF('別紙様式2-2（４・５月分）'!Q172="","",'別紙様式2-2（４・５月分）'!Q172)</f>
        <v/>
      </c>
      <c r="O225" s="863"/>
      <c r="P225" s="873"/>
      <c r="Q225" s="876"/>
      <c r="R225" s="874"/>
      <c r="S225" s="875"/>
      <c r="T225" s="843"/>
      <c r="U225" s="922"/>
      <c r="V225" s="870"/>
      <c r="W225" s="846"/>
      <c r="X225" s="923"/>
      <c r="Y225" s="667"/>
      <c r="Z225" s="923"/>
      <c r="AA225" s="667"/>
      <c r="AB225" s="923"/>
      <c r="AC225" s="667"/>
      <c r="AD225" s="923"/>
      <c r="AE225" s="667"/>
      <c r="AF225" s="667"/>
      <c r="AG225" s="667"/>
      <c r="AH225" s="849"/>
      <c r="AI225" s="850"/>
      <c r="AJ225" s="924"/>
      <c r="AK225" s="852"/>
      <c r="AL225" s="925"/>
      <c r="AM225" s="940"/>
      <c r="AN225" s="927"/>
      <c r="AO225" s="930"/>
      <c r="AP225" s="929"/>
      <c r="AQ225" s="930"/>
      <c r="AR225" s="931"/>
      <c r="AS225" s="932"/>
      <c r="AT225" s="935" t="str">
        <f aca="false">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611"/>
      <c r="AV225" s="831"/>
      <c r="AW225" s="877" t="str">
        <f aca="false">IF('別紙様式2-2（４・５月分）'!O172="","",'別紙様式2-2（４・５月分）'!O172)</f>
        <v/>
      </c>
      <c r="AX225" s="833"/>
      <c r="AY225" s="936"/>
      <c r="AZ225" s="835" t="str">
        <f aca="false">IF(OR(U225="新加算Ⅰ",U225="新加算Ⅱ",U225="新加算Ⅲ",U225="新加算Ⅳ",U225="新加算Ⅴ（１）",U225="新加算Ⅴ（２）",U225="新加算Ⅴ（３）",U225="新加算ⅠⅤ（４）",U225="新加算Ⅴ（５）",U225="新加算Ⅴ（６）",U225="新加算Ⅴ（８）",U225="新加算Ⅴ（11）"),IF(AJ225="○","","未入力"),"")</f>
        <v/>
      </c>
      <c r="BA225" s="835" t="str">
        <f aca="false">IF(OR(V225="新加算Ⅰ",V225="新加算Ⅱ",V225="新加算Ⅲ",V225="新加算Ⅳ",V225="新加算Ⅴ（１）",V225="新加算Ⅴ（２）",V225="新加算Ⅴ（３）",V225="新加算ⅠⅤ（４）",V225="新加算Ⅴ（５）",V225="新加算Ⅴ（６）",V225="新加算Ⅴ（８）",V225="新加算Ⅴ（11）"),IF(AK225="○","","未入力"),"")</f>
        <v/>
      </c>
      <c r="BB225" s="835" t="str">
        <f aca="false">IF(OR(V225="新加算Ⅴ（７）",V225="新加算Ⅴ（９）",V225="新加算Ⅴ（10）",V225="新加算Ⅴ（12）",V225="新加算Ⅴ（13）",V225="新加算Ⅴ（14）"),IF(AL225="○","","未入力"),"")</f>
        <v/>
      </c>
      <c r="BC225" s="835" t="str">
        <f aca="false">IF(OR(V225="新加算Ⅰ",V225="新加算Ⅱ",V225="新加算Ⅲ",V225="新加算Ⅴ（１）",V225="新加算Ⅴ（３）",V225="新加算Ⅴ（８）"),IF(AM225="○","","未入力"),"")</f>
        <v/>
      </c>
      <c r="BD225" s="934" t="str">
        <f aca="false">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831" t="str">
        <f aca="false">IF(AND(U225&lt;&gt;"（参考）令和７年度の移行予定",OR(V225="新加算Ⅰ",V225="新加算Ⅴ（１）",V225="新加算Ⅴ（２）",V225="新加算Ⅴ（５）",V225="新加算Ⅴ（７）",V225="新加算Ⅴ（10）")),IF(AO225="","未入力",IF(AO225="いずれも取得していない","要件を満たさない","")),"")</f>
        <v/>
      </c>
      <c r="BF225" s="831" t="str">
        <f aca="false">G222</f>
        <v/>
      </c>
      <c r="BG225" s="831"/>
      <c r="BH225" s="831"/>
    </row>
    <row r="226" customFormat="false" ht="30" hidden="false" customHeight="true" outlineLevel="0" collapsed="false">
      <c r="A226" s="730" t="n">
        <v>54</v>
      </c>
      <c r="B226" s="731" t="str">
        <f aca="false">IF(基本情報入力シート!C107="","",基本情報入力シート!C107)</f>
        <v/>
      </c>
      <c r="C226" s="731"/>
      <c r="D226" s="731"/>
      <c r="E226" s="731"/>
      <c r="F226" s="731"/>
      <c r="G226" s="732" t="str">
        <f aca="false">IF(基本情報入力シート!M107="","",基本情報入力シート!M107)</f>
        <v/>
      </c>
      <c r="H226" s="732" t="str">
        <f aca="false">IF(基本情報入力シート!R107="","",基本情報入力シート!R107)</f>
        <v/>
      </c>
      <c r="I226" s="732" t="str">
        <f aca="false">IF(基本情報入力シート!W107="","",基本情報入力シート!W107)</f>
        <v/>
      </c>
      <c r="J226" s="860" t="str">
        <f aca="false">IF(基本情報入力シート!X107="","",基本情報入力シート!X107)</f>
        <v/>
      </c>
      <c r="K226" s="732" t="str">
        <f aca="false">IF(基本情報入力シート!Y107="","",基本情報入力シート!Y107)</f>
        <v/>
      </c>
      <c r="L226" s="861" t="str">
        <f aca="false">IF(基本情報入力シート!AB107="","",基本情報入力シート!AB107)</f>
        <v/>
      </c>
      <c r="M226" s="862" t="e">
        <f aca="false">IF(基本情報入力シート!AC107="","",基本情報入力シート!AC107)</f>
        <v>#N/A</v>
      </c>
      <c r="N226" s="811" t="str">
        <f aca="false">IF('別紙様式2-2（４・５月分）'!Q173="","",'別紙様式2-2（４・５月分）'!Q173)</f>
        <v/>
      </c>
      <c r="O226" s="863" t="e">
        <f aca="false">IF(SUM('別紙様式2-2（４・５月分）'!R173:R175)=0,"",SUM('別紙様式2-2（４・５月分）'!R173:R175))</f>
        <v>#N/A</v>
      </c>
      <c r="P226" s="813" t="e">
        <f aca="false">IFERROR(VLOOKUP('別紙様式2-2（４・５月分）'!AR173,【参考】数式用!$AT$5:$AU$22,2,FALSE),"")))</f>
        <v>#N/A</v>
      </c>
      <c r="Q226" s="813"/>
      <c r="R226" s="813"/>
      <c r="S226" s="864" t="e">
        <f aca="false">IFERROR(VLOOKUP(K226,【参考】数式用!$A$5:$AB$27,MATCH(P226,【参考】数式用!$B$4:$AB$4,0)+1,0),"")))</f>
        <v>#N/A</v>
      </c>
      <c r="T226" s="815" t="s">
        <v>418</v>
      </c>
      <c r="U226" s="903" t="str">
        <f aca="false">IF('別紙様式2-3（６月以降分）'!U226="","",'別紙様式2-3（６月以降分）'!U226)</f>
        <v/>
      </c>
      <c r="V226" s="865" t="e">
        <f aca="false">IFERROR(VLOOKUP(K226,【参考】数式用!$A$5:$AB$27,MATCH(U226,【参考】数式用!$B$4:$AB$4,0)+1,0),"")))</f>
        <v>#N/A</v>
      </c>
      <c r="W226" s="818" t="s">
        <v>88</v>
      </c>
      <c r="X226" s="904" t="n">
        <f aca="false">'別紙様式2-3（６月以降分）'!X226</f>
        <v>6</v>
      </c>
      <c r="Y226" s="626" t="s">
        <v>89</v>
      </c>
      <c r="Z226" s="904" t="n">
        <f aca="false">'別紙様式2-3（６月以降分）'!Z226</f>
        <v>6</v>
      </c>
      <c r="AA226" s="626" t="s">
        <v>372</v>
      </c>
      <c r="AB226" s="904" t="n">
        <f aca="false">'別紙様式2-3（６月以降分）'!AB226</f>
        <v>7</v>
      </c>
      <c r="AC226" s="626" t="s">
        <v>89</v>
      </c>
      <c r="AD226" s="904" t="n">
        <f aca="false">'別紙様式2-3（６月以降分）'!AD226</f>
        <v>3</v>
      </c>
      <c r="AE226" s="626" t="s">
        <v>90</v>
      </c>
      <c r="AF226" s="626" t="s">
        <v>101</v>
      </c>
      <c r="AG226" s="626" t="n">
        <f aca="false">IF(X226&gt;=1,(AB226*12+AD226)-(X226*12+Z226)+1,"")</f>
        <v>10</v>
      </c>
      <c r="AH226" s="821" t="s">
        <v>373</v>
      </c>
      <c r="AI226" s="866" t="str">
        <f aca="false">'別紙様式2-3（６月以降分）'!AI226</f>
        <v/>
      </c>
      <c r="AJ226" s="905" t="str">
        <f aca="false">'別紙様式2-3（６月以降分）'!AJ226</f>
        <v/>
      </c>
      <c r="AK226" s="937" t="n">
        <f aca="false">'別紙様式2-3（６月以降分）'!AK226</f>
        <v>0</v>
      </c>
      <c r="AL226" s="907" t="str">
        <f aca="false">IF('別紙様式2-3（６月以降分）'!AL226="","",'別紙様式2-3（６月以降分）'!AL226)</f>
        <v/>
      </c>
      <c r="AM226" s="908" t="n">
        <f aca="false">'別紙様式2-3（６月以降分）'!AM226</f>
        <v>0</v>
      </c>
      <c r="AN226" s="909" t="str">
        <f aca="false">IF('別紙様式2-3（６月以降分）'!AN226="","",'別紙様式2-3（６月以降分）'!AN226)</f>
        <v/>
      </c>
      <c r="AO226" s="704" t="str">
        <f aca="false">IF('別紙様式2-3（６月以降分）'!AO226="","",'別紙様式2-3（６月以降分）'!AO226)</f>
        <v/>
      </c>
      <c r="AP226" s="911" t="str">
        <f aca="false">IF('別紙様式2-3（６月以降分）'!AP226="","",'別紙様式2-3（６月以降分）'!AP226)</f>
        <v/>
      </c>
      <c r="AQ226" s="704" t="str">
        <f aca="false">IF('別紙様式2-3（６月以降分）'!AQ226="","",'別紙様式2-3（６月以降分）'!AQ226)</f>
        <v/>
      </c>
      <c r="AR226" s="913" t="str">
        <f aca="false">IF('別紙様式2-3（６月以降分）'!AR226="","",'別紙様式2-3（６月以降分）'!AR226)</f>
        <v/>
      </c>
      <c r="AS226" s="914" t="str">
        <f aca="false">IF('別紙様式2-3（６月以降分）'!AS226="","",'別紙様式2-3（６月以降分）'!AS226)</f>
        <v/>
      </c>
      <c r="AT226" s="915" t="str">
        <f aca="false">IF(AV228="","",IF(V228&lt;V226,"！加算の要件上は問題ありませんが、令和６年度当初の新加算の加算率と比較して、移行後の加算率が下がる計画になっています。",""))</f>
        <v/>
      </c>
      <c r="AU226" s="938"/>
      <c r="AV226" s="917"/>
      <c r="AW226" s="877" t="str">
        <f aca="false">IF('別紙様式2-2（４・５月分）'!O173="","",'別紙様式2-2（４・５月分）'!O173)</f>
        <v/>
      </c>
      <c r="AX226" s="833" t="e">
        <f aca="false">IF(SUM('別紙様式2-2（４・５月分）'!P173:P175)=0,"",SUM('別紙様式2-2（４・５月分）'!P173:P175))</f>
        <v>#N/A</v>
      </c>
      <c r="AY226" s="939" t="e">
        <f aca="false">IFERROR(VLOOKUP(K226,【参考】数式用!$AJ$2:$AK$24,2,FALSE),"")))</f>
        <v>#N/A</v>
      </c>
      <c r="AZ226" s="684"/>
      <c r="BE226" s="12"/>
      <c r="BF226" s="831" t="str">
        <f aca="false">G226</f>
        <v/>
      </c>
      <c r="BG226" s="831"/>
      <c r="BH226" s="831"/>
    </row>
    <row r="227" customFormat="false" ht="15" hidden="false" customHeight="true" outlineLevel="0" collapsed="false">
      <c r="A227" s="730"/>
      <c r="B227" s="731"/>
      <c r="C227" s="731"/>
      <c r="D227" s="731"/>
      <c r="E227" s="731"/>
      <c r="F227" s="731"/>
      <c r="G227" s="732"/>
      <c r="H227" s="732"/>
      <c r="I227" s="732"/>
      <c r="J227" s="860"/>
      <c r="K227" s="732"/>
      <c r="L227" s="861"/>
      <c r="M227" s="862"/>
      <c r="N227" s="837" t="str">
        <f aca="false">IF('別紙様式2-2（４・５月分）'!Q174="","",'別紙様式2-2（４・５月分）'!Q174)</f>
        <v/>
      </c>
      <c r="O227" s="863"/>
      <c r="P227" s="813"/>
      <c r="Q227" s="813"/>
      <c r="R227" s="813"/>
      <c r="S227" s="864"/>
      <c r="T227" s="815"/>
      <c r="U227" s="903"/>
      <c r="V227" s="865"/>
      <c r="W227" s="818"/>
      <c r="X227" s="904"/>
      <c r="Y227" s="626"/>
      <c r="Z227" s="904"/>
      <c r="AA227" s="626"/>
      <c r="AB227" s="904"/>
      <c r="AC227" s="626"/>
      <c r="AD227" s="904"/>
      <c r="AE227" s="626"/>
      <c r="AF227" s="626"/>
      <c r="AG227" s="626"/>
      <c r="AH227" s="821"/>
      <c r="AI227" s="866"/>
      <c r="AJ227" s="905"/>
      <c r="AK227" s="937"/>
      <c r="AL227" s="907"/>
      <c r="AM227" s="908"/>
      <c r="AN227" s="909"/>
      <c r="AO227" s="704"/>
      <c r="AP227" s="911"/>
      <c r="AQ227" s="704"/>
      <c r="AR227" s="913"/>
      <c r="AS227" s="914"/>
      <c r="AT227" s="920" t="str">
        <f aca="false">IF(AV228="","",IF(OR(AB228="",AB228&lt;&gt;7,AD228="",AD228&lt;&gt;3),"！算定期間の終わりが令和７年３月になっていません。年度内の廃止予定等がなければ、算定対象月を令和７年３月にしてください。",""))</f>
        <v/>
      </c>
      <c r="AU227" s="938"/>
      <c r="AV227" s="917"/>
      <c r="AW227" s="877" t="str">
        <f aca="false">IF('別紙様式2-2（４・５月分）'!O174="","",'別紙様式2-2（４・５月分）'!O174)</f>
        <v/>
      </c>
      <c r="AX227" s="833"/>
      <c r="AY227" s="939"/>
      <c r="AZ227" s="573"/>
      <c r="BE227" s="12"/>
      <c r="BF227" s="831" t="str">
        <f aca="false">G226</f>
        <v/>
      </c>
      <c r="BG227" s="831"/>
      <c r="BH227" s="831"/>
    </row>
    <row r="228" customFormat="false" ht="15" hidden="false" customHeight="true" outlineLevel="0" collapsed="false">
      <c r="A228" s="730"/>
      <c r="B228" s="731"/>
      <c r="C228" s="731"/>
      <c r="D228" s="731"/>
      <c r="E228" s="731"/>
      <c r="F228" s="731"/>
      <c r="G228" s="732"/>
      <c r="H228" s="732"/>
      <c r="I228" s="732"/>
      <c r="J228" s="860"/>
      <c r="K228" s="732"/>
      <c r="L228" s="861"/>
      <c r="M228" s="862"/>
      <c r="N228" s="837"/>
      <c r="O228" s="863"/>
      <c r="P228" s="873" t="s">
        <v>92</v>
      </c>
      <c r="Q228" s="876" t="e">
        <f aca="false">IFERROR(VLOOKUP('別紙様式2-2（４・５月分）'!AR173,【参考】数式用!$AT$5:$AV$22,3,FALSE),"")))</f>
        <v>#N/A</v>
      </c>
      <c r="R228" s="874" t="s">
        <v>94</v>
      </c>
      <c r="S228" s="869" t="e">
        <f aca="false">IFERROR(VLOOKUP(K226,【参考】数式用!$A$5:$AB$27,MATCH(Q228,【参考】数式用!$B$4:$AB$4,0)+1,0),"")))</f>
        <v>#N/A</v>
      </c>
      <c r="T228" s="843" t="s">
        <v>419</v>
      </c>
      <c r="U228" s="922"/>
      <c r="V228" s="870" t="e">
        <f aca="false">IFERROR(VLOOKUP(K226,【参考】数式用!$A$5:$AB$27,MATCH(U228,【参考】数式用!$B$4:$AB$4,0)+1,0),"")))</f>
        <v>#N/A</v>
      </c>
      <c r="W228" s="846" t="s">
        <v>88</v>
      </c>
      <c r="X228" s="923"/>
      <c r="Y228" s="667" t="s">
        <v>89</v>
      </c>
      <c r="Z228" s="923"/>
      <c r="AA228" s="667" t="s">
        <v>372</v>
      </c>
      <c r="AB228" s="923"/>
      <c r="AC228" s="667" t="s">
        <v>89</v>
      </c>
      <c r="AD228" s="923"/>
      <c r="AE228" s="667" t="s">
        <v>90</v>
      </c>
      <c r="AF228" s="667" t="s">
        <v>101</v>
      </c>
      <c r="AG228" s="667" t="str">
        <f aca="false">IF(X228&gt;=1,(AB228*12+AD228)-(X228*12+Z228)+1,"")</f>
        <v/>
      </c>
      <c r="AH228" s="849" t="s">
        <v>373</v>
      </c>
      <c r="AI228" s="850" t="str">
        <f aca="false">IFERROR(ROUNDDOWN(ROUND(L226*V228,0)*M226,0)*AG228,"")</f>
        <v/>
      </c>
      <c r="AJ228" s="924" t="str">
        <f aca="false">IFERROR(ROUNDDOWN(ROUND((L226*(V228-AX226)),0)*M226,0)*AG228,"")</f>
        <v/>
      </c>
      <c r="AK228" s="852" t="e">
        <f aca="false">IFERROR(ROUNDDOWN(ROUNDDOWN(ROUND(L226*VLOOKUP(K226,【参考】数式用!$A$5:$AB$27,MATCH("新加算Ⅳ",【参考】数式用!$B$4:$AB$4,0)+1,0),0)*M226,0)*AG228*0.5,0),"")),0),0),0))</f>
        <v>#N/A</v>
      </c>
      <c r="AL228" s="925"/>
      <c r="AM228" s="940" t="e">
        <f aca="false">IFERROR(IF('別紙様式2-2（４・５月分）'!Q175="ベア加算","", IF(OR(U228="新加算Ⅰ",U228="新加算Ⅱ",U228="新加算Ⅲ",U228="新加算Ⅳ"),ROUNDDOWN(ROUND(L226*VLOOKUP(K226,【参考】数式用!$A$5:$I$27,MATCH("ベア加算",【参考】数式用!$B$4:$I$4,0)+1,0),0)*M226,0)*AG228,"")),"")),0),0))))</f>
        <v>#N/A</v>
      </c>
      <c r="AN228" s="927"/>
      <c r="AO228" s="930"/>
      <c r="AP228" s="929"/>
      <c r="AQ228" s="930"/>
      <c r="AR228" s="931"/>
      <c r="AS228" s="932"/>
      <c r="AT228" s="920"/>
      <c r="AU228" s="611"/>
      <c r="AV228" s="831" t="str">
        <f aca="false">IF(OR(AB226&lt;&gt;7,AD226&lt;&gt;3),"V列に色付け","")</f>
        <v/>
      </c>
      <c r="AW228" s="877"/>
      <c r="AX228" s="833"/>
      <c r="AY228" s="933"/>
      <c r="AZ228" s="835" t="e">
        <f aca="false">IF(AM228&lt;&gt;"",IF(AN228="○","入力済","未入力"),"")</f>
        <v>#N/A</v>
      </c>
      <c r="BA228" s="835" t="str">
        <f aca="false">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835" t="str">
        <f aca="false">IF(OR(U228="新加算Ⅴ（７）",U228="新加算Ⅴ（９）",U228="新加算Ⅴ（10）",U228="新加算Ⅴ（12）",U228="新加算Ⅴ（13）",U228="新加算Ⅴ（14）"),IF(OR(AP228="○",AP228="令和６年度中に満たす"),"入力済","未入力"),"")</f>
        <v/>
      </c>
      <c r="BC228" s="835" t="str">
        <f aca="false">IF(OR(U228="新加算Ⅰ",U228="新加算Ⅱ",U228="新加算Ⅲ",U228="新加算Ⅴ（１）",U228="新加算Ⅴ（３）",U228="新加算Ⅴ（８）"),IF(OR(AQ228="○",AQ228="令和６年度中に満たす"),"入力済","未入力"),"")</f>
        <v/>
      </c>
      <c r="BD228" s="934" t="str">
        <f aca="false">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831" t="str">
        <f aca="false">IF(OR(U228="新加算Ⅰ",U228="新加算Ⅴ（１）",U228="新加算Ⅴ（２）",U228="新加算Ⅴ（５）",U228="新加算Ⅴ（７）",U228="新加算Ⅴ（10）"),IF(AS228="","未入力","入力済"),"")</f>
        <v/>
      </c>
      <c r="BF228" s="831" t="str">
        <f aca="false">G226</f>
        <v/>
      </c>
      <c r="BG228" s="831"/>
      <c r="BH228" s="831"/>
    </row>
    <row r="229" customFormat="false" ht="30" hidden="false" customHeight="true" outlineLevel="0" collapsed="false">
      <c r="A229" s="730"/>
      <c r="B229" s="731"/>
      <c r="C229" s="731"/>
      <c r="D229" s="731"/>
      <c r="E229" s="731"/>
      <c r="F229" s="731"/>
      <c r="G229" s="732"/>
      <c r="H229" s="732"/>
      <c r="I229" s="732"/>
      <c r="J229" s="860"/>
      <c r="K229" s="732"/>
      <c r="L229" s="861"/>
      <c r="M229" s="862"/>
      <c r="N229" s="859" t="str">
        <f aca="false">IF('別紙様式2-2（４・５月分）'!Q175="","",'別紙様式2-2（４・５月分）'!Q175)</f>
        <v/>
      </c>
      <c r="O229" s="863"/>
      <c r="P229" s="873"/>
      <c r="Q229" s="876"/>
      <c r="R229" s="874"/>
      <c r="S229" s="869"/>
      <c r="T229" s="843"/>
      <c r="U229" s="922"/>
      <c r="V229" s="870"/>
      <c r="W229" s="846"/>
      <c r="X229" s="923"/>
      <c r="Y229" s="667"/>
      <c r="Z229" s="923"/>
      <c r="AA229" s="667"/>
      <c r="AB229" s="923"/>
      <c r="AC229" s="667"/>
      <c r="AD229" s="923"/>
      <c r="AE229" s="667"/>
      <c r="AF229" s="667"/>
      <c r="AG229" s="667"/>
      <c r="AH229" s="849"/>
      <c r="AI229" s="850"/>
      <c r="AJ229" s="924"/>
      <c r="AK229" s="852"/>
      <c r="AL229" s="925"/>
      <c r="AM229" s="940"/>
      <c r="AN229" s="927"/>
      <c r="AO229" s="930"/>
      <c r="AP229" s="929"/>
      <c r="AQ229" s="930"/>
      <c r="AR229" s="931"/>
      <c r="AS229" s="932"/>
      <c r="AT229" s="935" t="str">
        <f aca="false">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611"/>
      <c r="AV229" s="831"/>
      <c r="AW229" s="877" t="str">
        <f aca="false">IF('別紙様式2-2（４・５月分）'!O175="","",'別紙様式2-2（４・５月分）'!O175)</f>
        <v/>
      </c>
      <c r="AX229" s="833"/>
      <c r="AY229" s="936"/>
      <c r="AZ229" s="835" t="str">
        <f aca="false">IF(OR(U229="新加算Ⅰ",U229="新加算Ⅱ",U229="新加算Ⅲ",U229="新加算Ⅳ",U229="新加算Ⅴ（１）",U229="新加算Ⅴ（２）",U229="新加算Ⅴ（３）",U229="新加算ⅠⅤ（４）",U229="新加算Ⅴ（５）",U229="新加算Ⅴ（６）",U229="新加算Ⅴ（８）",U229="新加算Ⅴ（11）"),IF(AJ229="○","","未入力"),"")</f>
        <v/>
      </c>
      <c r="BA229" s="835" t="str">
        <f aca="false">IF(OR(V229="新加算Ⅰ",V229="新加算Ⅱ",V229="新加算Ⅲ",V229="新加算Ⅳ",V229="新加算Ⅴ（１）",V229="新加算Ⅴ（２）",V229="新加算Ⅴ（３）",V229="新加算ⅠⅤ（４）",V229="新加算Ⅴ（５）",V229="新加算Ⅴ（６）",V229="新加算Ⅴ（８）",V229="新加算Ⅴ（11）"),IF(AK229="○","","未入力"),"")</f>
        <v/>
      </c>
      <c r="BB229" s="835" t="str">
        <f aca="false">IF(OR(V229="新加算Ⅴ（７）",V229="新加算Ⅴ（９）",V229="新加算Ⅴ（10）",V229="新加算Ⅴ（12）",V229="新加算Ⅴ（13）",V229="新加算Ⅴ（14）"),IF(AL229="○","","未入力"),"")</f>
        <v/>
      </c>
      <c r="BC229" s="835" t="str">
        <f aca="false">IF(OR(V229="新加算Ⅰ",V229="新加算Ⅱ",V229="新加算Ⅲ",V229="新加算Ⅴ（１）",V229="新加算Ⅴ（３）",V229="新加算Ⅴ（８）"),IF(AM229="○","","未入力"),"")</f>
        <v/>
      </c>
      <c r="BD229" s="934" t="str">
        <f aca="false">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831" t="str">
        <f aca="false">IF(AND(U229&lt;&gt;"（参考）令和７年度の移行予定",OR(V229="新加算Ⅰ",V229="新加算Ⅴ（１）",V229="新加算Ⅴ（２）",V229="新加算Ⅴ（５）",V229="新加算Ⅴ（７）",V229="新加算Ⅴ（10）")),IF(AO229="","未入力",IF(AO229="いずれも取得していない","要件を満たさない","")),"")</f>
        <v/>
      </c>
      <c r="BF229" s="831" t="str">
        <f aca="false">G226</f>
        <v/>
      </c>
      <c r="BG229" s="831"/>
      <c r="BH229" s="831"/>
    </row>
    <row r="230" customFormat="false" ht="30" hidden="false" customHeight="true" outlineLevel="0" collapsed="false">
      <c r="A230" s="616" t="n">
        <v>55</v>
      </c>
      <c r="B230" s="617" t="str">
        <f aca="false">IF(基本情報入力シート!C108="","",基本情報入力シート!C108)</f>
        <v/>
      </c>
      <c r="C230" s="617"/>
      <c r="D230" s="617"/>
      <c r="E230" s="617"/>
      <c r="F230" s="617"/>
      <c r="G230" s="618" t="str">
        <f aca="false">IF(基本情報入力シート!M108="","",基本情報入力シート!M108)</f>
        <v/>
      </c>
      <c r="H230" s="618" t="str">
        <f aca="false">IF(基本情報入力シート!R108="","",基本情報入力シート!R108)</f>
        <v/>
      </c>
      <c r="I230" s="618" t="str">
        <f aca="false">IF(基本情報入力シート!W108="","",基本情報入力シート!W108)</f>
        <v/>
      </c>
      <c r="J230" s="808" t="str">
        <f aca="false">IF(基本情報入力シート!X108="","",基本情報入力シート!X108)</f>
        <v/>
      </c>
      <c r="K230" s="618" t="str">
        <f aca="false">IF(基本情報入力シート!Y108="","",基本情報入力シート!Y108)</f>
        <v/>
      </c>
      <c r="L230" s="809" t="str">
        <f aca="false">IF(基本情報入力シート!AB108="","",基本情報入力シート!AB108)</f>
        <v/>
      </c>
      <c r="M230" s="810" t="e">
        <f aca="false">IF(基本情報入力シート!AC108="","",基本情報入力シート!AC108)</f>
        <v>#N/A</v>
      </c>
      <c r="N230" s="811" t="str">
        <f aca="false">IF('別紙様式2-2（４・５月分）'!Q176="","",'別紙様式2-2（４・５月分）'!Q176)</f>
        <v/>
      </c>
      <c r="O230" s="863" t="e">
        <f aca="false">IF(SUM('別紙様式2-2（４・５月分）'!R176:R178)=0,"",SUM('別紙様式2-2（４・５月分）'!R176:R178))</f>
        <v>#N/A</v>
      </c>
      <c r="P230" s="813" t="e">
        <f aca="false">IFERROR(VLOOKUP('別紙様式2-2（４・５月分）'!AR176,【参考】数式用!$AT$5:$AU$22,2,FALSE),"")))</f>
        <v>#N/A</v>
      </c>
      <c r="Q230" s="813"/>
      <c r="R230" s="813"/>
      <c r="S230" s="864" t="e">
        <f aca="false">IFERROR(VLOOKUP(K230,【参考】数式用!$A$5:$AB$27,MATCH(P230,【参考】数式用!$B$4:$AB$4,0)+1,0),"")))</f>
        <v>#N/A</v>
      </c>
      <c r="T230" s="815" t="s">
        <v>418</v>
      </c>
      <c r="U230" s="903" t="str">
        <f aca="false">IF('別紙様式2-3（６月以降分）'!U230="","",'別紙様式2-3（６月以降分）'!U230)</f>
        <v/>
      </c>
      <c r="V230" s="865" t="e">
        <f aca="false">IFERROR(VLOOKUP(K230,【参考】数式用!$A$5:$AB$27,MATCH(U230,【参考】数式用!$B$4:$AB$4,0)+1,0),"")))</f>
        <v>#N/A</v>
      </c>
      <c r="W230" s="818" t="s">
        <v>88</v>
      </c>
      <c r="X230" s="904" t="n">
        <f aca="false">'別紙様式2-3（６月以降分）'!X230</f>
        <v>6</v>
      </c>
      <c r="Y230" s="626" t="s">
        <v>89</v>
      </c>
      <c r="Z230" s="904" t="n">
        <f aca="false">'別紙様式2-3（６月以降分）'!Z230</f>
        <v>6</v>
      </c>
      <c r="AA230" s="626" t="s">
        <v>372</v>
      </c>
      <c r="AB230" s="904" t="n">
        <f aca="false">'別紙様式2-3（６月以降分）'!AB230</f>
        <v>7</v>
      </c>
      <c r="AC230" s="626" t="s">
        <v>89</v>
      </c>
      <c r="AD230" s="904" t="n">
        <f aca="false">'別紙様式2-3（６月以降分）'!AD230</f>
        <v>3</v>
      </c>
      <c r="AE230" s="626" t="s">
        <v>90</v>
      </c>
      <c r="AF230" s="626" t="s">
        <v>101</v>
      </c>
      <c r="AG230" s="626" t="n">
        <f aca="false">IF(X230&gt;=1,(AB230*12+AD230)-(X230*12+Z230)+1,"")</f>
        <v>10</v>
      </c>
      <c r="AH230" s="821" t="s">
        <v>373</v>
      </c>
      <c r="AI230" s="866" t="str">
        <f aca="false">'別紙様式2-3（６月以降分）'!AI230</f>
        <v/>
      </c>
      <c r="AJ230" s="905" t="str">
        <f aca="false">'別紙様式2-3（６月以降分）'!AJ230</f>
        <v/>
      </c>
      <c r="AK230" s="937" t="n">
        <f aca="false">'別紙様式2-3（６月以降分）'!AK230</f>
        <v>0</v>
      </c>
      <c r="AL230" s="907" t="str">
        <f aca="false">IF('別紙様式2-3（６月以降分）'!AL230="","",'別紙様式2-3（６月以降分）'!AL230)</f>
        <v/>
      </c>
      <c r="AM230" s="908" t="n">
        <f aca="false">'別紙様式2-3（６月以降分）'!AM230</f>
        <v>0</v>
      </c>
      <c r="AN230" s="909" t="str">
        <f aca="false">IF('別紙様式2-3（６月以降分）'!AN230="","",'別紙様式2-3（６月以降分）'!AN230)</f>
        <v/>
      </c>
      <c r="AO230" s="704" t="str">
        <f aca="false">IF('別紙様式2-3（６月以降分）'!AO230="","",'別紙様式2-3（６月以降分）'!AO230)</f>
        <v/>
      </c>
      <c r="AP230" s="911" t="str">
        <f aca="false">IF('別紙様式2-3（６月以降分）'!AP230="","",'別紙様式2-3（６月以降分）'!AP230)</f>
        <v/>
      </c>
      <c r="AQ230" s="704" t="str">
        <f aca="false">IF('別紙様式2-3（６月以降分）'!AQ230="","",'別紙様式2-3（６月以降分）'!AQ230)</f>
        <v/>
      </c>
      <c r="AR230" s="913" t="str">
        <f aca="false">IF('別紙様式2-3（６月以降分）'!AR230="","",'別紙様式2-3（６月以降分）'!AR230)</f>
        <v/>
      </c>
      <c r="AS230" s="914" t="str">
        <f aca="false">IF('別紙様式2-3（６月以降分）'!AS230="","",'別紙様式2-3（６月以降分）'!AS230)</f>
        <v/>
      </c>
      <c r="AT230" s="915" t="str">
        <f aca="false">IF(AV232="","",IF(V232&lt;V230,"！加算の要件上は問題ありませんが、令和６年度当初の新加算の加算率と比較して、移行後の加算率が下がる計画になっています。",""))</f>
        <v/>
      </c>
      <c r="AU230" s="938"/>
      <c r="AV230" s="917"/>
      <c r="AW230" s="877" t="str">
        <f aca="false">IF('別紙様式2-2（４・５月分）'!O176="","",'別紙様式2-2（４・５月分）'!O176)</f>
        <v/>
      </c>
      <c r="AX230" s="833" t="e">
        <f aca="false">IF(SUM('別紙様式2-2（４・５月分）'!P176:P178)=0,"",SUM('別紙様式2-2（４・５月分）'!P176:P178))</f>
        <v>#N/A</v>
      </c>
      <c r="AY230" s="919" t="e">
        <f aca="false">IFERROR(VLOOKUP(K230,【参考】数式用!$AJ$2:$AK$24,2,FALSE),"")))</f>
        <v>#N/A</v>
      </c>
      <c r="AZ230" s="684"/>
      <c r="BE230" s="12"/>
      <c r="BF230" s="831" t="str">
        <f aca="false">G230</f>
        <v/>
      </c>
      <c r="BG230" s="831"/>
      <c r="BH230" s="831"/>
    </row>
    <row r="231" customFormat="false" ht="15" hidden="false" customHeight="true" outlineLevel="0" collapsed="false">
      <c r="A231" s="616"/>
      <c r="B231" s="617"/>
      <c r="C231" s="617"/>
      <c r="D231" s="617"/>
      <c r="E231" s="617"/>
      <c r="F231" s="617"/>
      <c r="G231" s="618"/>
      <c r="H231" s="618"/>
      <c r="I231" s="618"/>
      <c r="J231" s="808"/>
      <c r="K231" s="618"/>
      <c r="L231" s="809"/>
      <c r="M231" s="810"/>
      <c r="N231" s="837" t="str">
        <f aca="false">IF('別紙様式2-2（４・５月分）'!Q177="","",'別紙様式2-2（４・５月分）'!Q177)</f>
        <v/>
      </c>
      <c r="O231" s="863"/>
      <c r="P231" s="813"/>
      <c r="Q231" s="813"/>
      <c r="R231" s="813"/>
      <c r="S231" s="864"/>
      <c r="T231" s="815"/>
      <c r="U231" s="903"/>
      <c r="V231" s="865"/>
      <c r="W231" s="818"/>
      <c r="X231" s="904"/>
      <c r="Y231" s="626"/>
      <c r="Z231" s="904"/>
      <c r="AA231" s="626"/>
      <c r="AB231" s="904"/>
      <c r="AC231" s="626"/>
      <c r="AD231" s="904"/>
      <c r="AE231" s="626"/>
      <c r="AF231" s="626"/>
      <c r="AG231" s="626"/>
      <c r="AH231" s="821"/>
      <c r="AI231" s="866"/>
      <c r="AJ231" s="905"/>
      <c r="AK231" s="937"/>
      <c r="AL231" s="907"/>
      <c r="AM231" s="908"/>
      <c r="AN231" s="909"/>
      <c r="AO231" s="704"/>
      <c r="AP231" s="911"/>
      <c r="AQ231" s="704"/>
      <c r="AR231" s="913"/>
      <c r="AS231" s="914"/>
      <c r="AT231" s="920" t="str">
        <f aca="false">IF(AV232="","",IF(OR(AB232="",AB232&lt;&gt;7,AD232="",AD232&lt;&gt;3),"！算定期間の終わりが令和７年３月になっていません。年度内の廃止予定等がなければ、算定対象月を令和７年３月にしてください。",""))</f>
        <v/>
      </c>
      <c r="AU231" s="938"/>
      <c r="AV231" s="917"/>
      <c r="AW231" s="877" t="str">
        <f aca="false">IF('別紙様式2-2（４・５月分）'!O177="","",'別紙様式2-2（４・５月分）'!O177)</f>
        <v/>
      </c>
      <c r="AX231" s="833"/>
      <c r="AY231" s="919"/>
      <c r="AZ231" s="573"/>
      <c r="BE231" s="12"/>
      <c r="BF231" s="831" t="str">
        <f aca="false">G230</f>
        <v/>
      </c>
      <c r="BG231" s="831"/>
      <c r="BH231" s="831"/>
    </row>
    <row r="232" customFormat="false" ht="15" hidden="false" customHeight="true" outlineLevel="0" collapsed="false">
      <c r="A232" s="616"/>
      <c r="B232" s="617"/>
      <c r="C232" s="617"/>
      <c r="D232" s="617"/>
      <c r="E232" s="617"/>
      <c r="F232" s="617"/>
      <c r="G232" s="618"/>
      <c r="H232" s="618"/>
      <c r="I232" s="618"/>
      <c r="J232" s="808"/>
      <c r="K232" s="618"/>
      <c r="L232" s="809"/>
      <c r="M232" s="810"/>
      <c r="N232" s="837"/>
      <c r="O232" s="863"/>
      <c r="P232" s="873" t="s">
        <v>92</v>
      </c>
      <c r="Q232" s="876" t="e">
        <f aca="false">IFERROR(VLOOKUP('別紙様式2-2（４・５月分）'!AR176,【参考】数式用!$AT$5:$AV$22,3,FALSE),"")))</f>
        <v>#N/A</v>
      </c>
      <c r="R232" s="874" t="s">
        <v>94</v>
      </c>
      <c r="S232" s="875" t="e">
        <f aca="false">IFERROR(VLOOKUP(K230,【参考】数式用!$A$5:$AB$27,MATCH(Q232,【参考】数式用!$B$4:$AB$4,0)+1,0),"")))</f>
        <v>#N/A</v>
      </c>
      <c r="T232" s="843" t="s">
        <v>419</v>
      </c>
      <c r="U232" s="922"/>
      <c r="V232" s="870" t="e">
        <f aca="false">IFERROR(VLOOKUP(K230,【参考】数式用!$A$5:$AB$27,MATCH(U232,【参考】数式用!$B$4:$AB$4,0)+1,0),"")))</f>
        <v>#N/A</v>
      </c>
      <c r="W232" s="846" t="s">
        <v>88</v>
      </c>
      <c r="X232" s="923"/>
      <c r="Y232" s="667" t="s">
        <v>89</v>
      </c>
      <c r="Z232" s="923"/>
      <c r="AA232" s="667" t="s">
        <v>372</v>
      </c>
      <c r="AB232" s="923"/>
      <c r="AC232" s="667" t="s">
        <v>89</v>
      </c>
      <c r="AD232" s="923"/>
      <c r="AE232" s="667" t="s">
        <v>90</v>
      </c>
      <c r="AF232" s="667" t="s">
        <v>101</v>
      </c>
      <c r="AG232" s="667" t="str">
        <f aca="false">IF(X232&gt;=1,(AB232*12+AD232)-(X232*12+Z232)+1,"")</f>
        <v/>
      </c>
      <c r="AH232" s="849" t="s">
        <v>373</v>
      </c>
      <c r="AI232" s="850" t="str">
        <f aca="false">IFERROR(ROUNDDOWN(ROUND(L230*V232,0)*M230,0)*AG232,"")</f>
        <v/>
      </c>
      <c r="AJ232" s="924" t="str">
        <f aca="false">IFERROR(ROUNDDOWN(ROUND((L230*(V232-AX230)),0)*M230,0)*AG232,"")</f>
        <v/>
      </c>
      <c r="AK232" s="852" t="e">
        <f aca="false">IFERROR(ROUNDDOWN(ROUNDDOWN(ROUND(L230*VLOOKUP(K230,【参考】数式用!$A$5:$AB$27,MATCH("新加算Ⅳ",【参考】数式用!$B$4:$AB$4,0)+1,0),0)*M230,0)*AG232*0.5,0),"")),0),0),0))</f>
        <v>#N/A</v>
      </c>
      <c r="AL232" s="925"/>
      <c r="AM232" s="940" t="e">
        <f aca="false">IFERROR(IF('別紙様式2-2（４・５月分）'!Q178="ベア加算","", IF(OR(U232="新加算Ⅰ",U232="新加算Ⅱ",U232="新加算Ⅲ",U232="新加算Ⅳ"),ROUNDDOWN(ROUND(L230*VLOOKUP(K230,【参考】数式用!$A$5:$I$27,MATCH("ベア加算",【参考】数式用!$B$4:$I$4,0)+1,0),0)*M230,0)*AG232,"")),"")),0),0))))</f>
        <v>#N/A</v>
      </c>
      <c r="AN232" s="927"/>
      <c r="AO232" s="930"/>
      <c r="AP232" s="929"/>
      <c r="AQ232" s="930"/>
      <c r="AR232" s="931"/>
      <c r="AS232" s="932"/>
      <c r="AT232" s="920"/>
      <c r="AU232" s="611"/>
      <c r="AV232" s="831" t="str">
        <f aca="false">IF(OR(AB230&lt;&gt;7,AD230&lt;&gt;3),"V列に色付け","")</f>
        <v/>
      </c>
      <c r="AW232" s="877"/>
      <c r="AX232" s="833"/>
      <c r="AY232" s="933"/>
      <c r="AZ232" s="835" t="e">
        <f aca="false">IF(AM232&lt;&gt;"",IF(AN232="○","入力済","未入力"),"")</f>
        <v>#N/A</v>
      </c>
      <c r="BA232" s="835" t="str">
        <f aca="false">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835" t="str">
        <f aca="false">IF(OR(U232="新加算Ⅴ（７）",U232="新加算Ⅴ（９）",U232="新加算Ⅴ（10）",U232="新加算Ⅴ（12）",U232="新加算Ⅴ（13）",U232="新加算Ⅴ（14）"),IF(OR(AP232="○",AP232="令和６年度中に満たす"),"入力済","未入力"),"")</f>
        <v/>
      </c>
      <c r="BC232" s="835" t="str">
        <f aca="false">IF(OR(U232="新加算Ⅰ",U232="新加算Ⅱ",U232="新加算Ⅲ",U232="新加算Ⅴ（１）",U232="新加算Ⅴ（３）",U232="新加算Ⅴ（８）"),IF(OR(AQ232="○",AQ232="令和６年度中に満たす"),"入力済","未入力"),"")</f>
        <v/>
      </c>
      <c r="BD232" s="934" t="str">
        <f aca="false">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831" t="str">
        <f aca="false">IF(OR(U232="新加算Ⅰ",U232="新加算Ⅴ（１）",U232="新加算Ⅴ（２）",U232="新加算Ⅴ（５）",U232="新加算Ⅴ（７）",U232="新加算Ⅴ（10）"),IF(AS232="","未入力","入力済"),"")</f>
        <v/>
      </c>
      <c r="BF232" s="831" t="str">
        <f aca="false">G230</f>
        <v/>
      </c>
      <c r="BG232" s="831"/>
      <c r="BH232" s="831"/>
    </row>
    <row r="233" customFormat="false" ht="30" hidden="false" customHeight="true" outlineLevel="0" collapsed="false">
      <c r="A233" s="616"/>
      <c r="B233" s="617"/>
      <c r="C233" s="617"/>
      <c r="D233" s="617"/>
      <c r="E233" s="617"/>
      <c r="F233" s="617"/>
      <c r="G233" s="618"/>
      <c r="H233" s="618"/>
      <c r="I233" s="618"/>
      <c r="J233" s="808"/>
      <c r="K233" s="618"/>
      <c r="L233" s="809"/>
      <c r="M233" s="810"/>
      <c r="N233" s="859" t="str">
        <f aca="false">IF('別紙様式2-2（４・５月分）'!Q178="","",'別紙様式2-2（４・５月分）'!Q178)</f>
        <v/>
      </c>
      <c r="O233" s="863"/>
      <c r="P233" s="873"/>
      <c r="Q233" s="876"/>
      <c r="R233" s="874"/>
      <c r="S233" s="875"/>
      <c r="T233" s="843"/>
      <c r="U233" s="922"/>
      <c r="V233" s="870"/>
      <c r="W233" s="846"/>
      <c r="X233" s="923"/>
      <c r="Y233" s="667"/>
      <c r="Z233" s="923"/>
      <c r="AA233" s="667"/>
      <c r="AB233" s="923"/>
      <c r="AC233" s="667"/>
      <c r="AD233" s="923"/>
      <c r="AE233" s="667"/>
      <c r="AF233" s="667"/>
      <c r="AG233" s="667"/>
      <c r="AH233" s="849"/>
      <c r="AI233" s="850"/>
      <c r="AJ233" s="924"/>
      <c r="AK233" s="852"/>
      <c r="AL233" s="925"/>
      <c r="AM233" s="940"/>
      <c r="AN233" s="927"/>
      <c r="AO233" s="930"/>
      <c r="AP233" s="929"/>
      <c r="AQ233" s="930"/>
      <c r="AR233" s="931"/>
      <c r="AS233" s="932"/>
      <c r="AT233" s="935" t="str">
        <f aca="false">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611"/>
      <c r="AV233" s="831"/>
      <c r="AW233" s="877" t="str">
        <f aca="false">IF('別紙様式2-2（４・５月分）'!O178="","",'別紙様式2-2（４・５月分）'!O178)</f>
        <v/>
      </c>
      <c r="AX233" s="833"/>
      <c r="AY233" s="936"/>
      <c r="AZ233" s="835" t="str">
        <f aca="false">IF(OR(U233="新加算Ⅰ",U233="新加算Ⅱ",U233="新加算Ⅲ",U233="新加算Ⅳ",U233="新加算Ⅴ（１）",U233="新加算Ⅴ（２）",U233="新加算Ⅴ（３）",U233="新加算ⅠⅤ（４）",U233="新加算Ⅴ（５）",U233="新加算Ⅴ（６）",U233="新加算Ⅴ（８）",U233="新加算Ⅴ（11）"),IF(AJ233="○","","未入力"),"")</f>
        <v/>
      </c>
      <c r="BA233" s="835" t="str">
        <f aca="false">IF(OR(V233="新加算Ⅰ",V233="新加算Ⅱ",V233="新加算Ⅲ",V233="新加算Ⅳ",V233="新加算Ⅴ（１）",V233="新加算Ⅴ（２）",V233="新加算Ⅴ（３）",V233="新加算ⅠⅤ（４）",V233="新加算Ⅴ（５）",V233="新加算Ⅴ（６）",V233="新加算Ⅴ（８）",V233="新加算Ⅴ（11）"),IF(AK233="○","","未入力"),"")</f>
        <v/>
      </c>
      <c r="BB233" s="835" t="str">
        <f aca="false">IF(OR(V233="新加算Ⅴ（７）",V233="新加算Ⅴ（９）",V233="新加算Ⅴ（10）",V233="新加算Ⅴ（12）",V233="新加算Ⅴ（13）",V233="新加算Ⅴ（14）"),IF(AL233="○","","未入力"),"")</f>
        <v/>
      </c>
      <c r="BC233" s="835" t="str">
        <f aca="false">IF(OR(V233="新加算Ⅰ",V233="新加算Ⅱ",V233="新加算Ⅲ",V233="新加算Ⅴ（１）",V233="新加算Ⅴ（３）",V233="新加算Ⅴ（８）"),IF(AM233="○","","未入力"),"")</f>
        <v/>
      </c>
      <c r="BD233" s="934" t="str">
        <f aca="false">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831" t="str">
        <f aca="false">IF(AND(U233&lt;&gt;"（参考）令和７年度の移行予定",OR(V233="新加算Ⅰ",V233="新加算Ⅴ（１）",V233="新加算Ⅴ（２）",V233="新加算Ⅴ（５）",V233="新加算Ⅴ（７）",V233="新加算Ⅴ（10）")),IF(AO233="","未入力",IF(AO233="いずれも取得していない","要件を満たさない","")),"")</f>
        <v/>
      </c>
      <c r="BF233" s="831" t="str">
        <f aca="false">G230</f>
        <v/>
      </c>
      <c r="BG233" s="831"/>
      <c r="BH233" s="831"/>
    </row>
    <row r="234" customFormat="false" ht="30" hidden="false" customHeight="true" outlineLevel="0" collapsed="false">
      <c r="A234" s="730" t="n">
        <v>56</v>
      </c>
      <c r="B234" s="731" t="str">
        <f aca="false">IF(基本情報入力シート!C109="","",基本情報入力シート!C109)</f>
        <v/>
      </c>
      <c r="C234" s="731"/>
      <c r="D234" s="731"/>
      <c r="E234" s="731"/>
      <c r="F234" s="731"/>
      <c r="G234" s="732" t="str">
        <f aca="false">IF(基本情報入力シート!M109="","",基本情報入力シート!M109)</f>
        <v/>
      </c>
      <c r="H234" s="732" t="str">
        <f aca="false">IF(基本情報入力シート!R109="","",基本情報入力シート!R109)</f>
        <v/>
      </c>
      <c r="I234" s="732" t="str">
        <f aca="false">IF(基本情報入力シート!W109="","",基本情報入力シート!W109)</f>
        <v/>
      </c>
      <c r="J234" s="860" t="str">
        <f aca="false">IF(基本情報入力シート!X109="","",基本情報入力シート!X109)</f>
        <v/>
      </c>
      <c r="K234" s="732" t="str">
        <f aca="false">IF(基本情報入力シート!Y109="","",基本情報入力シート!Y109)</f>
        <v/>
      </c>
      <c r="L234" s="861" t="str">
        <f aca="false">IF(基本情報入力シート!AB109="","",基本情報入力シート!AB109)</f>
        <v/>
      </c>
      <c r="M234" s="862" t="e">
        <f aca="false">IF(基本情報入力シート!AC109="","",基本情報入力シート!AC109)</f>
        <v>#N/A</v>
      </c>
      <c r="N234" s="811" t="str">
        <f aca="false">IF('別紙様式2-2（４・５月分）'!Q179="","",'別紙様式2-2（４・５月分）'!Q179)</f>
        <v/>
      </c>
      <c r="O234" s="863" t="e">
        <f aca="false">IF(SUM('別紙様式2-2（４・５月分）'!R179:R181)=0,"",SUM('別紙様式2-2（４・５月分）'!R179:R181))</f>
        <v>#N/A</v>
      </c>
      <c r="P234" s="813" t="e">
        <f aca="false">IFERROR(VLOOKUP('別紙様式2-2（４・５月分）'!AR179,【参考】数式用!$AT$5:$AU$22,2,FALSE),"")))</f>
        <v>#N/A</v>
      </c>
      <c r="Q234" s="813"/>
      <c r="R234" s="813"/>
      <c r="S234" s="864" t="e">
        <f aca="false">IFERROR(VLOOKUP(K234,【参考】数式用!$A$5:$AB$27,MATCH(P234,【参考】数式用!$B$4:$AB$4,0)+1,0),"")))</f>
        <v>#N/A</v>
      </c>
      <c r="T234" s="815" t="s">
        <v>418</v>
      </c>
      <c r="U234" s="903" t="str">
        <f aca="false">IF('別紙様式2-3（６月以降分）'!U234="","",'別紙様式2-3（６月以降分）'!U234)</f>
        <v/>
      </c>
      <c r="V234" s="865" t="e">
        <f aca="false">IFERROR(VLOOKUP(K234,【参考】数式用!$A$5:$AB$27,MATCH(U234,【参考】数式用!$B$4:$AB$4,0)+1,0),"")))</f>
        <v>#N/A</v>
      </c>
      <c r="W234" s="818" t="s">
        <v>88</v>
      </c>
      <c r="X234" s="904" t="n">
        <f aca="false">'別紙様式2-3（６月以降分）'!X234</f>
        <v>6</v>
      </c>
      <c r="Y234" s="626" t="s">
        <v>89</v>
      </c>
      <c r="Z234" s="904" t="n">
        <f aca="false">'別紙様式2-3（６月以降分）'!Z234</f>
        <v>6</v>
      </c>
      <c r="AA234" s="626" t="s">
        <v>372</v>
      </c>
      <c r="AB234" s="904" t="n">
        <f aca="false">'別紙様式2-3（６月以降分）'!AB234</f>
        <v>7</v>
      </c>
      <c r="AC234" s="626" t="s">
        <v>89</v>
      </c>
      <c r="AD234" s="904" t="n">
        <f aca="false">'別紙様式2-3（６月以降分）'!AD234</f>
        <v>3</v>
      </c>
      <c r="AE234" s="626" t="s">
        <v>90</v>
      </c>
      <c r="AF234" s="626" t="s">
        <v>101</v>
      </c>
      <c r="AG234" s="626" t="n">
        <f aca="false">IF(X234&gt;=1,(AB234*12+AD234)-(X234*12+Z234)+1,"")</f>
        <v>10</v>
      </c>
      <c r="AH234" s="821" t="s">
        <v>373</v>
      </c>
      <c r="AI234" s="866" t="str">
        <f aca="false">'別紙様式2-3（６月以降分）'!AI234</f>
        <v/>
      </c>
      <c r="AJ234" s="905" t="str">
        <f aca="false">'別紙様式2-3（６月以降分）'!AJ234</f>
        <v/>
      </c>
      <c r="AK234" s="937" t="n">
        <f aca="false">'別紙様式2-3（６月以降分）'!AK234</f>
        <v>0</v>
      </c>
      <c r="AL234" s="907" t="str">
        <f aca="false">IF('別紙様式2-3（６月以降分）'!AL234="","",'別紙様式2-3（６月以降分）'!AL234)</f>
        <v/>
      </c>
      <c r="AM234" s="908" t="n">
        <f aca="false">'別紙様式2-3（６月以降分）'!AM234</f>
        <v>0</v>
      </c>
      <c r="AN234" s="909" t="str">
        <f aca="false">IF('別紙様式2-3（６月以降分）'!AN234="","",'別紙様式2-3（６月以降分）'!AN234)</f>
        <v/>
      </c>
      <c r="AO234" s="704" t="str">
        <f aca="false">IF('別紙様式2-3（６月以降分）'!AO234="","",'別紙様式2-3（６月以降分）'!AO234)</f>
        <v/>
      </c>
      <c r="AP234" s="911" t="str">
        <f aca="false">IF('別紙様式2-3（６月以降分）'!AP234="","",'別紙様式2-3（６月以降分）'!AP234)</f>
        <v/>
      </c>
      <c r="AQ234" s="704" t="str">
        <f aca="false">IF('別紙様式2-3（６月以降分）'!AQ234="","",'別紙様式2-3（６月以降分）'!AQ234)</f>
        <v/>
      </c>
      <c r="AR234" s="913" t="str">
        <f aca="false">IF('別紙様式2-3（６月以降分）'!AR234="","",'別紙様式2-3（６月以降分）'!AR234)</f>
        <v/>
      </c>
      <c r="AS234" s="914" t="str">
        <f aca="false">IF('別紙様式2-3（６月以降分）'!AS234="","",'別紙様式2-3（６月以降分）'!AS234)</f>
        <v/>
      </c>
      <c r="AT234" s="915" t="str">
        <f aca="false">IF(AV236="","",IF(V236&lt;V234,"！加算の要件上は問題ありませんが、令和６年度当初の新加算の加算率と比較して、移行後の加算率が下がる計画になっています。",""))</f>
        <v/>
      </c>
      <c r="AU234" s="938"/>
      <c r="AV234" s="917"/>
      <c r="AW234" s="877" t="str">
        <f aca="false">IF('別紙様式2-2（４・５月分）'!O179="","",'別紙様式2-2（４・５月分）'!O179)</f>
        <v/>
      </c>
      <c r="AX234" s="833" t="e">
        <f aca="false">IF(SUM('別紙様式2-2（４・５月分）'!P179:P181)=0,"",SUM('別紙様式2-2（４・５月分）'!P179:P181))</f>
        <v>#N/A</v>
      </c>
      <c r="AY234" s="939" t="e">
        <f aca="false">IFERROR(VLOOKUP(K234,【参考】数式用!$AJ$2:$AK$24,2,FALSE),"")))</f>
        <v>#N/A</v>
      </c>
      <c r="AZ234" s="684"/>
      <c r="BE234" s="12"/>
      <c r="BF234" s="831" t="str">
        <f aca="false">G234</f>
        <v/>
      </c>
      <c r="BG234" s="831"/>
      <c r="BH234" s="831"/>
    </row>
    <row r="235" customFormat="false" ht="15" hidden="false" customHeight="true" outlineLevel="0" collapsed="false">
      <c r="A235" s="730"/>
      <c r="B235" s="731"/>
      <c r="C235" s="731"/>
      <c r="D235" s="731"/>
      <c r="E235" s="731"/>
      <c r="F235" s="731"/>
      <c r="G235" s="732"/>
      <c r="H235" s="732"/>
      <c r="I235" s="732"/>
      <c r="J235" s="860"/>
      <c r="K235" s="732"/>
      <c r="L235" s="861"/>
      <c r="M235" s="862"/>
      <c r="N235" s="837" t="str">
        <f aca="false">IF('別紙様式2-2（４・５月分）'!Q180="","",'別紙様式2-2（４・５月分）'!Q180)</f>
        <v/>
      </c>
      <c r="O235" s="863"/>
      <c r="P235" s="813"/>
      <c r="Q235" s="813"/>
      <c r="R235" s="813"/>
      <c r="S235" s="864"/>
      <c r="T235" s="815"/>
      <c r="U235" s="903"/>
      <c r="V235" s="865"/>
      <c r="W235" s="818"/>
      <c r="X235" s="904"/>
      <c r="Y235" s="626"/>
      <c r="Z235" s="904"/>
      <c r="AA235" s="626"/>
      <c r="AB235" s="904"/>
      <c r="AC235" s="626"/>
      <c r="AD235" s="904"/>
      <c r="AE235" s="626"/>
      <c r="AF235" s="626"/>
      <c r="AG235" s="626"/>
      <c r="AH235" s="821"/>
      <c r="AI235" s="866"/>
      <c r="AJ235" s="905"/>
      <c r="AK235" s="937"/>
      <c r="AL235" s="907"/>
      <c r="AM235" s="908"/>
      <c r="AN235" s="909"/>
      <c r="AO235" s="704"/>
      <c r="AP235" s="911"/>
      <c r="AQ235" s="704"/>
      <c r="AR235" s="913"/>
      <c r="AS235" s="914"/>
      <c r="AT235" s="920" t="str">
        <f aca="false">IF(AV236="","",IF(OR(AB236="",AB236&lt;&gt;7,AD236="",AD236&lt;&gt;3),"！算定期間の終わりが令和７年３月になっていません。年度内の廃止予定等がなければ、算定対象月を令和７年３月にしてください。",""))</f>
        <v/>
      </c>
      <c r="AU235" s="938"/>
      <c r="AV235" s="917"/>
      <c r="AW235" s="877" t="str">
        <f aca="false">IF('別紙様式2-2（４・５月分）'!O180="","",'別紙様式2-2（４・５月分）'!O180)</f>
        <v/>
      </c>
      <c r="AX235" s="833"/>
      <c r="AY235" s="939"/>
      <c r="AZ235" s="573"/>
      <c r="BE235" s="12"/>
      <c r="BF235" s="831" t="str">
        <f aca="false">G234</f>
        <v/>
      </c>
      <c r="BG235" s="831"/>
      <c r="BH235" s="831"/>
    </row>
    <row r="236" customFormat="false" ht="15" hidden="false" customHeight="true" outlineLevel="0" collapsed="false">
      <c r="A236" s="730"/>
      <c r="B236" s="731"/>
      <c r="C236" s="731"/>
      <c r="D236" s="731"/>
      <c r="E236" s="731"/>
      <c r="F236" s="731"/>
      <c r="G236" s="732"/>
      <c r="H236" s="732"/>
      <c r="I236" s="732"/>
      <c r="J236" s="860"/>
      <c r="K236" s="732"/>
      <c r="L236" s="861"/>
      <c r="M236" s="862"/>
      <c r="N236" s="837"/>
      <c r="O236" s="863"/>
      <c r="P236" s="873" t="s">
        <v>92</v>
      </c>
      <c r="Q236" s="876" t="e">
        <f aca="false">IFERROR(VLOOKUP('別紙様式2-2（４・５月分）'!AR179,【参考】数式用!$AT$5:$AV$22,3,FALSE),"")))</f>
        <v>#N/A</v>
      </c>
      <c r="R236" s="874" t="s">
        <v>94</v>
      </c>
      <c r="S236" s="869" t="e">
        <f aca="false">IFERROR(VLOOKUP(K234,【参考】数式用!$A$5:$AB$27,MATCH(Q236,【参考】数式用!$B$4:$AB$4,0)+1,0),"")))</f>
        <v>#N/A</v>
      </c>
      <c r="T236" s="843" t="s">
        <v>419</v>
      </c>
      <c r="U236" s="922"/>
      <c r="V236" s="870" t="e">
        <f aca="false">IFERROR(VLOOKUP(K234,【参考】数式用!$A$5:$AB$27,MATCH(U236,【参考】数式用!$B$4:$AB$4,0)+1,0),"")))</f>
        <v>#N/A</v>
      </c>
      <c r="W236" s="846" t="s">
        <v>88</v>
      </c>
      <c r="X236" s="923"/>
      <c r="Y236" s="667" t="s">
        <v>89</v>
      </c>
      <c r="Z236" s="923"/>
      <c r="AA236" s="667" t="s">
        <v>372</v>
      </c>
      <c r="AB236" s="923"/>
      <c r="AC236" s="667" t="s">
        <v>89</v>
      </c>
      <c r="AD236" s="923"/>
      <c r="AE236" s="667" t="s">
        <v>90</v>
      </c>
      <c r="AF236" s="667" t="s">
        <v>101</v>
      </c>
      <c r="AG236" s="667" t="str">
        <f aca="false">IF(X236&gt;=1,(AB236*12+AD236)-(X236*12+Z236)+1,"")</f>
        <v/>
      </c>
      <c r="AH236" s="849" t="s">
        <v>373</v>
      </c>
      <c r="AI236" s="850" t="str">
        <f aca="false">IFERROR(ROUNDDOWN(ROUND(L234*V236,0)*M234,0)*AG236,"")</f>
        <v/>
      </c>
      <c r="AJ236" s="924" t="str">
        <f aca="false">IFERROR(ROUNDDOWN(ROUND((L234*(V236-AX234)),0)*M234,0)*AG236,"")</f>
        <v/>
      </c>
      <c r="AK236" s="852" t="e">
        <f aca="false">IFERROR(ROUNDDOWN(ROUNDDOWN(ROUND(L234*VLOOKUP(K234,【参考】数式用!$A$5:$AB$27,MATCH("新加算Ⅳ",【参考】数式用!$B$4:$AB$4,0)+1,0),0)*M234,0)*AG236*0.5,0),"")),0),0),0))</f>
        <v>#N/A</v>
      </c>
      <c r="AL236" s="925"/>
      <c r="AM236" s="940" t="e">
        <f aca="false">IFERROR(IF('別紙様式2-2（４・５月分）'!Q181="ベア加算","", IF(OR(U236="新加算Ⅰ",U236="新加算Ⅱ",U236="新加算Ⅲ",U236="新加算Ⅳ"),ROUNDDOWN(ROUND(L234*VLOOKUP(K234,【参考】数式用!$A$5:$I$27,MATCH("ベア加算",【参考】数式用!$B$4:$I$4,0)+1,0),0)*M234,0)*AG236,"")),"")),0),0))))</f>
        <v>#N/A</v>
      </c>
      <c r="AN236" s="927"/>
      <c r="AO236" s="930"/>
      <c r="AP236" s="929"/>
      <c r="AQ236" s="930"/>
      <c r="AR236" s="931"/>
      <c r="AS236" s="932"/>
      <c r="AT236" s="920"/>
      <c r="AU236" s="611"/>
      <c r="AV236" s="831" t="str">
        <f aca="false">IF(OR(AB234&lt;&gt;7,AD234&lt;&gt;3),"V列に色付け","")</f>
        <v/>
      </c>
      <c r="AW236" s="877"/>
      <c r="AX236" s="833"/>
      <c r="AY236" s="933"/>
      <c r="AZ236" s="835" t="e">
        <f aca="false">IF(AM236&lt;&gt;"",IF(AN236="○","入力済","未入力"),"")</f>
        <v>#N/A</v>
      </c>
      <c r="BA236" s="835" t="str">
        <f aca="false">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835" t="str">
        <f aca="false">IF(OR(U236="新加算Ⅴ（７）",U236="新加算Ⅴ（９）",U236="新加算Ⅴ（10）",U236="新加算Ⅴ（12）",U236="新加算Ⅴ（13）",U236="新加算Ⅴ（14）"),IF(OR(AP236="○",AP236="令和６年度中に満たす"),"入力済","未入力"),"")</f>
        <v/>
      </c>
      <c r="BC236" s="835" t="str">
        <f aca="false">IF(OR(U236="新加算Ⅰ",U236="新加算Ⅱ",U236="新加算Ⅲ",U236="新加算Ⅴ（１）",U236="新加算Ⅴ（３）",U236="新加算Ⅴ（８）"),IF(OR(AQ236="○",AQ236="令和６年度中に満たす"),"入力済","未入力"),"")</f>
        <v/>
      </c>
      <c r="BD236" s="934" t="str">
        <f aca="false">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831" t="str">
        <f aca="false">IF(OR(U236="新加算Ⅰ",U236="新加算Ⅴ（１）",U236="新加算Ⅴ（２）",U236="新加算Ⅴ（５）",U236="新加算Ⅴ（７）",U236="新加算Ⅴ（10）"),IF(AS236="","未入力","入力済"),"")</f>
        <v/>
      </c>
      <c r="BF236" s="831" t="str">
        <f aca="false">G234</f>
        <v/>
      </c>
      <c r="BG236" s="831"/>
      <c r="BH236" s="831"/>
    </row>
    <row r="237" customFormat="false" ht="30" hidden="false" customHeight="true" outlineLevel="0" collapsed="false">
      <c r="A237" s="730"/>
      <c r="B237" s="731"/>
      <c r="C237" s="731"/>
      <c r="D237" s="731"/>
      <c r="E237" s="731"/>
      <c r="F237" s="731"/>
      <c r="G237" s="732"/>
      <c r="H237" s="732"/>
      <c r="I237" s="732"/>
      <c r="J237" s="860"/>
      <c r="K237" s="732"/>
      <c r="L237" s="861"/>
      <c r="M237" s="862"/>
      <c r="N237" s="859" t="str">
        <f aca="false">IF('別紙様式2-2（４・５月分）'!Q181="","",'別紙様式2-2（４・５月分）'!Q181)</f>
        <v/>
      </c>
      <c r="O237" s="863"/>
      <c r="P237" s="873"/>
      <c r="Q237" s="876"/>
      <c r="R237" s="874"/>
      <c r="S237" s="869"/>
      <c r="T237" s="843"/>
      <c r="U237" s="922"/>
      <c r="V237" s="870"/>
      <c r="W237" s="846"/>
      <c r="X237" s="923"/>
      <c r="Y237" s="667"/>
      <c r="Z237" s="923"/>
      <c r="AA237" s="667"/>
      <c r="AB237" s="923"/>
      <c r="AC237" s="667"/>
      <c r="AD237" s="923"/>
      <c r="AE237" s="667"/>
      <c r="AF237" s="667"/>
      <c r="AG237" s="667"/>
      <c r="AH237" s="849"/>
      <c r="AI237" s="850"/>
      <c r="AJ237" s="924"/>
      <c r="AK237" s="852"/>
      <c r="AL237" s="925"/>
      <c r="AM237" s="940"/>
      <c r="AN237" s="927"/>
      <c r="AO237" s="930"/>
      <c r="AP237" s="929"/>
      <c r="AQ237" s="930"/>
      <c r="AR237" s="931"/>
      <c r="AS237" s="932"/>
      <c r="AT237" s="935" t="str">
        <f aca="false">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611"/>
      <c r="AV237" s="831"/>
      <c r="AW237" s="877" t="str">
        <f aca="false">IF('別紙様式2-2（４・５月分）'!O181="","",'別紙様式2-2（４・５月分）'!O181)</f>
        <v/>
      </c>
      <c r="AX237" s="833"/>
      <c r="AY237" s="936"/>
      <c r="AZ237" s="835" t="str">
        <f aca="false">IF(OR(U237="新加算Ⅰ",U237="新加算Ⅱ",U237="新加算Ⅲ",U237="新加算Ⅳ",U237="新加算Ⅴ（１）",U237="新加算Ⅴ（２）",U237="新加算Ⅴ（３）",U237="新加算ⅠⅤ（４）",U237="新加算Ⅴ（５）",U237="新加算Ⅴ（６）",U237="新加算Ⅴ（８）",U237="新加算Ⅴ（11）"),IF(AJ237="○","","未入力"),"")</f>
        <v/>
      </c>
      <c r="BA237" s="835" t="str">
        <f aca="false">IF(OR(V237="新加算Ⅰ",V237="新加算Ⅱ",V237="新加算Ⅲ",V237="新加算Ⅳ",V237="新加算Ⅴ（１）",V237="新加算Ⅴ（２）",V237="新加算Ⅴ（３）",V237="新加算ⅠⅤ（４）",V237="新加算Ⅴ（５）",V237="新加算Ⅴ（６）",V237="新加算Ⅴ（８）",V237="新加算Ⅴ（11）"),IF(AK237="○","","未入力"),"")</f>
        <v/>
      </c>
      <c r="BB237" s="835" t="str">
        <f aca="false">IF(OR(V237="新加算Ⅴ（７）",V237="新加算Ⅴ（９）",V237="新加算Ⅴ（10）",V237="新加算Ⅴ（12）",V237="新加算Ⅴ（13）",V237="新加算Ⅴ（14）"),IF(AL237="○","","未入力"),"")</f>
        <v/>
      </c>
      <c r="BC237" s="835" t="str">
        <f aca="false">IF(OR(V237="新加算Ⅰ",V237="新加算Ⅱ",V237="新加算Ⅲ",V237="新加算Ⅴ（１）",V237="新加算Ⅴ（３）",V237="新加算Ⅴ（８）"),IF(AM237="○","","未入力"),"")</f>
        <v/>
      </c>
      <c r="BD237" s="934" t="str">
        <f aca="false">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831" t="str">
        <f aca="false">IF(AND(U237&lt;&gt;"（参考）令和７年度の移行予定",OR(V237="新加算Ⅰ",V237="新加算Ⅴ（１）",V237="新加算Ⅴ（２）",V237="新加算Ⅴ（５）",V237="新加算Ⅴ（７）",V237="新加算Ⅴ（10）")),IF(AO237="","未入力",IF(AO237="いずれも取得していない","要件を満たさない","")),"")</f>
        <v/>
      </c>
      <c r="BF237" s="831" t="str">
        <f aca="false">G234</f>
        <v/>
      </c>
      <c r="BG237" s="831"/>
      <c r="BH237" s="831"/>
    </row>
    <row r="238" customFormat="false" ht="30" hidden="false" customHeight="true" outlineLevel="0" collapsed="false">
      <c r="A238" s="616" t="n">
        <v>57</v>
      </c>
      <c r="B238" s="731" t="str">
        <f aca="false">IF(基本情報入力シート!C110="","",基本情報入力シート!C110)</f>
        <v/>
      </c>
      <c r="C238" s="731"/>
      <c r="D238" s="731"/>
      <c r="E238" s="731"/>
      <c r="F238" s="731"/>
      <c r="G238" s="732" t="str">
        <f aca="false">IF(基本情報入力シート!M110="","",基本情報入力シート!M110)</f>
        <v/>
      </c>
      <c r="H238" s="732" t="str">
        <f aca="false">IF(基本情報入力シート!R110="","",基本情報入力シート!R110)</f>
        <v/>
      </c>
      <c r="I238" s="732" t="str">
        <f aca="false">IF(基本情報入力シート!W110="","",基本情報入力シート!W110)</f>
        <v/>
      </c>
      <c r="J238" s="860" t="str">
        <f aca="false">IF(基本情報入力シート!X110="","",基本情報入力シート!X110)</f>
        <v/>
      </c>
      <c r="K238" s="732" t="str">
        <f aca="false">IF(基本情報入力シート!Y110="","",基本情報入力シート!Y110)</f>
        <v/>
      </c>
      <c r="L238" s="861" t="str">
        <f aca="false">IF(基本情報入力シート!AB110="","",基本情報入力シート!AB110)</f>
        <v/>
      </c>
      <c r="M238" s="862" t="e">
        <f aca="false">IF(基本情報入力シート!AC110="","",基本情報入力シート!AC110)</f>
        <v>#N/A</v>
      </c>
      <c r="N238" s="811" t="str">
        <f aca="false">IF('別紙様式2-2（４・５月分）'!Q182="","",'別紙様式2-2（４・５月分）'!Q182)</f>
        <v/>
      </c>
      <c r="O238" s="863" t="e">
        <f aca="false">IF(SUM('別紙様式2-2（４・５月分）'!R182:R184)=0,"",SUM('別紙様式2-2（４・５月分）'!R182:R184))</f>
        <v>#N/A</v>
      </c>
      <c r="P238" s="813" t="e">
        <f aca="false">IFERROR(VLOOKUP('別紙様式2-2（４・５月分）'!AR182,【参考】数式用!$AT$5:$AU$22,2,FALSE),"")))</f>
        <v>#N/A</v>
      </c>
      <c r="Q238" s="813"/>
      <c r="R238" s="813"/>
      <c r="S238" s="864" t="e">
        <f aca="false">IFERROR(VLOOKUP(K238,【参考】数式用!$A$5:$AB$27,MATCH(P238,【参考】数式用!$B$4:$AB$4,0)+1,0),"")))</f>
        <v>#N/A</v>
      </c>
      <c r="T238" s="815" t="s">
        <v>418</v>
      </c>
      <c r="U238" s="903" t="str">
        <f aca="false">IF('別紙様式2-3（６月以降分）'!U238="","",'別紙様式2-3（６月以降分）'!U238)</f>
        <v/>
      </c>
      <c r="V238" s="865" t="e">
        <f aca="false">IFERROR(VLOOKUP(K238,【参考】数式用!$A$5:$AB$27,MATCH(U238,【参考】数式用!$B$4:$AB$4,0)+1,0),"")))</f>
        <v>#N/A</v>
      </c>
      <c r="W238" s="818" t="s">
        <v>88</v>
      </c>
      <c r="X238" s="904" t="n">
        <f aca="false">'別紙様式2-3（６月以降分）'!X238</f>
        <v>6</v>
      </c>
      <c r="Y238" s="626" t="s">
        <v>89</v>
      </c>
      <c r="Z238" s="904" t="n">
        <f aca="false">'別紙様式2-3（６月以降分）'!Z238</f>
        <v>6</v>
      </c>
      <c r="AA238" s="626" t="s">
        <v>372</v>
      </c>
      <c r="AB238" s="904" t="n">
        <f aca="false">'別紙様式2-3（６月以降分）'!AB238</f>
        <v>7</v>
      </c>
      <c r="AC238" s="626" t="s">
        <v>89</v>
      </c>
      <c r="AD238" s="904" t="n">
        <f aca="false">'別紙様式2-3（６月以降分）'!AD238</f>
        <v>3</v>
      </c>
      <c r="AE238" s="626" t="s">
        <v>90</v>
      </c>
      <c r="AF238" s="626" t="s">
        <v>101</v>
      </c>
      <c r="AG238" s="626" t="n">
        <f aca="false">IF(X238&gt;=1,(AB238*12+AD238)-(X238*12+Z238)+1,"")</f>
        <v>10</v>
      </c>
      <c r="AH238" s="821" t="s">
        <v>373</v>
      </c>
      <c r="AI238" s="866" t="str">
        <f aca="false">'別紙様式2-3（６月以降分）'!AI238</f>
        <v/>
      </c>
      <c r="AJ238" s="905" t="str">
        <f aca="false">'別紙様式2-3（６月以降分）'!AJ238</f>
        <v/>
      </c>
      <c r="AK238" s="937" t="n">
        <f aca="false">'別紙様式2-3（６月以降分）'!AK238</f>
        <v>0</v>
      </c>
      <c r="AL238" s="907" t="str">
        <f aca="false">IF('別紙様式2-3（６月以降分）'!AL238="","",'別紙様式2-3（６月以降分）'!AL238)</f>
        <v/>
      </c>
      <c r="AM238" s="908" t="n">
        <f aca="false">'別紙様式2-3（６月以降分）'!AM238</f>
        <v>0</v>
      </c>
      <c r="AN238" s="909" t="str">
        <f aca="false">IF('別紙様式2-3（６月以降分）'!AN238="","",'別紙様式2-3（６月以降分）'!AN238)</f>
        <v/>
      </c>
      <c r="AO238" s="704" t="str">
        <f aca="false">IF('別紙様式2-3（６月以降分）'!AO238="","",'別紙様式2-3（６月以降分）'!AO238)</f>
        <v/>
      </c>
      <c r="AP238" s="911" t="str">
        <f aca="false">IF('別紙様式2-3（６月以降分）'!AP238="","",'別紙様式2-3（６月以降分）'!AP238)</f>
        <v/>
      </c>
      <c r="AQ238" s="704" t="str">
        <f aca="false">IF('別紙様式2-3（６月以降分）'!AQ238="","",'別紙様式2-3（６月以降分）'!AQ238)</f>
        <v/>
      </c>
      <c r="AR238" s="913" t="str">
        <f aca="false">IF('別紙様式2-3（６月以降分）'!AR238="","",'別紙様式2-3（６月以降分）'!AR238)</f>
        <v/>
      </c>
      <c r="AS238" s="914" t="str">
        <f aca="false">IF('別紙様式2-3（６月以降分）'!AS238="","",'別紙様式2-3（６月以降分）'!AS238)</f>
        <v/>
      </c>
      <c r="AT238" s="915" t="str">
        <f aca="false">IF(AV240="","",IF(V240&lt;V238,"！加算の要件上は問題ありませんが、令和６年度当初の新加算の加算率と比較して、移行後の加算率が下がる計画になっています。",""))</f>
        <v/>
      </c>
      <c r="AU238" s="938"/>
      <c r="AV238" s="917"/>
      <c r="AW238" s="877" t="str">
        <f aca="false">IF('別紙様式2-2（４・５月分）'!O182="","",'別紙様式2-2（４・５月分）'!O182)</f>
        <v/>
      </c>
      <c r="AX238" s="833" t="e">
        <f aca="false">IF(SUM('別紙様式2-2（４・５月分）'!P182:P184)=0,"",SUM('別紙様式2-2（４・５月分）'!P182:P184))</f>
        <v>#N/A</v>
      </c>
      <c r="AY238" s="919" t="e">
        <f aca="false">IFERROR(VLOOKUP(K238,【参考】数式用!$AJ$2:$AK$24,2,FALSE),"")))</f>
        <v>#N/A</v>
      </c>
      <c r="AZ238" s="684"/>
      <c r="BE238" s="12"/>
      <c r="BF238" s="831" t="str">
        <f aca="false">G238</f>
        <v/>
      </c>
      <c r="BG238" s="831"/>
      <c r="BH238" s="831"/>
    </row>
    <row r="239" customFormat="false" ht="15" hidden="false" customHeight="true" outlineLevel="0" collapsed="false">
      <c r="A239" s="616"/>
      <c r="B239" s="731"/>
      <c r="C239" s="731"/>
      <c r="D239" s="731"/>
      <c r="E239" s="731"/>
      <c r="F239" s="731"/>
      <c r="G239" s="732"/>
      <c r="H239" s="732"/>
      <c r="I239" s="732"/>
      <c r="J239" s="860"/>
      <c r="K239" s="732"/>
      <c r="L239" s="861"/>
      <c r="M239" s="862"/>
      <c r="N239" s="837" t="str">
        <f aca="false">IF('別紙様式2-2（４・５月分）'!Q183="","",'別紙様式2-2（４・５月分）'!Q183)</f>
        <v/>
      </c>
      <c r="O239" s="863"/>
      <c r="P239" s="813"/>
      <c r="Q239" s="813"/>
      <c r="R239" s="813"/>
      <c r="S239" s="864"/>
      <c r="T239" s="815"/>
      <c r="U239" s="903"/>
      <c r="V239" s="865"/>
      <c r="W239" s="818"/>
      <c r="X239" s="904"/>
      <c r="Y239" s="626"/>
      <c r="Z239" s="904"/>
      <c r="AA239" s="626"/>
      <c r="AB239" s="904"/>
      <c r="AC239" s="626"/>
      <c r="AD239" s="904"/>
      <c r="AE239" s="626"/>
      <c r="AF239" s="626"/>
      <c r="AG239" s="626"/>
      <c r="AH239" s="821"/>
      <c r="AI239" s="866"/>
      <c r="AJ239" s="905"/>
      <c r="AK239" s="937"/>
      <c r="AL239" s="907"/>
      <c r="AM239" s="908"/>
      <c r="AN239" s="909"/>
      <c r="AO239" s="704"/>
      <c r="AP239" s="911"/>
      <c r="AQ239" s="704"/>
      <c r="AR239" s="913"/>
      <c r="AS239" s="914"/>
      <c r="AT239" s="920" t="str">
        <f aca="false">IF(AV240="","",IF(OR(AB240="",AB240&lt;&gt;7,AD240="",AD240&lt;&gt;3),"！算定期間の終わりが令和７年３月になっていません。年度内の廃止予定等がなければ、算定対象月を令和７年３月にしてください。",""))</f>
        <v/>
      </c>
      <c r="AU239" s="938"/>
      <c r="AV239" s="917"/>
      <c r="AW239" s="877" t="str">
        <f aca="false">IF('別紙様式2-2（４・５月分）'!O183="","",'別紙様式2-2（４・５月分）'!O183)</f>
        <v/>
      </c>
      <c r="AX239" s="833"/>
      <c r="AY239" s="919"/>
      <c r="AZ239" s="573"/>
      <c r="BE239" s="12"/>
      <c r="BF239" s="831" t="str">
        <f aca="false">G238</f>
        <v/>
      </c>
      <c r="BG239" s="831"/>
      <c r="BH239" s="831"/>
    </row>
    <row r="240" customFormat="false" ht="15" hidden="false" customHeight="true" outlineLevel="0" collapsed="false">
      <c r="A240" s="616"/>
      <c r="B240" s="731"/>
      <c r="C240" s="731"/>
      <c r="D240" s="731"/>
      <c r="E240" s="731"/>
      <c r="F240" s="731"/>
      <c r="G240" s="732"/>
      <c r="H240" s="732"/>
      <c r="I240" s="732"/>
      <c r="J240" s="860"/>
      <c r="K240" s="732"/>
      <c r="L240" s="861"/>
      <c r="M240" s="862"/>
      <c r="N240" s="837"/>
      <c r="O240" s="863"/>
      <c r="P240" s="873" t="s">
        <v>92</v>
      </c>
      <c r="Q240" s="876" t="e">
        <f aca="false">IFERROR(VLOOKUP('別紙様式2-2（４・５月分）'!AR182,【参考】数式用!$AT$5:$AV$22,3,FALSE),"")))</f>
        <v>#N/A</v>
      </c>
      <c r="R240" s="874" t="s">
        <v>94</v>
      </c>
      <c r="S240" s="869" t="e">
        <f aca="false">IFERROR(VLOOKUP(K238,【参考】数式用!$A$5:$AB$27,MATCH(Q240,【参考】数式用!$B$4:$AB$4,0)+1,0),"")))</f>
        <v>#N/A</v>
      </c>
      <c r="T240" s="843" t="s">
        <v>419</v>
      </c>
      <c r="U240" s="922"/>
      <c r="V240" s="870" t="e">
        <f aca="false">IFERROR(VLOOKUP(K238,【参考】数式用!$A$5:$AB$27,MATCH(U240,【参考】数式用!$B$4:$AB$4,0)+1,0),"")))</f>
        <v>#N/A</v>
      </c>
      <c r="W240" s="846" t="s">
        <v>88</v>
      </c>
      <c r="X240" s="923"/>
      <c r="Y240" s="667" t="s">
        <v>89</v>
      </c>
      <c r="Z240" s="923"/>
      <c r="AA240" s="667" t="s">
        <v>372</v>
      </c>
      <c r="AB240" s="923"/>
      <c r="AC240" s="667" t="s">
        <v>89</v>
      </c>
      <c r="AD240" s="923"/>
      <c r="AE240" s="667" t="s">
        <v>90</v>
      </c>
      <c r="AF240" s="667" t="s">
        <v>101</v>
      </c>
      <c r="AG240" s="667" t="str">
        <f aca="false">IF(X240&gt;=1,(AB240*12+AD240)-(X240*12+Z240)+1,"")</f>
        <v/>
      </c>
      <c r="AH240" s="849" t="s">
        <v>373</v>
      </c>
      <c r="AI240" s="850" t="str">
        <f aca="false">IFERROR(ROUNDDOWN(ROUND(L238*V240,0)*M238,0)*AG240,"")</f>
        <v/>
      </c>
      <c r="AJ240" s="924" t="str">
        <f aca="false">IFERROR(ROUNDDOWN(ROUND((L238*(V240-AX238)),0)*M238,0)*AG240,"")</f>
        <v/>
      </c>
      <c r="AK240" s="852" t="e">
        <f aca="false">IFERROR(ROUNDDOWN(ROUNDDOWN(ROUND(L238*VLOOKUP(K238,【参考】数式用!$A$5:$AB$27,MATCH("新加算Ⅳ",【参考】数式用!$B$4:$AB$4,0)+1,0),0)*M238,0)*AG240*0.5,0),"")),0),0),0))</f>
        <v>#N/A</v>
      </c>
      <c r="AL240" s="925"/>
      <c r="AM240" s="940" t="e">
        <f aca="false">IFERROR(IF('別紙様式2-2（４・５月分）'!Q184="ベア加算","", IF(OR(U240="新加算Ⅰ",U240="新加算Ⅱ",U240="新加算Ⅲ",U240="新加算Ⅳ"),ROUNDDOWN(ROUND(L238*VLOOKUP(K238,【参考】数式用!$A$5:$I$27,MATCH("ベア加算",【参考】数式用!$B$4:$I$4,0)+1,0),0)*M238,0)*AG240,"")),"")),0),0))))</f>
        <v>#N/A</v>
      </c>
      <c r="AN240" s="927"/>
      <c r="AO240" s="930"/>
      <c r="AP240" s="929"/>
      <c r="AQ240" s="930"/>
      <c r="AR240" s="931"/>
      <c r="AS240" s="932"/>
      <c r="AT240" s="920"/>
      <c r="AU240" s="611"/>
      <c r="AV240" s="831" t="str">
        <f aca="false">IF(OR(AB238&lt;&gt;7,AD238&lt;&gt;3),"V列に色付け","")</f>
        <v/>
      </c>
      <c r="AW240" s="877"/>
      <c r="AX240" s="833"/>
      <c r="AY240" s="933"/>
      <c r="AZ240" s="835" t="e">
        <f aca="false">IF(AM240&lt;&gt;"",IF(AN240="○","入力済","未入力"),"")</f>
        <v>#N/A</v>
      </c>
      <c r="BA240" s="835" t="str">
        <f aca="false">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835" t="str">
        <f aca="false">IF(OR(U240="新加算Ⅴ（７）",U240="新加算Ⅴ（９）",U240="新加算Ⅴ（10）",U240="新加算Ⅴ（12）",U240="新加算Ⅴ（13）",U240="新加算Ⅴ（14）"),IF(OR(AP240="○",AP240="令和６年度中に満たす"),"入力済","未入力"),"")</f>
        <v/>
      </c>
      <c r="BC240" s="835" t="str">
        <f aca="false">IF(OR(U240="新加算Ⅰ",U240="新加算Ⅱ",U240="新加算Ⅲ",U240="新加算Ⅴ（１）",U240="新加算Ⅴ（３）",U240="新加算Ⅴ（８）"),IF(OR(AQ240="○",AQ240="令和６年度中に満たす"),"入力済","未入力"),"")</f>
        <v/>
      </c>
      <c r="BD240" s="934" t="str">
        <f aca="false">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831" t="str">
        <f aca="false">IF(OR(U240="新加算Ⅰ",U240="新加算Ⅴ（１）",U240="新加算Ⅴ（２）",U240="新加算Ⅴ（５）",U240="新加算Ⅴ（７）",U240="新加算Ⅴ（10）"),IF(AS240="","未入力","入力済"),"")</f>
        <v/>
      </c>
      <c r="BF240" s="831" t="str">
        <f aca="false">G238</f>
        <v/>
      </c>
      <c r="BG240" s="831"/>
      <c r="BH240" s="831"/>
    </row>
    <row r="241" customFormat="false" ht="30" hidden="false" customHeight="true" outlineLevel="0" collapsed="false">
      <c r="A241" s="616"/>
      <c r="B241" s="731"/>
      <c r="C241" s="731"/>
      <c r="D241" s="731"/>
      <c r="E241" s="731"/>
      <c r="F241" s="731"/>
      <c r="G241" s="732"/>
      <c r="H241" s="732"/>
      <c r="I241" s="732"/>
      <c r="J241" s="860"/>
      <c r="K241" s="732"/>
      <c r="L241" s="861"/>
      <c r="M241" s="862"/>
      <c r="N241" s="859" t="str">
        <f aca="false">IF('別紙様式2-2（４・５月分）'!Q184="","",'別紙様式2-2（４・５月分）'!Q184)</f>
        <v/>
      </c>
      <c r="O241" s="863"/>
      <c r="P241" s="873"/>
      <c r="Q241" s="876"/>
      <c r="R241" s="874"/>
      <c r="S241" s="869"/>
      <c r="T241" s="843"/>
      <c r="U241" s="922"/>
      <c r="V241" s="870"/>
      <c r="W241" s="846"/>
      <c r="X241" s="923"/>
      <c r="Y241" s="667"/>
      <c r="Z241" s="923"/>
      <c r="AA241" s="667"/>
      <c r="AB241" s="923"/>
      <c r="AC241" s="667"/>
      <c r="AD241" s="923"/>
      <c r="AE241" s="667"/>
      <c r="AF241" s="667"/>
      <c r="AG241" s="667"/>
      <c r="AH241" s="849"/>
      <c r="AI241" s="850"/>
      <c r="AJ241" s="924"/>
      <c r="AK241" s="852"/>
      <c r="AL241" s="925"/>
      <c r="AM241" s="940"/>
      <c r="AN241" s="927"/>
      <c r="AO241" s="930"/>
      <c r="AP241" s="929"/>
      <c r="AQ241" s="930"/>
      <c r="AR241" s="931"/>
      <c r="AS241" s="932"/>
      <c r="AT241" s="935" t="str">
        <f aca="false">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611"/>
      <c r="AV241" s="831"/>
      <c r="AW241" s="877" t="str">
        <f aca="false">IF('別紙様式2-2（４・５月分）'!O184="","",'別紙様式2-2（４・５月分）'!O184)</f>
        <v/>
      </c>
      <c r="AX241" s="833"/>
      <c r="AY241" s="936"/>
      <c r="AZ241" s="835" t="str">
        <f aca="false">IF(OR(U241="新加算Ⅰ",U241="新加算Ⅱ",U241="新加算Ⅲ",U241="新加算Ⅳ",U241="新加算Ⅴ（１）",U241="新加算Ⅴ（２）",U241="新加算Ⅴ（３）",U241="新加算ⅠⅤ（４）",U241="新加算Ⅴ（５）",U241="新加算Ⅴ（６）",U241="新加算Ⅴ（８）",U241="新加算Ⅴ（11）"),IF(AJ241="○","","未入力"),"")</f>
        <v/>
      </c>
      <c r="BA241" s="835" t="str">
        <f aca="false">IF(OR(V241="新加算Ⅰ",V241="新加算Ⅱ",V241="新加算Ⅲ",V241="新加算Ⅳ",V241="新加算Ⅴ（１）",V241="新加算Ⅴ（２）",V241="新加算Ⅴ（３）",V241="新加算ⅠⅤ（４）",V241="新加算Ⅴ（５）",V241="新加算Ⅴ（６）",V241="新加算Ⅴ（８）",V241="新加算Ⅴ（11）"),IF(AK241="○","","未入力"),"")</f>
        <v/>
      </c>
      <c r="BB241" s="835" t="str">
        <f aca="false">IF(OR(V241="新加算Ⅴ（７）",V241="新加算Ⅴ（９）",V241="新加算Ⅴ（10）",V241="新加算Ⅴ（12）",V241="新加算Ⅴ（13）",V241="新加算Ⅴ（14）"),IF(AL241="○","","未入力"),"")</f>
        <v/>
      </c>
      <c r="BC241" s="835" t="str">
        <f aca="false">IF(OR(V241="新加算Ⅰ",V241="新加算Ⅱ",V241="新加算Ⅲ",V241="新加算Ⅴ（１）",V241="新加算Ⅴ（３）",V241="新加算Ⅴ（８）"),IF(AM241="○","","未入力"),"")</f>
        <v/>
      </c>
      <c r="BD241" s="934" t="str">
        <f aca="false">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831" t="str">
        <f aca="false">IF(AND(U241&lt;&gt;"（参考）令和７年度の移行予定",OR(V241="新加算Ⅰ",V241="新加算Ⅴ（１）",V241="新加算Ⅴ（２）",V241="新加算Ⅴ（５）",V241="新加算Ⅴ（７）",V241="新加算Ⅴ（10）")),IF(AO241="","未入力",IF(AO241="いずれも取得していない","要件を満たさない","")),"")</f>
        <v/>
      </c>
      <c r="BF241" s="831" t="str">
        <f aca="false">G238</f>
        <v/>
      </c>
      <c r="BG241" s="831"/>
      <c r="BH241" s="831"/>
    </row>
    <row r="242" customFormat="false" ht="30" hidden="false" customHeight="true" outlineLevel="0" collapsed="false">
      <c r="A242" s="730" t="n">
        <v>58</v>
      </c>
      <c r="B242" s="617" t="str">
        <f aca="false">IF(基本情報入力シート!C111="","",基本情報入力シート!C111)</f>
        <v/>
      </c>
      <c r="C242" s="617"/>
      <c r="D242" s="617"/>
      <c r="E242" s="617"/>
      <c r="F242" s="617"/>
      <c r="G242" s="618" t="str">
        <f aca="false">IF(基本情報入力シート!M111="","",基本情報入力シート!M111)</f>
        <v/>
      </c>
      <c r="H242" s="618" t="str">
        <f aca="false">IF(基本情報入力シート!R111="","",基本情報入力シート!R111)</f>
        <v/>
      </c>
      <c r="I242" s="618" t="str">
        <f aca="false">IF(基本情報入力シート!W111="","",基本情報入力シート!W111)</f>
        <v/>
      </c>
      <c r="J242" s="808" t="str">
        <f aca="false">IF(基本情報入力シート!X111="","",基本情報入力シート!X111)</f>
        <v/>
      </c>
      <c r="K242" s="618" t="str">
        <f aca="false">IF(基本情報入力シート!Y111="","",基本情報入力シート!Y111)</f>
        <v/>
      </c>
      <c r="L242" s="809" t="str">
        <f aca="false">IF(基本情報入力シート!AB111="","",基本情報入力シート!AB111)</f>
        <v/>
      </c>
      <c r="M242" s="810" t="e">
        <f aca="false">IF(基本情報入力シート!AC111="","",基本情報入力シート!AC111)</f>
        <v>#N/A</v>
      </c>
      <c r="N242" s="811" t="str">
        <f aca="false">IF('別紙様式2-2（４・５月分）'!Q185="","",'別紙様式2-2（４・５月分）'!Q185)</f>
        <v/>
      </c>
      <c r="O242" s="863" t="e">
        <f aca="false">IF(SUM('別紙様式2-2（４・５月分）'!R185:R187)=0,"",SUM('別紙様式2-2（４・５月分）'!R185:R187))</f>
        <v>#N/A</v>
      </c>
      <c r="P242" s="813" t="e">
        <f aca="false">IFERROR(VLOOKUP('別紙様式2-2（４・５月分）'!AR185,【参考】数式用!$AT$5:$AU$22,2,FALSE),"")))</f>
        <v>#N/A</v>
      </c>
      <c r="Q242" s="813"/>
      <c r="R242" s="813"/>
      <c r="S242" s="864" t="e">
        <f aca="false">IFERROR(VLOOKUP(K242,【参考】数式用!$A$5:$AB$27,MATCH(P242,【参考】数式用!$B$4:$AB$4,0)+1,0),"")))</f>
        <v>#N/A</v>
      </c>
      <c r="T242" s="815" t="s">
        <v>418</v>
      </c>
      <c r="U242" s="903" t="str">
        <f aca="false">IF('別紙様式2-3（６月以降分）'!U242="","",'別紙様式2-3（６月以降分）'!U242)</f>
        <v/>
      </c>
      <c r="V242" s="865" t="e">
        <f aca="false">IFERROR(VLOOKUP(K242,【参考】数式用!$A$5:$AB$27,MATCH(U242,【参考】数式用!$B$4:$AB$4,0)+1,0),"")))</f>
        <v>#N/A</v>
      </c>
      <c r="W242" s="818" t="s">
        <v>88</v>
      </c>
      <c r="X242" s="904" t="n">
        <f aca="false">'別紙様式2-3（６月以降分）'!X242</f>
        <v>6</v>
      </c>
      <c r="Y242" s="626" t="s">
        <v>89</v>
      </c>
      <c r="Z242" s="904" t="n">
        <f aca="false">'別紙様式2-3（６月以降分）'!Z242</f>
        <v>6</v>
      </c>
      <c r="AA242" s="626" t="s">
        <v>372</v>
      </c>
      <c r="AB242" s="904" t="n">
        <f aca="false">'別紙様式2-3（６月以降分）'!AB242</f>
        <v>7</v>
      </c>
      <c r="AC242" s="626" t="s">
        <v>89</v>
      </c>
      <c r="AD242" s="904" t="n">
        <f aca="false">'別紙様式2-3（６月以降分）'!AD242</f>
        <v>3</v>
      </c>
      <c r="AE242" s="626" t="s">
        <v>90</v>
      </c>
      <c r="AF242" s="626" t="s">
        <v>101</v>
      </c>
      <c r="AG242" s="626" t="n">
        <f aca="false">IF(X242&gt;=1,(AB242*12+AD242)-(X242*12+Z242)+1,"")</f>
        <v>10</v>
      </c>
      <c r="AH242" s="821" t="s">
        <v>373</v>
      </c>
      <c r="AI242" s="866" t="str">
        <f aca="false">'別紙様式2-3（６月以降分）'!AI242</f>
        <v/>
      </c>
      <c r="AJ242" s="905" t="str">
        <f aca="false">'別紙様式2-3（６月以降分）'!AJ242</f>
        <v/>
      </c>
      <c r="AK242" s="937" t="n">
        <f aca="false">'別紙様式2-3（６月以降分）'!AK242</f>
        <v>0</v>
      </c>
      <c r="AL242" s="907" t="str">
        <f aca="false">IF('別紙様式2-3（６月以降分）'!AL242="","",'別紙様式2-3（６月以降分）'!AL242)</f>
        <v/>
      </c>
      <c r="AM242" s="908" t="n">
        <f aca="false">'別紙様式2-3（６月以降分）'!AM242</f>
        <v>0</v>
      </c>
      <c r="AN242" s="909" t="str">
        <f aca="false">IF('別紙様式2-3（６月以降分）'!AN242="","",'別紙様式2-3（６月以降分）'!AN242)</f>
        <v/>
      </c>
      <c r="AO242" s="704" t="str">
        <f aca="false">IF('別紙様式2-3（６月以降分）'!AO242="","",'別紙様式2-3（６月以降分）'!AO242)</f>
        <v/>
      </c>
      <c r="AP242" s="911" t="str">
        <f aca="false">IF('別紙様式2-3（６月以降分）'!AP242="","",'別紙様式2-3（６月以降分）'!AP242)</f>
        <v/>
      </c>
      <c r="AQ242" s="704" t="str">
        <f aca="false">IF('別紙様式2-3（６月以降分）'!AQ242="","",'別紙様式2-3（６月以降分）'!AQ242)</f>
        <v/>
      </c>
      <c r="AR242" s="913" t="str">
        <f aca="false">IF('別紙様式2-3（６月以降分）'!AR242="","",'別紙様式2-3（６月以降分）'!AR242)</f>
        <v/>
      </c>
      <c r="AS242" s="914" t="str">
        <f aca="false">IF('別紙様式2-3（６月以降分）'!AS242="","",'別紙様式2-3（６月以降分）'!AS242)</f>
        <v/>
      </c>
      <c r="AT242" s="915" t="str">
        <f aca="false">IF(AV244="","",IF(V244&lt;V242,"！加算の要件上は問題ありませんが、令和６年度当初の新加算の加算率と比較して、移行後の加算率が下がる計画になっています。",""))</f>
        <v/>
      </c>
      <c r="AU242" s="938"/>
      <c r="AV242" s="917"/>
      <c r="AW242" s="877" t="str">
        <f aca="false">IF('別紙様式2-2（４・５月分）'!O185="","",'別紙様式2-2（４・５月分）'!O185)</f>
        <v/>
      </c>
      <c r="AX242" s="833" t="e">
        <f aca="false">IF(SUM('別紙様式2-2（４・５月分）'!P185:P187)=0,"",SUM('別紙様式2-2（４・５月分）'!P185:P187))</f>
        <v>#N/A</v>
      </c>
      <c r="AY242" s="939" t="e">
        <f aca="false">IFERROR(VLOOKUP(K242,【参考】数式用!$AJ$2:$AK$24,2,FALSE),"")))</f>
        <v>#N/A</v>
      </c>
      <c r="AZ242" s="684"/>
      <c r="BE242" s="12"/>
      <c r="BF242" s="831" t="str">
        <f aca="false">G242</f>
        <v/>
      </c>
      <c r="BG242" s="831"/>
      <c r="BH242" s="831"/>
    </row>
    <row r="243" customFormat="false" ht="15" hidden="false" customHeight="true" outlineLevel="0" collapsed="false">
      <c r="A243" s="730"/>
      <c r="B243" s="617"/>
      <c r="C243" s="617"/>
      <c r="D243" s="617"/>
      <c r="E243" s="617"/>
      <c r="F243" s="617"/>
      <c r="G243" s="618"/>
      <c r="H243" s="618"/>
      <c r="I243" s="618"/>
      <c r="J243" s="808"/>
      <c r="K243" s="618"/>
      <c r="L243" s="809"/>
      <c r="M243" s="810"/>
      <c r="N243" s="837" t="str">
        <f aca="false">IF('別紙様式2-2（４・５月分）'!Q186="","",'別紙様式2-2（４・５月分）'!Q186)</f>
        <v/>
      </c>
      <c r="O243" s="863"/>
      <c r="P243" s="813"/>
      <c r="Q243" s="813"/>
      <c r="R243" s="813"/>
      <c r="S243" s="864"/>
      <c r="T243" s="815"/>
      <c r="U243" s="903"/>
      <c r="V243" s="865"/>
      <c r="W243" s="818"/>
      <c r="X243" s="904"/>
      <c r="Y243" s="626"/>
      <c r="Z243" s="904"/>
      <c r="AA243" s="626"/>
      <c r="AB243" s="904"/>
      <c r="AC243" s="626"/>
      <c r="AD243" s="904"/>
      <c r="AE243" s="626"/>
      <c r="AF243" s="626"/>
      <c r="AG243" s="626"/>
      <c r="AH243" s="821"/>
      <c r="AI243" s="866"/>
      <c r="AJ243" s="905"/>
      <c r="AK243" s="937"/>
      <c r="AL243" s="907"/>
      <c r="AM243" s="908"/>
      <c r="AN243" s="909"/>
      <c r="AO243" s="704"/>
      <c r="AP243" s="911"/>
      <c r="AQ243" s="704"/>
      <c r="AR243" s="913"/>
      <c r="AS243" s="914"/>
      <c r="AT243" s="920" t="str">
        <f aca="false">IF(AV244="","",IF(OR(AB244="",AB244&lt;&gt;7,AD244="",AD244&lt;&gt;3),"！算定期間の終わりが令和７年３月になっていません。年度内の廃止予定等がなければ、算定対象月を令和７年３月にしてください。",""))</f>
        <v/>
      </c>
      <c r="AU243" s="938"/>
      <c r="AV243" s="917"/>
      <c r="AW243" s="877" t="str">
        <f aca="false">IF('別紙様式2-2（４・５月分）'!O186="","",'別紙様式2-2（４・５月分）'!O186)</f>
        <v/>
      </c>
      <c r="AX243" s="833"/>
      <c r="AY243" s="939"/>
      <c r="AZ243" s="573"/>
      <c r="BE243" s="12"/>
      <c r="BF243" s="831" t="str">
        <f aca="false">G242</f>
        <v/>
      </c>
      <c r="BG243" s="831"/>
      <c r="BH243" s="831"/>
    </row>
    <row r="244" customFormat="false" ht="15" hidden="false" customHeight="true" outlineLevel="0" collapsed="false">
      <c r="A244" s="730"/>
      <c r="B244" s="617"/>
      <c r="C244" s="617"/>
      <c r="D244" s="617"/>
      <c r="E244" s="617"/>
      <c r="F244" s="617"/>
      <c r="G244" s="618"/>
      <c r="H244" s="618"/>
      <c r="I244" s="618"/>
      <c r="J244" s="808"/>
      <c r="K244" s="618"/>
      <c r="L244" s="809"/>
      <c r="M244" s="810"/>
      <c r="N244" s="837"/>
      <c r="O244" s="863"/>
      <c r="P244" s="873" t="s">
        <v>92</v>
      </c>
      <c r="Q244" s="876" t="e">
        <f aca="false">IFERROR(VLOOKUP('別紙様式2-2（４・５月分）'!AR185,【参考】数式用!$AT$5:$AV$22,3,FALSE),"")))</f>
        <v>#N/A</v>
      </c>
      <c r="R244" s="874" t="s">
        <v>94</v>
      </c>
      <c r="S244" s="875" t="e">
        <f aca="false">IFERROR(VLOOKUP(K242,【参考】数式用!$A$5:$AB$27,MATCH(Q244,【参考】数式用!$B$4:$AB$4,0)+1,0),"")))</f>
        <v>#N/A</v>
      </c>
      <c r="T244" s="843" t="s">
        <v>419</v>
      </c>
      <c r="U244" s="922"/>
      <c r="V244" s="870" t="e">
        <f aca="false">IFERROR(VLOOKUP(K242,【参考】数式用!$A$5:$AB$27,MATCH(U244,【参考】数式用!$B$4:$AB$4,0)+1,0),"")))</f>
        <v>#N/A</v>
      </c>
      <c r="W244" s="846" t="s">
        <v>88</v>
      </c>
      <c r="X244" s="923"/>
      <c r="Y244" s="667" t="s">
        <v>89</v>
      </c>
      <c r="Z244" s="923"/>
      <c r="AA244" s="667" t="s">
        <v>372</v>
      </c>
      <c r="AB244" s="923"/>
      <c r="AC244" s="667" t="s">
        <v>89</v>
      </c>
      <c r="AD244" s="923"/>
      <c r="AE244" s="667" t="s">
        <v>90</v>
      </c>
      <c r="AF244" s="667" t="s">
        <v>101</v>
      </c>
      <c r="AG244" s="667" t="str">
        <f aca="false">IF(X244&gt;=1,(AB244*12+AD244)-(X244*12+Z244)+1,"")</f>
        <v/>
      </c>
      <c r="AH244" s="849" t="s">
        <v>373</v>
      </c>
      <c r="AI244" s="850" t="str">
        <f aca="false">IFERROR(ROUNDDOWN(ROUND(L242*V244,0)*M242,0)*AG244,"")</f>
        <v/>
      </c>
      <c r="AJ244" s="924" t="str">
        <f aca="false">IFERROR(ROUNDDOWN(ROUND((L242*(V244-AX242)),0)*M242,0)*AG244,"")</f>
        <v/>
      </c>
      <c r="AK244" s="852" t="e">
        <f aca="false">IFERROR(ROUNDDOWN(ROUNDDOWN(ROUND(L242*VLOOKUP(K242,【参考】数式用!$A$5:$AB$27,MATCH("新加算Ⅳ",【参考】数式用!$B$4:$AB$4,0)+1,0),0)*M242,0)*AG244*0.5,0),"")),0),0),0))</f>
        <v>#N/A</v>
      </c>
      <c r="AL244" s="925"/>
      <c r="AM244" s="940" t="e">
        <f aca="false">IFERROR(IF('別紙様式2-2（４・５月分）'!Q187="ベア加算","", IF(OR(U244="新加算Ⅰ",U244="新加算Ⅱ",U244="新加算Ⅲ",U244="新加算Ⅳ"),ROUNDDOWN(ROUND(L242*VLOOKUP(K242,【参考】数式用!$A$5:$I$27,MATCH("ベア加算",【参考】数式用!$B$4:$I$4,0)+1,0),0)*M242,0)*AG244,"")),"")),0),0))))</f>
        <v>#N/A</v>
      </c>
      <c r="AN244" s="927"/>
      <c r="AO244" s="930"/>
      <c r="AP244" s="929"/>
      <c r="AQ244" s="930"/>
      <c r="AR244" s="931"/>
      <c r="AS244" s="932"/>
      <c r="AT244" s="920"/>
      <c r="AU244" s="611"/>
      <c r="AV244" s="831" t="str">
        <f aca="false">IF(OR(AB242&lt;&gt;7,AD242&lt;&gt;3),"V列に色付け","")</f>
        <v/>
      </c>
      <c r="AW244" s="877"/>
      <c r="AX244" s="833"/>
      <c r="AY244" s="933"/>
      <c r="AZ244" s="835" t="e">
        <f aca="false">IF(AM244&lt;&gt;"",IF(AN244="○","入力済","未入力"),"")</f>
        <v>#N/A</v>
      </c>
      <c r="BA244" s="835" t="str">
        <f aca="false">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835" t="str">
        <f aca="false">IF(OR(U244="新加算Ⅴ（７）",U244="新加算Ⅴ（９）",U244="新加算Ⅴ（10）",U244="新加算Ⅴ（12）",U244="新加算Ⅴ（13）",U244="新加算Ⅴ（14）"),IF(OR(AP244="○",AP244="令和６年度中に満たす"),"入力済","未入力"),"")</f>
        <v/>
      </c>
      <c r="BC244" s="835" t="str">
        <f aca="false">IF(OR(U244="新加算Ⅰ",U244="新加算Ⅱ",U244="新加算Ⅲ",U244="新加算Ⅴ（１）",U244="新加算Ⅴ（３）",U244="新加算Ⅴ（８）"),IF(OR(AQ244="○",AQ244="令和６年度中に満たす"),"入力済","未入力"),"")</f>
        <v/>
      </c>
      <c r="BD244" s="934" t="str">
        <f aca="false">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831" t="str">
        <f aca="false">IF(OR(U244="新加算Ⅰ",U244="新加算Ⅴ（１）",U244="新加算Ⅴ（２）",U244="新加算Ⅴ（５）",U244="新加算Ⅴ（７）",U244="新加算Ⅴ（10）"),IF(AS244="","未入力","入力済"),"")</f>
        <v/>
      </c>
      <c r="BF244" s="831" t="str">
        <f aca="false">G242</f>
        <v/>
      </c>
      <c r="BG244" s="831"/>
      <c r="BH244" s="831"/>
    </row>
    <row r="245" customFormat="false" ht="30" hidden="false" customHeight="true" outlineLevel="0" collapsed="false">
      <c r="A245" s="730"/>
      <c r="B245" s="617"/>
      <c r="C245" s="617"/>
      <c r="D245" s="617"/>
      <c r="E245" s="617"/>
      <c r="F245" s="617"/>
      <c r="G245" s="618"/>
      <c r="H245" s="618"/>
      <c r="I245" s="618"/>
      <c r="J245" s="808"/>
      <c r="K245" s="618"/>
      <c r="L245" s="809"/>
      <c r="M245" s="810"/>
      <c r="N245" s="859" t="str">
        <f aca="false">IF('別紙様式2-2（４・５月分）'!Q187="","",'別紙様式2-2（４・５月分）'!Q187)</f>
        <v/>
      </c>
      <c r="O245" s="863"/>
      <c r="P245" s="873"/>
      <c r="Q245" s="876"/>
      <c r="R245" s="874"/>
      <c r="S245" s="875"/>
      <c r="T245" s="843"/>
      <c r="U245" s="922"/>
      <c r="V245" s="870"/>
      <c r="W245" s="846"/>
      <c r="X245" s="923"/>
      <c r="Y245" s="667"/>
      <c r="Z245" s="923"/>
      <c r="AA245" s="667"/>
      <c r="AB245" s="923"/>
      <c r="AC245" s="667"/>
      <c r="AD245" s="923"/>
      <c r="AE245" s="667"/>
      <c r="AF245" s="667"/>
      <c r="AG245" s="667"/>
      <c r="AH245" s="849"/>
      <c r="AI245" s="850"/>
      <c r="AJ245" s="924"/>
      <c r="AK245" s="852"/>
      <c r="AL245" s="925"/>
      <c r="AM245" s="940"/>
      <c r="AN245" s="927"/>
      <c r="AO245" s="930"/>
      <c r="AP245" s="929"/>
      <c r="AQ245" s="930"/>
      <c r="AR245" s="931"/>
      <c r="AS245" s="932"/>
      <c r="AT245" s="935" t="str">
        <f aca="false">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611"/>
      <c r="AV245" s="831"/>
      <c r="AW245" s="877" t="str">
        <f aca="false">IF('別紙様式2-2（４・５月分）'!O187="","",'別紙様式2-2（４・５月分）'!O187)</f>
        <v/>
      </c>
      <c r="AX245" s="833"/>
      <c r="AY245" s="936"/>
      <c r="AZ245" s="835" t="str">
        <f aca="false">IF(OR(U245="新加算Ⅰ",U245="新加算Ⅱ",U245="新加算Ⅲ",U245="新加算Ⅳ",U245="新加算Ⅴ（１）",U245="新加算Ⅴ（２）",U245="新加算Ⅴ（３）",U245="新加算ⅠⅤ（４）",U245="新加算Ⅴ（５）",U245="新加算Ⅴ（６）",U245="新加算Ⅴ（８）",U245="新加算Ⅴ（11）"),IF(AJ245="○","","未入力"),"")</f>
        <v/>
      </c>
      <c r="BA245" s="835" t="str">
        <f aca="false">IF(OR(V245="新加算Ⅰ",V245="新加算Ⅱ",V245="新加算Ⅲ",V245="新加算Ⅳ",V245="新加算Ⅴ（１）",V245="新加算Ⅴ（２）",V245="新加算Ⅴ（３）",V245="新加算ⅠⅤ（４）",V245="新加算Ⅴ（５）",V245="新加算Ⅴ（６）",V245="新加算Ⅴ（８）",V245="新加算Ⅴ（11）"),IF(AK245="○","","未入力"),"")</f>
        <v/>
      </c>
      <c r="BB245" s="835" t="str">
        <f aca="false">IF(OR(V245="新加算Ⅴ（７）",V245="新加算Ⅴ（９）",V245="新加算Ⅴ（10）",V245="新加算Ⅴ（12）",V245="新加算Ⅴ（13）",V245="新加算Ⅴ（14）"),IF(AL245="○","","未入力"),"")</f>
        <v/>
      </c>
      <c r="BC245" s="835" t="str">
        <f aca="false">IF(OR(V245="新加算Ⅰ",V245="新加算Ⅱ",V245="新加算Ⅲ",V245="新加算Ⅴ（１）",V245="新加算Ⅴ（３）",V245="新加算Ⅴ（８）"),IF(AM245="○","","未入力"),"")</f>
        <v/>
      </c>
      <c r="BD245" s="934" t="str">
        <f aca="false">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831" t="str">
        <f aca="false">IF(AND(U245&lt;&gt;"（参考）令和７年度の移行予定",OR(V245="新加算Ⅰ",V245="新加算Ⅴ（１）",V245="新加算Ⅴ（２）",V245="新加算Ⅴ（５）",V245="新加算Ⅴ（７）",V245="新加算Ⅴ（10）")),IF(AO245="","未入力",IF(AO245="いずれも取得していない","要件を満たさない","")),"")</f>
        <v/>
      </c>
      <c r="BF245" s="831" t="str">
        <f aca="false">G242</f>
        <v/>
      </c>
      <c r="BG245" s="831"/>
      <c r="BH245" s="831"/>
    </row>
    <row r="246" customFormat="false" ht="30" hidden="false" customHeight="true" outlineLevel="0" collapsed="false">
      <c r="A246" s="616" t="n">
        <v>59</v>
      </c>
      <c r="B246" s="731" t="str">
        <f aca="false">IF(基本情報入力シート!C112="","",基本情報入力シート!C112)</f>
        <v/>
      </c>
      <c r="C246" s="731"/>
      <c r="D246" s="731"/>
      <c r="E246" s="731"/>
      <c r="F246" s="731"/>
      <c r="G246" s="732" t="str">
        <f aca="false">IF(基本情報入力シート!M112="","",基本情報入力シート!M112)</f>
        <v/>
      </c>
      <c r="H246" s="732" t="str">
        <f aca="false">IF(基本情報入力シート!R112="","",基本情報入力シート!R112)</f>
        <v/>
      </c>
      <c r="I246" s="732" t="str">
        <f aca="false">IF(基本情報入力シート!W112="","",基本情報入力シート!W112)</f>
        <v/>
      </c>
      <c r="J246" s="860" t="str">
        <f aca="false">IF(基本情報入力シート!X112="","",基本情報入力シート!X112)</f>
        <v/>
      </c>
      <c r="K246" s="732" t="str">
        <f aca="false">IF(基本情報入力シート!Y112="","",基本情報入力シート!Y112)</f>
        <v/>
      </c>
      <c r="L246" s="861" t="str">
        <f aca="false">IF(基本情報入力シート!AB112="","",基本情報入力シート!AB112)</f>
        <v/>
      </c>
      <c r="M246" s="862" t="e">
        <f aca="false">IF(基本情報入力シート!AC112="","",基本情報入力シート!AC112)</f>
        <v>#N/A</v>
      </c>
      <c r="N246" s="811" t="str">
        <f aca="false">IF('別紙様式2-2（４・５月分）'!Q188="","",'別紙様式2-2（４・５月分）'!Q188)</f>
        <v/>
      </c>
      <c r="O246" s="863" t="e">
        <f aca="false">IF(SUM('別紙様式2-2（４・５月分）'!R188:R190)=0,"",SUM('別紙様式2-2（４・５月分）'!R188:R190))</f>
        <v>#N/A</v>
      </c>
      <c r="P246" s="813" t="e">
        <f aca="false">IFERROR(VLOOKUP('別紙様式2-2（４・５月分）'!AR188,【参考】数式用!$AT$5:$AU$22,2,FALSE),"")))</f>
        <v>#N/A</v>
      </c>
      <c r="Q246" s="813"/>
      <c r="R246" s="813"/>
      <c r="S246" s="864" t="e">
        <f aca="false">IFERROR(VLOOKUP(K246,【参考】数式用!$A$5:$AB$27,MATCH(P246,【参考】数式用!$B$4:$AB$4,0)+1,0),"")))</f>
        <v>#N/A</v>
      </c>
      <c r="T246" s="815" t="s">
        <v>418</v>
      </c>
      <c r="U246" s="903" t="str">
        <f aca="false">IF('別紙様式2-3（６月以降分）'!U246="","",'別紙様式2-3（６月以降分）'!U246)</f>
        <v/>
      </c>
      <c r="V246" s="865" t="e">
        <f aca="false">IFERROR(VLOOKUP(K246,【参考】数式用!$A$5:$AB$27,MATCH(U246,【参考】数式用!$B$4:$AB$4,0)+1,0),"")))</f>
        <v>#N/A</v>
      </c>
      <c r="W246" s="818" t="s">
        <v>88</v>
      </c>
      <c r="X246" s="904" t="n">
        <f aca="false">'別紙様式2-3（６月以降分）'!X246</f>
        <v>6</v>
      </c>
      <c r="Y246" s="626" t="s">
        <v>89</v>
      </c>
      <c r="Z246" s="904" t="n">
        <f aca="false">'別紙様式2-3（６月以降分）'!Z246</f>
        <v>6</v>
      </c>
      <c r="AA246" s="626" t="s">
        <v>372</v>
      </c>
      <c r="AB246" s="904" t="n">
        <f aca="false">'別紙様式2-3（６月以降分）'!AB246</f>
        <v>7</v>
      </c>
      <c r="AC246" s="626" t="s">
        <v>89</v>
      </c>
      <c r="AD246" s="904" t="n">
        <f aca="false">'別紙様式2-3（６月以降分）'!AD246</f>
        <v>3</v>
      </c>
      <c r="AE246" s="626" t="s">
        <v>90</v>
      </c>
      <c r="AF246" s="626" t="s">
        <v>101</v>
      </c>
      <c r="AG246" s="626" t="n">
        <f aca="false">IF(X246&gt;=1,(AB246*12+AD246)-(X246*12+Z246)+1,"")</f>
        <v>10</v>
      </c>
      <c r="AH246" s="821" t="s">
        <v>373</v>
      </c>
      <c r="AI246" s="866" t="str">
        <f aca="false">'別紙様式2-3（６月以降分）'!AI246</f>
        <v/>
      </c>
      <c r="AJ246" s="905" t="str">
        <f aca="false">'別紙様式2-3（６月以降分）'!AJ246</f>
        <v/>
      </c>
      <c r="AK246" s="937" t="n">
        <f aca="false">'別紙様式2-3（６月以降分）'!AK246</f>
        <v>0</v>
      </c>
      <c r="AL246" s="907" t="str">
        <f aca="false">IF('別紙様式2-3（６月以降分）'!AL246="","",'別紙様式2-3（６月以降分）'!AL246)</f>
        <v/>
      </c>
      <c r="AM246" s="908" t="n">
        <f aca="false">'別紙様式2-3（６月以降分）'!AM246</f>
        <v>0</v>
      </c>
      <c r="AN246" s="909" t="str">
        <f aca="false">IF('別紙様式2-3（６月以降分）'!AN246="","",'別紙様式2-3（６月以降分）'!AN246)</f>
        <v/>
      </c>
      <c r="AO246" s="704" t="str">
        <f aca="false">IF('別紙様式2-3（６月以降分）'!AO246="","",'別紙様式2-3（６月以降分）'!AO246)</f>
        <v/>
      </c>
      <c r="AP246" s="911" t="str">
        <f aca="false">IF('別紙様式2-3（６月以降分）'!AP246="","",'別紙様式2-3（６月以降分）'!AP246)</f>
        <v/>
      </c>
      <c r="AQ246" s="704" t="str">
        <f aca="false">IF('別紙様式2-3（６月以降分）'!AQ246="","",'別紙様式2-3（６月以降分）'!AQ246)</f>
        <v/>
      </c>
      <c r="AR246" s="913" t="str">
        <f aca="false">IF('別紙様式2-3（６月以降分）'!AR246="","",'別紙様式2-3（６月以降分）'!AR246)</f>
        <v/>
      </c>
      <c r="AS246" s="914" t="str">
        <f aca="false">IF('別紙様式2-3（６月以降分）'!AS246="","",'別紙様式2-3（６月以降分）'!AS246)</f>
        <v/>
      </c>
      <c r="AT246" s="915" t="str">
        <f aca="false">IF(AV248="","",IF(V248&lt;V246,"！加算の要件上は問題ありませんが、令和６年度当初の新加算の加算率と比較して、移行後の加算率が下がる計画になっています。",""))</f>
        <v/>
      </c>
      <c r="AU246" s="938"/>
      <c r="AV246" s="917"/>
      <c r="AW246" s="877" t="str">
        <f aca="false">IF('別紙様式2-2（４・５月分）'!O188="","",'別紙様式2-2（４・５月分）'!O188)</f>
        <v/>
      </c>
      <c r="AX246" s="833" t="e">
        <f aca="false">IF(SUM('別紙様式2-2（４・５月分）'!P188:P190)=0,"",SUM('別紙様式2-2（４・５月分）'!P188:P190))</f>
        <v>#N/A</v>
      </c>
      <c r="AY246" s="919" t="e">
        <f aca="false">IFERROR(VLOOKUP(K246,【参考】数式用!$AJ$2:$AK$24,2,FALSE),"")))</f>
        <v>#N/A</v>
      </c>
      <c r="AZ246" s="684"/>
      <c r="BE246" s="12"/>
      <c r="BF246" s="831" t="str">
        <f aca="false">G246</f>
        <v/>
      </c>
      <c r="BG246" s="831"/>
      <c r="BH246" s="831"/>
    </row>
    <row r="247" customFormat="false" ht="15" hidden="false" customHeight="true" outlineLevel="0" collapsed="false">
      <c r="A247" s="616"/>
      <c r="B247" s="731"/>
      <c r="C247" s="731"/>
      <c r="D247" s="731"/>
      <c r="E247" s="731"/>
      <c r="F247" s="731"/>
      <c r="G247" s="732"/>
      <c r="H247" s="732"/>
      <c r="I247" s="732"/>
      <c r="J247" s="860"/>
      <c r="K247" s="732"/>
      <c r="L247" s="861"/>
      <c r="M247" s="862"/>
      <c r="N247" s="837" t="str">
        <f aca="false">IF('別紙様式2-2（４・５月分）'!Q189="","",'別紙様式2-2（４・５月分）'!Q189)</f>
        <v/>
      </c>
      <c r="O247" s="863"/>
      <c r="P247" s="813"/>
      <c r="Q247" s="813"/>
      <c r="R247" s="813"/>
      <c r="S247" s="864"/>
      <c r="T247" s="815"/>
      <c r="U247" s="903"/>
      <c r="V247" s="865"/>
      <c r="W247" s="818"/>
      <c r="X247" s="904"/>
      <c r="Y247" s="626"/>
      <c r="Z247" s="904"/>
      <c r="AA247" s="626"/>
      <c r="AB247" s="904"/>
      <c r="AC247" s="626"/>
      <c r="AD247" s="904"/>
      <c r="AE247" s="626"/>
      <c r="AF247" s="626"/>
      <c r="AG247" s="626"/>
      <c r="AH247" s="821"/>
      <c r="AI247" s="866"/>
      <c r="AJ247" s="905"/>
      <c r="AK247" s="937"/>
      <c r="AL247" s="907"/>
      <c r="AM247" s="908"/>
      <c r="AN247" s="909"/>
      <c r="AO247" s="704"/>
      <c r="AP247" s="911"/>
      <c r="AQ247" s="704"/>
      <c r="AR247" s="913"/>
      <c r="AS247" s="914"/>
      <c r="AT247" s="920" t="str">
        <f aca="false">IF(AV248="","",IF(OR(AB248="",AB248&lt;&gt;7,AD248="",AD248&lt;&gt;3),"！算定期間の終わりが令和７年３月になっていません。年度内の廃止予定等がなければ、算定対象月を令和７年３月にしてください。",""))</f>
        <v/>
      </c>
      <c r="AU247" s="938"/>
      <c r="AV247" s="917"/>
      <c r="AW247" s="877" t="str">
        <f aca="false">IF('別紙様式2-2（４・５月分）'!O189="","",'別紙様式2-2（４・５月分）'!O189)</f>
        <v/>
      </c>
      <c r="AX247" s="833"/>
      <c r="AY247" s="919"/>
      <c r="AZ247" s="573"/>
      <c r="BE247" s="12"/>
      <c r="BF247" s="831" t="str">
        <f aca="false">G246</f>
        <v/>
      </c>
      <c r="BG247" s="831"/>
      <c r="BH247" s="831"/>
    </row>
    <row r="248" customFormat="false" ht="15" hidden="false" customHeight="true" outlineLevel="0" collapsed="false">
      <c r="A248" s="616"/>
      <c r="B248" s="731"/>
      <c r="C248" s="731"/>
      <c r="D248" s="731"/>
      <c r="E248" s="731"/>
      <c r="F248" s="731"/>
      <c r="G248" s="732"/>
      <c r="H248" s="732"/>
      <c r="I248" s="732"/>
      <c r="J248" s="860"/>
      <c r="K248" s="732"/>
      <c r="L248" s="861"/>
      <c r="M248" s="862"/>
      <c r="N248" s="837"/>
      <c r="O248" s="863"/>
      <c r="P248" s="873" t="s">
        <v>92</v>
      </c>
      <c r="Q248" s="876" t="e">
        <f aca="false">IFERROR(VLOOKUP('別紙様式2-2（４・５月分）'!AR188,【参考】数式用!$AT$5:$AV$22,3,FALSE),"")))</f>
        <v>#N/A</v>
      </c>
      <c r="R248" s="874" t="s">
        <v>94</v>
      </c>
      <c r="S248" s="869" t="e">
        <f aca="false">IFERROR(VLOOKUP(K246,【参考】数式用!$A$5:$AB$27,MATCH(Q248,【参考】数式用!$B$4:$AB$4,0)+1,0),"")))</f>
        <v>#N/A</v>
      </c>
      <c r="T248" s="843" t="s">
        <v>419</v>
      </c>
      <c r="U248" s="922"/>
      <c r="V248" s="870" t="e">
        <f aca="false">IFERROR(VLOOKUP(K246,【参考】数式用!$A$5:$AB$27,MATCH(U248,【参考】数式用!$B$4:$AB$4,0)+1,0),"")))</f>
        <v>#N/A</v>
      </c>
      <c r="W248" s="846" t="s">
        <v>88</v>
      </c>
      <c r="X248" s="923"/>
      <c r="Y248" s="667" t="s">
        <v>89</v>
      </c>
      <c r="Z248" s="923"/>
      <c r="AA248" s="667" t="s">
        <v>372</v>
      </c>
      <c r="AB248" s="923"/>
      <c r="AC248" s="667" t="s">
        <v>89</v>
      </c>
      <c r="AD248" s="923"/>
      <c r="AE248" s="667" t="s">
        <v>90</v>
      </c>
      <c r="AF248" s="667" t="s">
        <v>101</v>
      </c>
      <c r="AG248" s="667" t="str">
        <f aca="false">IF(X248&gt;=1,(AB248*12+AD248)-(X248*12+Z248)+1,"")</f>
        <v/>
      </c>
      <c r="AH248" s="849" t="s">
        <v>373</v>
      </c>
      <c r="AI248" s="850" t="str">
        <f aca="false">IFERROR(ROUNDDOWN(ROUND(L246*V248,0)*M246,0)*AG248,"")</f>
        <v/>
      </c>
      <c r="AJ248" s="924" t="str">
        <f aca="false">IFERROR(ROUNDDOWN(ROUND((L246*(V248-AX246)),0)*M246,0)*AG248,"")</f>
        <v/>
      </c>
      <c r="AK248" s="852" t="e">
        <f aca="false">IFERROR(ROUNDDOWN(ROUNDDOWN(ROUND(L246*VLOOKUP(K246,【参考】数式用!$A$5:$AB$27,MATCH("新加算Ⅳ",【参考】数式用!$B$4:$AB$4,0)+1,0),0)*M246,0)*AG248*0.5,0),"")),0),0),0))</f>
        <v>#N/A</v>
      </c>
      <c r="AL248" s="925"/>
      <c r="AM248" s="940" t="e">
        <f aca="false">IFERROR(IF('別紙様式2-2（４・５月分）'!Q190="ベア加算","", IF(OR(U248="新加算Ⅰ",U248="新加算Ⅱ",U248="新加算Ⅲ",U248="新加算Ⅳ"),ROUNDDOWN(ROUND(L246*VLOOKUP(K246,【参考】数式用!$A$5:$I$27,MATCH("ベア加算",【参考】数式用!$B$4:$I$4,0)+1,0),0)*M246,0)*AG248,"")),"")),0),0))))</f>
        <v>#N/A</v>
      </c>
      <c r="AN248" s="927"/>
      <c r="AO248" s="930"/>
      <c r="AP248" s="929"/>
      <c r="AQ248" s="930"/>
      <c r="AR248" s="931"/>
      <c r="AS248" s="932"/>
      <c r="AT248" s="920"/>
      <c r="AU248" s="611"/>
      <c r="AV248" s="831" t="str">
        <f aca="false">IF(OR(AB246&lt;&gt;7,AD246&lt;&gt;3),"V列に色付け","")</f>
        <v/>
      </c>
      <c r="AW248" s="877"/>
      <c r="AX248" s="833"/>
      <c r="AY248" s="933"/>
      <c r="AZ248" s="835" t="e">
        <f aca="false">IF(AM248&lt;&gt;"",IF(AN248="○","入力済","未入力"),"")</f>
        <v>#N/A</v>
      </c>
      <c r="BA248" s="835" t="str">
        <f aca="false">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835" t="str">
        <f aca="false">IF(OR(U248="新加算Ⅴ（７）",U248="新加算Ⅴ（９）",U248="新加算Ⅴ（10）",U248="新加算Ⅴ（12）",U248="新加算Ⅴ（13）",U248="新加算Ⅴ（14）"),IF(OR(AP248="○",AP248="令和６年度中に満たす"),"入力済","未入力"),"")</f>
        <v/>
      </c>
      <c r="BC248" s="835" t="str">
        <f aca="false">IF(OR(U248="新加算Ⅰ",U248="新加算Ⅱ",U248="新加算Ⅲ",U248="新加算Ⅴ（１）",U248="新加算Ⅴ（３）",U248="新加算Ⅴ（８）"),IF(OR(AQ248="○",AQ248="令和６年度中に満たす"),"入力済","未入力"),"")</f>
        <v/>
      </c>
      <c r="BD248" s="934" t="str">
        <f aca="false">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831" t="str">
        <f aca="false">IF(OR(U248="新加算Ⅰ",U248="新加算Ⅴ（１）",U248="新加算Ⅴ（２）",U248="新加算Ⅴ（５）",U248="新加算Ⅴ（７）",U248="新加算Ⅴ（10）"),IF(AS248="","未入力","入力済"),"")</f>
        <v/>
      </c>
      <c r="BF248" s="831" t="str">
        <f aca="false">G246</f>
        <v/>
      </c>
      <c r="BG248" s="831"/>
      <c r="BH248" s="831"/>
    </row>
    <row r="249" customFormat="false" ht="30" hidden="false" customHeight="true" outlineLevel="0" collapsed="false">
      <c r="A249" s="616"/>
      <c r="B249" s="731"/>
      <c r="C249" s="731"/>
      <c r="D249" s="731"/>
      <c r="E249" s="731"/>
      <c r="F249" s="731"/>
      <c r="G249" s="732"/>
      <c r="H249" s="732"/>
      <c r="I249" s="732"/>
      <c r="J249" s="860"/>
      <c r="K249" s="732"/>
      <c r="L249" s="861"/>
      <c r="M249" s="862"/>
      <c r="N249" s="859" t="str">
        <f aca="false">IF('別紙様式2-2（４・５月分）'!Q190="","",'別紙様式2-2（４・５月分）'!Q190)</f>
        <v/>
      </c>
      <c r="O249" s="863"/>
      <c r="P249" s="873"/>
      <c r="Q249" s="876"/>
      <c r="R249" s="874"/>
      <c r="S249" s="869"/>
      <c r="T249" s="843"/>
      <c r="U249" s="922"/>
      <c r="V249" s="870"/>
      <c r="W249" s="846"/>
      <c r="X249" s="923"/>
      <c r="Y249" s="667"/>
      <c r="Z249" s="923"/>
      <c r="AA249" s="667"/>
      <c r="AB249" s="923"/>
      <c r="AC249" s="667"/>
      <c r="AD249" s="923"/>
      <c r="AE249" s="667"/>
      <c r="AF249" s="667"/>
      <c r="AG249" s="667"/>
      <c r="AH249" s="849"/>
      <c r="AI249" s="850"/>
      <c r="AJ249" s="924"/>
      <c r="AK249" s="852"/>
      <c r="AL249" s="925"/>
      <c r="AM249" s="940"/>
      <c r="AN249" s="927"/>
      <c r="AO249" s="930"/>
      <c r="AP249" s="929"/>
      <c r="AQ249" s="930"/>
      <c r="AR249" s="931"/>
      <c r="AS249" s="932"/>
      <c r="AT249" s="935" t="str">
        <f aca="false">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611"/>
      <c r="AV249" s="831"/>
      <c r="AW249" s="877" t="str">
        <f aca="false">IF('別紙様式2-2（４・５月分）'!O190="","",'別紙様式2-2（４・５月分）'!O190)</f>
        <v/>
      </c>
      <c r="AX249" s="833"/>
      <c r="AY249" s="936"/>
      <c r="AZ249" s="835" t="str">
        <f aca="false">IF(OR(U249="新加算Ⅰ",U249="新加算Ⅱ",U249="新加算Ⅲ",U249="新加算Ⅳ",U249="新加算Ⅴ（１）",U249="新加算Ⅴ（２）",U249="新加算Ⅴ（３）",U249="新加算ⅠⅤ（４）",U249="新加算Ⅴ（５）",U249="新加算Ⅴ（６）",U249="新加算Ⅴ（８）",U249="新加算Ⅴ（11）"),IF(AJ249="○","","未入力"),"")</f>
        <v/>
      </c>
      <c r="BA249" s="835" t="str">
        <f aca="false">IF(OR(V249="新加算Ⅰ",V249="新加算Ⅱ",V249="新加算Ⅲ",V249="新加算Ⅳ",V249="新加算Ⅴ（１）",V249="新加算Ⅴ（２）",V249="新加算Ⅴ（３）",V249="新加算ⅠⅤ（４）",V249="新加算Ⅴ（５）",V249="新加算Ⅴ（６）",V249="新加算Ⅴ（８）",V249="新加算Ⅴ（11）"),IF(AK249="○","","未入力"),"")</f>
        <v/>
      </c>
      <c r="BB249" s="835" t="str">
        <f aca="false">IF(OR(V249="新加算Ⅴ（７）",V249="新加算Ⅴ（９）",V249="新加算Ⅴ（10）",V249="新加算Ⅴ（12）",V249="新加算Ⅴ（13）",V249="新加算Ⅴ（14）"),IF(AL249="○","","未入力"),"")</f>
        <v/>
      </c>
      <c r="BC249" s="835" t="str">
        <f aca="false">IF(OR(V249="新加算Ⅰ",V249="新加算Ⅱ",V249="新加算Ⅲ",V249="新加算Ⅴ（１）",V249="新加算Ⅴ（３）",V249="新加算Ⅴ（８）"),IF(AM249="○","","未入力"),"")</f>
        <v/>
      </c>
      <c r="BD249" s="934" t="str">
        <f aca="false">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831" t="str">
        <f aca="false">IF(AND(U249&lt;&gt;"（参考）令和７年度の移行予定",OR(V249="新加算Ⅰ",V249="新加算Ⅴ（１）",V249="新加算Ⅴ（２）",V249="新加算Ⅴ（５）",V249="新加算Ⅴ（７）",V249="新加算Ⅴ（10）")),IF(AO249="","未入力",IF(AO249="いずれも取得していない","要件を満たさない","")),"")</f>
        <v/>
      </c>
      <c r="BF249" s="831" t="str">
        <f aca="false">G246</f>
        <v/>
      </c>
      <c r="BG249" s="831"/>
      <c r="BH249" s="831"/>
    </row>
    <row r="250" customFormat="false" ht="30" hidden="false" customHeight="true" outlineLevel="0" collapsed="false">
      <c r="A250" s="730" t="n">
        <v>60</v>
      </c>
      <c r="B250" s="617" t="str">
        <f aca="false">IF(基本情報入力シート!C113="","",基本情報入力シート!C113)</f>
        <v/>
      </c>
      <c r="C250" s="617"/>
      <c r="D250" s="617"/>
      <c r="E250" s="617"/>
      <c r="F250" s="617"/>
      <c r="G250" s="618" t="str">
        <f aca="false">IF(基本情報入力シート!M113="","",基本情報入力シート!M113)</f>
        <v/>
      </c>
      <c r="H250" s="618" t="str">
        <f aca="false">IF(基本情報入力シート!R113="","",基本情報入力シート!R113)</f>
        <v/>
      </c>
      <c r="I250" s="618" t="str">
        <f aca="false">IF(基本情報入力シート!W113="","",基本情報入力シート!W113)</f>
        <v/>
      </c>
      <c r="J250" s="808" t="str">
        <f aca="false">IF(基本情報入力シート!X113="","",基本情報入力シート!X113)</f>
        <v/>
      </c>
      <c r="K250" s="618" t="str">
        <f aca="false">IF(基本情報入力シート!Y113="","",基本情報入力シート!Y113)</f>
        <v/>
      </c>
      <c r="L250" s="809" t="str">
        <f aca="false">IF(基本情報入力シート!AB113="","",基本情報入力シート!AB113)</f>
        <v/>
      </c>
      <c r="M250" s="810" t="e">
        <f aca="false">IF(基本情報入力シート!AC113="","",基本情報入力シート!AC113)</f>
        <v>#N/A</v>
      </c>
      <c r="N250" s="811" t="str">
        <f aca="false">IF('別紙様式2-2（４・５月分）'!Q191="","",'別紙様式2-2（４・５月分）'!Q191)</f>
        <v/>
      </c>
      <c r="O250" s="863" t="e">
        <f aca="false">IF(SUM('別紙様式2-2（４・５月分）'!R191:R193)=0,"",SUM('別紙様式2-2（４・５月分）'!R191:R193))</f>
        <v>#N/A</v>
      </c>
      <c r="P250" s="813" t="e">
        <f aca="false">IFERROR(VLOOKUP('別紙様式2-2（４・５月分）'!AR191,【参考】数式用!$AT$5:$AU$22,2,FALSE),"")))</f>
        <v>#N/A</v>
      </c>
      <c r="Q250" s="813"/>
      <c r="R250" s="813"/>
      <c r="S250" s="864" t="e">
        <f aca="false">IFERROR(VLOOKUP(K250,【参考】数式用!$A$5:$AB$27,MATCH(P250,【参考】数式用!$B$4:$AB$4,0)+1,0),"")))</f>
        <v>#N/A</v>
      </c>
      <c r="T250" s="815" t="s">
        <v>418</v>
      </c>
      <c r="U250" s="903" t="str">
        <f aca="false">IF('別紙様式2-3（６月以降分）'!U250="","",'別紙様式2-3（６月以降分）'!U250)</f>
        <v/>
      </c>
      <c r="V250" s="865" t="e">
        <f aca="false">IFERROR(VLOOKUP(K250,【参考】数式用!$A$5:$AB$27,MATCH(U250,【参考】数式用!$B$4:$AB$4,0)+1,0),"")))</f>
        <v>#N/A</v>
      </c>
      <c r="W250" s="818" t="s">
        <v>88</v>
      </c>
      <c r="X250" s="904" t="n">
        <f aca="false">'別紙様式2-3（６月以降分）'!X250</f>
        <v>6</v>
      </c>
      <c r="Y250" s="626" t="s">
        <v>89</v>
      </c>
      <c r="Z250" s="904" t="n">
        <f aca="false">'別紙様式2-3（６月以降分）'!Z250</f>
        <v>6</v>
      </c>
      <c r="AA250" s="626" t="s">
        <v>372</v>
      </c>
      <c r="AB250" s="904" t="n">
        <f aca="false">'別紙様式2-3（６月以降分）'!AB250</f>
        <v>7</v>
      </c>
      <c r="AC250" s="626" t="s">
        <v>89</v>
      </c>
      <c r="AD250" s="904" t="n">
        <f aca="false">'別紙様式2-3（６月以降分）'!AD250</f>
        <v>3</v>
      </c>
      <c r="AE250" s="626" t="s">
        <v>90</v>
      </c>
      <c r="AF250" s="626" t="s">
        <v>101</v>
      </c>
      <c r="AG250" s="626" t="n">
        <f aca="false">IF(X250&gt;=1,(AB250*12+AD250)-(X250*12+Z250)+1,"")</f>
        <v>10</v>
      </c>
      <c r="AH250" s="821" t="s">
        <v>373</v>
      </c>
      <c r="AI250" s="866" t="str">
        <f aca="false">'別紙様式2-3（６月以降分）'!AI250</f>
        <v/>
      </c>
      <c r="AJ250" s="905" t="str">
        <f aca="false">'別紙様式2-3（６月以降分）'!AJ250</f>
        <v/>
      </c>
      <c r="AK250" s="937" t="n">
        <f aca="false">'別紙様式2-3（６月以降分）'!AK250</f>
        <v>0</v>
      </c>
      <c r="AL250" s="907" t="str">
        <f aca="false">IF('別紙様式2-3（６月以降分）'!AL250="","",'別紙様式2-3（６月以降分）'!AL250)</f>
        <v/>
      </c>
      <c r="AM250" s="908" t="n">
        <f aca="false">'別紙様式2-3（６月以降分）'!AM250</f>
        <v>0</v>
      </c>
      <c r="AN250" s="909" t="str">
        <f aca="false">IF('別紙様式2-3（６月以降分）'!AN250="","",'別紙様式2-3（６月以降分）'!AN250)</f>
        <v/>
      </c>
      <c r="AO250" s="704" t="str">
        <f aca="false">IF('別紙様式2-3（６月以降分）'!AO250="","",'別紙様式2-3（６月以降分）'!AO250)</f>
        <v/>
      </c>
      <c r="AP250" s="911" t="str">
        <f aca="false">IF('別紙様式2-3（６月以降分）'!AP250="","",'別紙様式2-3（６月以降分）'!AP250)</f>
        <v/>
      </c>
      <c r="AQ250" s="704" t="str">
        <f aca="false">IF('別紙様式2-3（６月以降分）'!AQ250="","",'別紙様式2-3（６月以降分）'!AQ250)</f>
        <v/>
      </c>
      <c r="AR250" s="913" t="str">
        <f aca="false">IF('別紙様式2-3（６月以降分）'!AR250="","",'別紙様式2-3（６月以降分）'!AR250)</f>
        <v/>
      </c>
      <c r="AS250" s="914" t="str">
        <f aca="false">IF('別紙様式2-3（６月以降分）'!AS250="","",'別紙様式2-3（６月以降分）'!AS250)</f>
        <v/>
      </c>
      <c r="AT250" s="915" t="str">
        <f aca="false">IF(AV252="","",IF(V252&lt;V250,"！加算の要件上は問題ありませんが、令和６年度当初の新加算の加算率と比較して、移行後の加算率が下がる計画になっています。",""))</f>
        <v/>
      </c>
      <c r="AU250" s="938"/>
      <c r="AV250" s="917"/>
      <c r="AW250" s="877" t="str">
        <f aca="false">IF('別紙様式2-2（４・５月分）'!O191="","",'別紙様式2-2（４・５月分）'!O191)</f>
        <v/>
      </c>
      <c r="AX250" s="833" t="e">
        <f aca="false">IF(SUM('別紙様式2-2（４・５月分）'!P191:P193)=0,"",SUM('別紙様式2-2（４・５月分）'!P191:P193))</f>
        <v>#N/A</v>
      </c>
      <c r="AY250" s="939" t="e">
        <f aca="false">IFERROR(VLOOKUP(K250,【参考】数式用!$AJ$2:$AK$24,2,FALSE),"")))</f>
        <v>#N/A</v>
      </c>
      <c r="AZ250" s="684"/>
      <c r="BE250" s="12"/>
      <c r="BF250" s="831" t="str">
        <f aca="false">G250</f>
        <v/>
      </c>
      <c r="BG250" s="831"/>
      <c r="BH250" s="831"/>
    </row>
    <row r="251" customFormat="false" ht="15" hidden="false" customHeight="true" outlineLevel="0" collapsed="false">
      <c r="A251" s="730"/>
      <c r="B251" s="617"/>
      <c r="C251" s="617"/>
      <c r="D251" s="617"/>
      <c r="E251" s="617"/>
      <c r="F251" s="617"/>
      <c r="G251" s="618"/>
      <c r="H251" s="618"/>
      <c r="I251" s="618"/>
      <c r="J251" s="808"/>
      <c r="K251" s="618"/>
      <c r="L251" s="809"/>
      <c r="M251" s="810"/>
      <c r="N251" s="837" t="str">
        <f aca="false">IF('別紙様式2-2（４・５月分）'!Q192="","",'別紙様式2-2（４・５月分）'!Q192)</f>
        <v/>
      </c>
      <c r="O251" s="863"/>
      <c r="P251" s="813"/>
      <c r="Q251" s="813"/>
      <c r="R251" s="813"/>
      <c r="S251" s="864"/>
      <c r="T251" s="815"/>
      <c r="U251" s="903"/>
      <c r="V251" s="865"/>
      <c r="W251" s="818"/>
      <c r="X251" s="904"/>
      <c r="Y251" s="626"/>
      <c r="Z251" s="904"/>
      <c r="AA251" s="626"/>
      <c r="AB251" s="904"/>
      <c r="AC251" s="626"/>
      <c r="AD251" s="904"/>
      <c r="AE251" s="626"/>
      <c r="AF251" s="626"/>
      <c r="AG251" s="626"/>
      <c r="AH251" s="821"/>
      <c r="AI251" s="866"/>
      <c r="AJ251" s="905"/>
      <c r="AK251" s="937"/>
      <c r="AL251" s="907"/>
      <c r="AM251" s="908"/>
      <c r="AN251" s="909"/>
      <c r="AO251" s="704"/>
      <c r="AP251" s="911"/>
      <c r="AQ251" s="704"/>
      <c r="AR251" s="913"/>
      <c r="AS251" s="914"/>
      <c r="AT251" s="920" t="str">
        <f aca="false">IF(AV252="","",IF(OR(AB252="",AB252&lt;&gt;7,AD252="",AD252&lt;&gt;3),"！算定期間の終わりが令和７年３月になっていません。年度内の廃止予定等がなければ、算定対象月を令和７年３月にしてください。",""))</f>
        <v/>
      </c>
      <c r="AU251" s="938"/>
      <c r="AV251" s="917"/>
      <c r="AW251" s="877" t="str">
        <f aca="false">IF('別紙様式2-2（４・５月分）'!O192="","",'別紙様式2-2（４・５月分）'!O192)</f>
        <v/>
      </c>
      <c r="AX251" s="833"/>
      <c r="AY251" s="939"/>
      <c r="AZ251" s="573"/>
      <c r="BE251" s="12"/>
      <c r="BF251" s="831" t="str">
        <f aca="false">G250</f>
        <v/>
      </c>
      <c r="BG251" s="831"/>
      <c r="BH251" s="831"/>
    </row>
    <row r="252" customFormat="false" ht="15" hidden="false" customHeight="true" outlineLevel="0" collapsed="false">
      <c r="A252" s="730"/>
      <c r="B252" s="617"/>
      <c r="C252" s="617"/>
      <c r="D252" s="617"/>
      <c r="E252" s="617"/>
      <c r="F252" s="617"/>
      <c r="G252" s="618"/>
      <c r="H252" s="618"/>
      <c r="I252" s="618"/>
      <c r="J252" s="808"/>
      <c r="K252" s="618"/>
      <c r="L252" s="809"/>
      <c r="M252" s="810"/>
      <c r="N252" s="837"/>
      <c r="O252" s="863"/>
      <c r="P252" s="873" t="s">
        <v>92</v>
      </c>
      <c r="Q252" s="876" t="e">
        <f aca="false">IFERROR(VLOOKUP('別紙様式2-2（４・５月分）'!AR191,【参考】数式用!$AT$5:$AV$22,3,FALSE),"")))</f>
        <v>#N/A</v>
      </c>
      <c r="R252" s="874" t="s">
        <v>94</v>
      </c>
      <c r="S252" s="875" t="e">
        <f aca="false">IFERROR(VLOOKUP(K250,【参考】数式用!$A$5:$AB$27,MATCH(Q252,【参考】数式用!$B$4:$AB$4,0)+1,0),"")))</f>
        <v>#N/A</v>
      </c>
      <c r="T252" s="843" t="s">
        <v>419</v>
      </c>
      <c r="U252" s="922"/>
      <c r="V252" s="870" t="e">
        <f aca="false">IFERROR(VLOOKUP(K250,【参考】数式用!$A$5:$AB$27,MATCH(U252,【参考】数式用!$B$4:$AB$4,0)+1,0),"")))</f>
        <v>#N/A</v>
      </c>
      <c r="W252" s="846" t="s">
        <v>88</v>
      </c>
      <c r="X252" s="923"/>
      <c r="Y252" s="667" t="s">
        <v>89</v>
      </c>
      <c r="Z252" s="923"/>
      <c r="AA252" s="667" t="s">
        <v>372</v>
      </c>
      <c r="AB252" s="923"/>
      <c r="AC252" s="667" t="s">
        <v>89</v>
      </c>
      <c r="AD252" s="923"/>
      <c r="AE252" s="667" t="s">
        <v>90</v>
      </c>
      <c r="AF252" s="667" t="s">
        <v>101</v>
      </c>
      <c r="AG252" s="667" t="str">
        <f aca="false">IF(X252&gt;=1,(AB252*12+AD252)-(X252*12+Z252)+1,"")</f>
        <v/>
      </c>
      <c r="AH252" s="849" t="s">
        <v>373</v>
      </c>
      <c r="AI252" s="850" t="str">
        <f aca="false">IFERROR(ROUNDDOWN(ROUND(L250*V252,0)*M250,0)*AG252,"")</f>
        <v/>
      </c>
      <c r="AJ252" s="924" t="str">
        <f aca="false">IFERROR(ROUNDDOWN(ROUND((L250*(V252-AX250)),0)*M250,0)*AG252,"")</f>
        <v/>
      </c>
      <c r="AK252" s="852" t="e">
        <f aca="false">IFERROR(ROUNDDOWN(ROUNDDOWN(ROUND(L250*VLOOKUP(K250,【参考】数式用!$A$5:$AB$27,MATCH("新加算Ⅳ",【参考】数式用!$B$4:$AB$4,0)+1,0),0)*M250,0)*AG252*0.5,0),"")),0),0),0))</f>
        <v>#N/A</v>
      </c>
      <c r="AL252" s="925"/>
      <c r="AM252" s="940" t="e">
        <f aca="false">IFERROR(IF('別紙様式2-2（４・５月分）'!Q193="ベア加算","", IF(OR(U252="新加算Ⅰ",U252="新加算Ⅱ",U252="新加算Ⅲ",U252="新加算Ⅳ"),ROUNDDOWN(ROUND(L250*VLOOKUP(K250,【参考】数式用!$A$5:$I$27,MATCH("ベア加算",【参考】数式用!$B$4:$I$4,0)+1,0),0)*M250,0)*AG252,"")),"")),0),0))))</f>
        <v>#N/A</v>
      </c>
      <c r="AN252" s="927"/>
      <c r="AO252" s="930"/>
      <c r="AP252" s="929"/>
      <c r="AQ252" s="930"/>
      <c r="AR252" s="931"/>
      <c r="AS252" s="932"/>
      <c r="AT252" s="920"/>
      <c r="AU252" s="611"/>
      <c r="AV252" s="831" t="str">
        <f aca="false">IF(OR(AB250&lt;&gt;7,AD250&lt;&gt;3),"V列に色付け","")</f>
        <v/>
      </c>
      <c r="AW252" s="877"/>
      <c r="AX252" s="833"/>
      <c r="AY252" s="933"/>
      <c r="AZ252" s="835" t="e">
        <f aca="false">IF(AM252&lt;&gt;"",IF(AN252="○","入力済","未入力"),"")</f>
        <v>#N/A</v>
      </c>
      <c r="BA252" s="835" t="str">
        <f aca="false">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835" t="str">
        <f aca="false">IF(OR(U252="新加算Ⅴ（７）",U252="新加算Ⅴ（９）",U252="新加算Ⅴ（10）",U252="新加算Ⅴ（12）",U252="新加算Ⅴ（13）",U252="新加算Ⅴ（14）"),IF(OR(AP252="○",AP252="令和６年度中に満たす"),"入力済","未入力"),"")</f>
        <v/>
      </c>
      <c r="BC252" s="835" t="str">
        <f aca="false">IF(OR(U252="新加算Ⅰ",U252="新加算Ⅱ",U252="新加算Ⅲ",U252="新加算Ⅴ（１）",U252="新加算Ⅴ（３）",U252="新加算Ⅴ（８）"),IF(OR(AQ252="○",AQ252="令和６年度中に満たす"),"入力済","未入力"),"")</f>
        <v/>
      </c>
      <c r="BD252" s="934" t="str">
        <f aca="false">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831" t="str">
        <f aca="false">IF(OR(U252="新加算Ⅰ",U252="新加算Ⅴ（１）",U252="新加算Ⅴ（２）",U252="新加算Ⅴ（５）",U252="新加算Ⅴ（７）",U252="新加算Ⅴ（10）"),IF(AS252="","未入力","入力済"),"")</f>
        <v/>
      </c>
      <c r="BF252" s="831" t="str">
        <f aca="false">G250</f>
        <v/>
      </c>
      <c r="BG252" s="831"/>
      <c r="BH252" s="831"/>
    </row>
    <row r="253" customFormat="false" ht="30" hidden="false" customHeight="true" outlineLevel="0" collapsed="false">
      <c r="A253" s="730"/>
      <c r="B253" s="617"/>
      <c r="C253" s="617"/>
      <c r="D253" s="617"/>
      <c r="E253" s="617"/>
      <c r="F253" s="617"/>
      <c r="G253" s="618"/>
      <c r="H253" s="618"/>
      <c r="I253" s="618"/>
      <c r="J253" s="808"/>
      <c r="K253" s="618"/>
      <c r="L253" s="809"/>
      <c r="M253" s="810"/>
      <c r="N253" s="859" t="str">
        <f aca="false">IF('別紙様式2-2（４・５月分）'!Q193="","",'別紙様式2-2（４・５月分）'!Q193)</f>
        <v/>
      </c>
      <c r="O253" s="863"/>
      <c r="P253" s="873"/>
      <c r="Q253" s="876"/>
      <c r="R253" s="874"/>
      <c r="S253" s="875"/>
      <c r="T253" s="843"/>
      <c r="U253" s="922"/>
      <c r="V253" s="870"/>
      <c r="W253" s="846"/>
      <c r="X253" s="923"/>
      <c r="Y253" s="667"/>
      <c r="Z253" s="923"/>
      <c r="AA253" s="667"/>
      <c r="AB253" s="923"/>
      <c r="AC253" s="667"/>
      <c r="AD253" s="923"/>
      <c r="AE253" s="667"/>
      <c r="AF253" s="667"/>
      <c r="AG253" s="667"/>
      <c r="AH253" s="849"/>
      <c r="AI253" s="850"/>
      <c r="AJ253" s="924"/>
      <c r="AK253" s="852"/>
      <c r="AL253" s="925"/>
      <c r="AM253" s="940"/>
      <c r="AN253" s="927"/>
      <c r="AO253" s="930"/>
      <c r="AP253" s="929"/>
      <c r="AQ253" s="930"/>
      <c r="AR253" s="931"/>
      <c r="AS253" s="932"/>
      <c r="AT253" s="935" t="str">
        <f aca="false">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611"/>
      <c r="AV253" s="831"/>
      <c r="AW253" s="877" t="str">
        <f aca="false">IF('別紙様式2-2（４・５月分）'!O193="","",'別紙様式2-2（４・５月分）'!O193)</f>
        <v/>
      </c>
      <c r="AX253" s="833"/>
      <c r="AY253" s="936"/>
      <c r="AZ253" s="835" t="str">
        <f aca="false">IF(OR(U253="新加算Ⅰ",U253="新加算Ⅱ",U253="新加算Ⅲ",U253="新加算Ⅳ",U253="新加算Ⅴ（１）",U253="新加算Ⅴ（２）",U253="新加算Ⅴ（３）",U253="新加算ⅠⅤ（４）",U253="新加算Ⅴ（５）",U253="新加算Ⅴ（６）",U253="新加算Ⅴ（８）",U253="新加算Ⅴ（11）"),IF(AJ253="○","","未入力"),"")</f>
        <v/>
      </c>
      <c r="BA253" s="835" t="str">
        <f aca="false">IF(OR(V253="新加算Ⅰ",V253="新加算Ⅱ",V253="新加算Ⅲ",V253="新加算Ⅳ",V253="新加算Ⅴ（１）",V253="新加算Ⅴ（２）",V253="新加算Ⅴ（３）",V253="新加算ⅠⅤ（４）",V253="新加算Ⅴ（５）",V253="新加算Ⅴ（６）",V253="新加算Ⅴ（８）",V253="新加算Ⅴ（11）"),IF(AK253="○","","未入力"),"")</f>
        <v/>
      </c>
      <c r="BB253" s="835" t="str">
        <f aca="false">IF(OR(V253="新加算Ⅴ（７）",V253="新加算Ⅴ（９）",V253="新加算Ⅴ（10）",V253="新加算Ⅴ（12）",V253="新加算Ⅴ（13）",V253="新加算Ⅴ（14）"),IF(AL253="○","","未入力"),"")</f>
        <v/>
      </c>
      <c r="BC253" s="835" t="str">
        <f aca="false">IF(OR(V253="新加算Ⅰ",V253="新加算Ⅱ",V253="新加算Ⅲ",V253="新加算Ⅴ（１）",V253="新加算Ⅴ（３）",V253="新加算Ⅴ（８）"),IF(AM253="○","","未入力"),"")</f>
        <v/>
      </c>
      <c r="BD253" s="934" t="str">
        <f aca="false">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831" t="str">
        <f aca="false">IF(AND(U253&lt;&gt;"（参考）令和７年度の移行予定",OR(V253="新加算Ⅰ",V253="新加算Ⅴ（１）",V253="新加算Ⅴ（２）",V253="新加算Ⅴ（５）",V253="新加算Ⅴ（７）",V253="新加算Ⅴ（10）")),IF(AO253="","未入力",IF(AO253="いずれも取得していない","要件を満たさない","")),"")</f>
        <v/>
      </c>
      <c r="BF253" s="831" t="str">
        <f aca="false">G250</f>
        <v/>
      </c>
      <c r="BG253" s="831"/>
      <c r="BH253" s="831"/>
    </row>
    <row r="254" customFormat="false" ht="30" hidden="false" customHeight="true" outlineLevel="0" collapsed="false">
      <c r="A254" s="616" t="n">
        <v>61</v>
      </c>
      <c r="B254" s="731" t="str">
        <f aca="false">IF(基本情報入力シート!C114="","",基本情報入力シート!C114)</f>
        <v/>
      </c>
      <c r="C254" s="731"/>
      <c r="D254" s="731"/>
      <c r="E254" s="731"/>
      <c r="F254" s="731"/>
      <c r="G254" s="732" t="str">
        <f aca="false">IF(基本情報入力シート!M114="","",基本情報入力シート!M114)</f>
        <v/>
      </c>
      <c r="H254" s="732" t="str">
        <f aca="false">IF(基本情報入力シート!R114="","",基本情報入力シート!R114)</f>
        <v/>
      </c>
      <c r="I254" s="732" t="str">
        <f aca="false">IF(基本情報入力シート!W114="","",基本情報入力シート!W114)</f>
        <v/>
      </c>
      <c r="J254" s="860" t="str">
        <f aca="false">IF(基本情報入力シート!X114="","",基本情報入力シート!X114)</f>
        <v/>
      </c>
      <c r="K254" s="732" t="str">
        <f aca="false">IF(基本情報入力シート!Y114="","",基本情報入力シート!Y114)</f>
        <v/>
      </c>
      <c r="L254" s="861" t="str">
        <f aca="false">IF(基本情報入力シート!AB114="","",基本情報入力シート!AB114)</f>
        <v/>
      </c>
      <c r="M254" s="862" t="e">
        <f aca="false">IF(基本情報入力シート!AC114="","",基本情報入力シート!AC114)</f>
        <v>#N/A</v>
      </c>
      <c r="N254" s="811" t="str">
        <f aca="false">IF('別紙様式2-2（４・５月分）'!Q194="","",'別紙様式2-2（４・５月分）'!Q194)</f>
        <v/>
      </c>
      <c r="O254" s="863" t="e">
        <f aca="false">IF(SUM('別紙様式2-2（４・５月分）'!R194:R196)=0,"",SUM('別紙様式2-2（４・５月分）'!R194:R196))</f>
        <v>#N/A</v>
      </c>
      <c r="P254" s="813" t="e">
        <f aca="false">IFERROR(VLOOKUP('別紙様式2-2（４・５月分）'!AR194,【参考】数式用!$AT$5:$AU$22,2,FALSE),"")))</f>
        <v>#N/A</v>
      </c>
      <c r="Q254" s="813"/>
      <c r="R254" s="813"/>
      <c r="S254" s="864" t="e">
        <f aca="false">IFERROR(VLOOKUP(K254,【参考】数式用!$A$5:$AB$27,MATCH(P254,【参考】数式用!$B$4:$AB$4,0)+1,0),"")))</f>
        <v>#N/A</v>
      </c>
      <c r="T254" s="815" t="s">
        <v>418</v>
      </c>
      <c r="U254" s="903" t="str">
        <f aca="false">IF('別紙様式2-3（６月以降分）'!U254="","",'別紙様式2-3（６月以降分）'!U254)</f>
        <v/>
      </c>
      <c r="V254" s="865" t="e">
        <f aca="false">IFERROR(VLOOKUP(K254,【参考】数式用!$A$5:$AB$27,MATCH(U254,【参考】数式用!$B$4:$AB$4,0)+1,0),"")))</f>
        <v>#N/A</v>
      </c>
      <c r="W254" s="818" t="s">
        <v>88</v>
      </c>
      <c r="X254" s="904" t="n">
        <f aca="false">'別紙様式2-3（６月以降分）'!X254</f>
        <v>6</v>
      </c>
      <c r="Y254" s="626" t="s">
        <v>89</v>
      </c>
      <c r="Z254" s="904" t="n">
        <f aca="false">'別紙様式2-3（６月以降分）'!Z254</f>
        <v>6</v>
      </c>
      <c r="AA254" s="626" t="s">
        <v>372</v>
      </c>
      <c r="AB254" s="904" t="n">
        <f aca="false">'別紙様式2-3（６月以降分）'!AB254</f>
        <v>7</v>
      </c>
      <c r="AC254" s="626" t="s">
        <v>89</v>
      </c>
      <c r="AD254" s="904" t="n">
        <f aca="false">'別紙様式2-3（６月以降分）'!AD254</f>
        <v>3</v>
      </c>
      <c r="AE254" s="626" t="s">
        <v>90</v>
      </c>
      <c r="AF254" s="626" t="s">
        <v>101</v>
      </c>
      <c r="AG254" s="626" t="n">
        <f aca="false">IF(X254&gt;=1,(AB254*12+AD254)-(X254*12+Z254)+1,"")</f>
        <v>10</v>
      </c>
      <c r="AH254" s="821" t="s">
        <v>373</v>
      </c>
      <c r="AI254" s="866" t="str">
        <f aca="false">'別紙様式2-3（６月以降分）'!AI254</f>
        <v/>
      </c>
      <c r="AJ254" s="905" t="str">
        <f aca="false">'別紙様式2-3（６月以降分）'!AJ254</f>
        <v/>
      </c>
      <c r="AK254" s="937" t="n">
        <f aca="false">'別紙様式2-3（６月以降分）'!AK254</f>
        <v>0</v>
      </c>
      <c r="AL254" s="907" t="str">
        <f aca="false">IF('別紙様式2-3（６月以降分）'!AL254="","",'別紙様式2-3（６月以降分）'!AL254)</f>
        <v/>
      </c>
      <c r="AM254" s="908" t="n">
        <f aca="false">'別紙様式2-3（６月以降分）'!AM254</f>
        <v>0</v>
      </c>
      <c r="AN254" s="909" t="str">
        <f aca="false">IF('別紙様式2-3（６月以降分）'!AN254="","",'別紙様式2-3（６月以降分）'!AN254)</f>
        <v/>
      </c>
      <c r="AO254" s="704" t="str">
        <f aca="false">IF('別紙様式2-3（６月以降分）'!AO254="","",'別紙様式2-3（６月以降分）'!AO254)</f>
        <v/>
      </c>
      <c r="AP254" s="911" t="str">
        <f aca="false">IF('別紙様式2-3（６月以降分）'!AP254="","",'別紙様式2-3（６月以降分）'!AP254)</f>
        <v/>
      </c>
      <c r="AQ254" s="704" t="str">
        <f aca="false">IF('別紙様式2-3（６月以降分）'!AQ254="","",'別紙様式2-3（６月以降分）'!AQ254)</f>
        <v/>
      </c>
      <c r="AR254" s="913" t="str">
        <f aca="false">IF('別紙様式2-3（６月以降分）'!AR254="","",'別紙様式2-3（６月以降分）'!AR254)</f>
        <v/>
      </c>
      <c r="AS254" s="914" t="str">
        <f aca="false">IF('別紙様式2-3（６月以降分）'!AS254="","",'別紙様式2-3（６月以降分）'!AS254)</f>
        <v/>
      </c>
      <c r="AT254" s="915" t="str">
        <f aca="false">IF(AV256="","",IF(V256&lt;V254,"！加算の要件上は問題ありませんが、令和６年度当初の新加算の加算率と比較して、移行後の加算率が下がる計画になっています。",""))</f>
        <v/>
      </c>
      <c r="AU254" s="938"/>
      <c r="AV254" s="917"/>
      <c r="AW254" s="877" t="str">
        <f aca="false">IF('別紙様式2-2（４・５月分）'!O194="","",'別紙様式2-2（４・５月分）'!O194)</f>
        <v/>
      </c>
      <c r="AX254" s="833" t="e">
        <f aca="false">IF(SUM('別紙様式2-2（４・５月分）'!P194:P196)=0,"",SUM('別紙様式2-2（４・５月分）'!P194:P196))</f>
        <v>#N/A</v>
      </c>
      <c r="AY254" s="919" t="e">
        <f aca="false">IFERROR(VLOOKUP(K254,【参考】数式用!$AJ$2:$AK$24,2,FALSE),"")))</f>
        <v>#N/A</v>
      </c>
      <c r="AZ254" s="684"/>
      <c r="BE254" s="12"/>
      <c r="BF254" s="831" t="str">
        <f aca="false">G254</f>
        <v/>
      </c>
      <c r="BG254" s="831"/>
      <c r="BH254" s="831"/>
    </row>
    <row r="255" customFormat="false" ht="15" hidden="false" customHeight="true" outlineLevel="0" collapsed="false">
      <c r="A255" s="616"/>
      <c r="B255" s="731"/>
      <c r="C255" s="731"/>
      <c r="D255" s="731"/>
      <c r="E255" s="731"/>
      <c r="F255" s="731"/>
      <c r="G255" s="732"/>
      <c r="H255" s="732"/>
      <c r="I255" s="732"/>
      <c r="J255" s="860"/>
      <c r="K255" s="732"/>
      <c r="L255" s="861"/>
      <c r="M255" s="862"/>
      <c r="N255" s="837" t="str">
        <f aca="false">IF('別紙様式2-2（４・５月分）'!Q195="","",'別紙様式2-2（４・５月分）'!Q195)</f>
        <v/>
      </c>
      <c r="O255" s="863"/>
      <c r="P255" s="813"/>
      <c r="Q255" s="813"/>
      <c r="R255" s="813"/>
      <c r="S255" s="864"/>
      <c r="T255" s="815"/>
      <c r="U255" s="903"/>
      <c r="V255" s="865"/>
      <c r="W255" s="818"/>
      <c r="X255" s="904"/>
      <c r="Y255" s="626"/>
      <c r="Z255" s="904"/>
      <c r="AA255" s="626"/>
      <c r="AB255" s="904"/>
      <c r="AC255" s="626"/>
      <c r="AD255" s="904"/>
      <c r="AE255" s="626"/>
      <c r="AF255" s="626"/>
      <c r="AG255" s="626"/>
      <c r="AH255" s="821"/>
      <c r="AI255" s="866"/>
      <c r="AJ255" s="905"/>
      <c r="AK255" s="937"/>
      <c r="AL255" s="907"/>
      <c r="AM255" s="908"/>
      <c r="AN255" s="909"/>
      <c r="AO255" s="704"/>
      <c r="AP255" s="911"/>
      <c r="AQ255" s="704"/>
      <c r="AR255" s="913"/>
      <c r="AS255" s="914"/>
      <c r="AT255" s="920" t="str">
        <f aca="false">IF(AV256="","",IF(OR(AB256="",AB256&lt;&gt;7,AD256="",AD256&lt;&gt;3),"！算定期間の終わりが令和７年３月になっていません。年度内の廃止予定等がなければ、算定対象月を令和７年３月にしてください。",""))</f>
        <v/>
      </c>
      <c r="AU255" s="938"/>
      <c r="AV255" s="917"/>
      <c r="AW255" s="877" t="str">
        <f aca="false">IF('別紙様式2-2（４・５月分）'!O195="","",'別紙様式2-2（４・５月分）'!O195)</f>
        <v/>
      </c>
      <c r="AX255" s="833"/>
      <c r="AY255" s="919"/>
      <c r="AZ255" s="573"/>
      <c r="BE255" s="12"/>
      <c r="BF255" s="831" t="str">
        <f aca="false">G254</f>
        <v/>
      </c>
      <c r="BG255" s="831"/>
      <c r="BH255" s="831"/>
    </row>
    <row r="256" customFormat="false" ht="15" hidden="false" customHeight="true" outlineLevel="0" collapsed="false">
      <c r="A256" s="616"/>
      <c r="B256" s="731"/>
      <c r="C256" s="731"/>
      <c r="D256" s="731"/>
      <c r="E256" s="731"/>
      <c r="F256" s="731"/>
      <c r="G256" s="732"/>
      <c r="H256" s="732"/>
      <c r="I256" s="732"/>
      <c r="J256" s="860"/>
      <c r="K256" s="732"/>
      <c r="L256" s="861"/>
      <c r="M256" s="862"/>
      <c r="N256" s="837"/>
      <c r="O256" s="863"/>
      <c r="P256" s="873" t="s">
        <v>92</v>
      </c>
      <c r="Q256" s="876" t="e">
        <f aca="false">IFERROR(VLOOKUP('別紙様式2-2（４・５月分）'!AR194,【参考】数式用!$AT$5:$AV$22,3,FALSE),"")))</f>
        <v>#N/A</v>
      </c>
      <c r="R256" s="874" t="s">
        <v>94</v>
      </c>
      <c r="S256" s="869" t="e">
        <f aca="false">IFERROR(VLOOKUP(K254,【参考】数式用!$A$5:$AB$27,MATCH(Q256,【参考】数式用!$B$4:$AB$4,0)+1,0),"")))</f>
        <v>#N/A</v>
      </c>
      <c r="T256" s="843" t="s">
        <v>419</v>
      </c>
      <c r="U256" s="922"/>
      <c r="V256" s="870" t="e">
        <f aca="false">IFERROR(VLOOKUP(K254,【参考】数式用!$A$5:$AB$27,MATCH(U256,【参考】数式用!$B$4:$AB$4,0)+1,0),"")))</f>
        <v>#N/A</v>
      </c>
      <c r="W256" s="846" t="s">
        <v>88</v>
      </c>
      <c r="X256" s="923"/>
      <c r="Y256" s="667" t="s">
        <v>89</v>
      </c>
      <c r="Z256" s="923"/>
      <c r="AA256" s="667" t="s">
        <v>372</v>
      </c>
      <c r="AB256" s="923"/>
      <c r="AC256" s="667" t="s">
        <v>89</v>
      </c>
      <c r="AD256" s="923"/>
      <c r="AE256" s="667" t="s">
        <v>90</v>
      </c>
      <c r="AF256" s="667" t="s">
        <v>101</v>
      </c>
      <c r="AG256" s="667" t="str">
        <f aca="false">IF(X256&gt;=1,(AB256*12+AD256)-(X256*12+Z256)+1,"")</f>
        <v/>
      </c>
      <c r="AH256" s="849" t="s">
        <v>373</v>
      </c>
      <c r="AI256" s="850" t="str">
        <f aca="false">IFERROR(ROUNDDOWN(ROUND(L254*V256,0)*M254,0)*AG256,"")</f>
        <v/>
      </c>
      <c r="AJ256" s="924" t="str">
        <f aca="false">IFERROR(ROUNDDOWN(ROUND((L254*(V256-AX254)),0)*M254,0)*AG256,"")</f>
        <v/>
      </c>
      <c r="AK256" s="852" t="e">
        <f aca="false">IFERROR(ROUNDDOWN(ROUNDDOWN(ROUND(L254*VLOOKUP(K254,【参考】数式用!$A$5:$AB$27,MATCH("新加算Ⅳ",【参考】数式用!$B$4:$AB$4,0)+1,0),0)*M254,0)*AG256*0.5,0),"")),0),0),0))</f>
        <v>#N/A</v>
      </c>
      <c r="AL256" s="925"/>
      <c r="AM256" s="940" t="e">
        <f aca="false">IFERROR(IF('別紙様式2-2（４・５月分）'!Q196="ベア加算","", IF(OR(U256="新加算Ⅰ",U256="新加算Ⅱ",U256="新加算Ⅲ",U256="新加算Ⅳ"),ROUNDDOWN(ROUND(L254*VLOOKUP(K254,【参考】数式用!$A$5:$I$27,MATCH("ベア加算",【参考】数式用!$B$4:$I$4,0)+1,0),0)*M254,0)*AG256,"")),"")),0),0))))</f>
        <v>#N/A</v>
      </c>
      <c r="AN256" s="927"/>
      <c r="AO256" s="930"/>
      <c r="AP256" s="929"/>
      <c r="AQ256" s="930"/>
      <c r="AR256" s="931"/>
      <c r="AS256" s="932"/>
      <c r="AT256" s="920"/>
      <c r="AU256" s="611"/>
      <c r="AV256" s="831" t="str">
        <f aca="false">IF(OR(AB254&lt;&gt;7,AD254&lt;&gt;3),"V列に色付け","")</f>
        <v/>
      </c>
      <c r="AW256" s="877"/>
      <c r="AX256" s="833"/>
      <c r="AY256" s="933"/>
      <c r="AZ256" s="835" t="e">
        <f aca="false">IF(AM256&lt;&gt;"",IF(AN256="○","入力済","未入力"),"")</f>
        <v>#N/A</v>
      </c>
      <c r="BA256" s="835" t="str">
        <f aca="false">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835" t="str">
        <f aca="false">IF(OR(U256="新加算Ⅴ（７）",U256="新加算Ⅴ（９）",U256="新加算Ⅴ（10）",U256="新加算Ⅴ（12）",U256="新加算Ⅴ（13）",U256="新加算Ⅴ（14）"),IF(OR(AP256="○",AP256="令和６年度中に満たす"),"入力済","未入力"),"")</f>
        <v/>
      </c>
      <c r="BC256" s="835" t="str">
        <f aca="false">IF(OR(U256="新加算Ⅰ",U256="新加算Ⅱ",U256="新加算Ⅲ",U256="新加算Ⅴ（１）",U256="新加算Ⅴ（３）",U256="新加算Ⅴ（８）"),IF(OR(AQ256="○",AQ256="令和６年度中に満たす"),"入力済","未入力"),"")</f>
        <v/>
      </c>
      <c r="BD256" s="934" t="str">
        <f aca="false">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831" t="str">
        <f aca="false">IF(OR(U256="新加算Ⅰ",U256="新加算Ⅴ（１）",U256="新加算Ⅴ（２）",U256="新加算Ⅴ（５）",U256="新加算Ⅴ（７）",U256="新加算Ⅴ（10）"),IF(AS256="","未入力","入力済"),"")</f>
        <v/>
      </c>
      <c r="BF256" s="831" t="str">
        <f aca="false">G254</f>
        <v/>
      </c>
      <c r="BG256" s="831"/>
      <c r="BH256" s="831"/>
    </row>
    <row r="257" customFormat="false" ht="30" hidden="false" customHeight="true" outlineLevel="0" collapsed="false">
      <c r="A257" s="616"/>
      <c r="B257" s="731"/>
      <c r="C257" s="731"/>
      <c r="D257" s="731"/>
      <c r="E257" s="731"/>
      <c r="F257" s="731"/>
      <c r="G257" s="732"/>
      <c r="H257" s="732"/>
      <c r="I257" s="732"/>
      <c r="J257" s="860"/>
      <c r="K257" s="732"/>
      <c r="L257" s="861"/>
      <c r="M257" s="862"/>
      <c r="N257" s="859" t="str">
        <f aca="false">IF('別紙様式2-2（４・５月分）'!Q196="","",'別紙様式2-2（４・５月分）'!Q196)</f>
        <v/>
      </c>
      <c r="O257" s="863"/>
      <c r="P257" s="873"/>
      <c r="Q257" s="876"/>
      <c r="R257" s="874"/>
      <c r="S257" s="869"/>
      <c r="T257" s="843"/>
      <c r="U257" s="922"/>
      <c r="V257" s="870"/>
      <c r="W257" s="846"/>
      <c r="X257" s="923"/>
      <c r="Y257" s="667"/>
      <c r="Z257" s="923"/>
      <c r="AA257" s="667"/>
      <c r="AB257" s="923"/>
      <c r="AC257" s="667"/>
      <c r="AD257" s="923"/>
      <c r="AE257" s="667"/>
      <c r="AF257" s="667"/>
      <c r="AG257" s="667"/>
      <c r="AH257" s="849"/>
      <c r="AI257" s="850"/>
      <c r="AJ257" s="924"/>
      <c r="AK257" s="852"/>
      <c r="AL257" s="925"/>
      <c r="AM257" s="940"/>
      <c r="AN257" s="927"/>
      <c r="AO257" s="930"/>
      <c r="AP257" s="929"/>
      <c r="AQ257" s="930"/>
      <c r="AR257" s="931"/>
      <c r="AS257" s="932"/>
      <c r="AT257" s="935" t="str">
        <f aca="false">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611"/>
      <c r="AV257" s="831"/>
      <c r="AW257" s="877" t="str">
        <f aca="false">IF('別紙様式2-2（４・５月分）'!O196="","",'別紙様式2-2（４・５月分）'!O196)</f>
        <v/>
      </c>
      <c r="AX257" s="833"/>
      <c r="AY257" s="936"/>
      <c r="AZ257" s="835" t="str">
        <f aca="false">IF(OR(U257="新加算Ⅰ",U257="新加算Ⅱ",U257="新加算Ⅲ",U257="新加算Ⅳ",U257="新加算Ⅴ（１）",U257="新加算Ⅴ（２）",U257="新加算Ⅴ（３）",U257="新加算ⅠⅤ（４）",U257="新加算Ⅴ（５）",U257="新加算Ⅴ（６）",U257="新加算Ⅴ（８）",U257="新加算Ⅴ（11）"),IF(AJ257="○","","未入力"),"")</f>
        <v/>
      </c>
      <c r="BA257" s="835" t="str">
        <f aca="false">IF(OR(V257="新加算Ⅰ",V257="新加算Ⅱ",V257="新加算Ⅲ",V257="新加算Ⅳ",V257="新加算Ⅴ（１）",V257="新加算Ⅴ（２）",V257="新加算Ⅴ（３）",V257="新加算ⅠⅤ（４）",V257="新加算Ⅴ（５）",V257="新加算Ⅴ（６）",V257="新加算Ⅴ（８）",V257="新加算Ⅴ（11）"),IF(AK257="○","","未入力"),"")</f>
        <v/>
      </c>
      <c r="BB257" s="835" t="str">
        <f aca="false">IF(OR(V257="新加算Ⅴ（７）",V257="新加算Ⅴ（９）",V257="新加算Ⅴ（10）",V257="新加算Ⅴ（12）",V257="新加算Ⅴ（13）",V257="新加算Ⅴ（14）"),IF(AL257="○","","未入力"),"")</f>
        <v/>
      </c>
      <c r="BC257" s="835" t="str">
        <f aca="false">IF(OR(V257="新加算Ⅰ",V257="新加算Ⅱ",V257="新加算Ⅲ",V257="新加算Ⅴ（１）",V257="新加算Ⅴ（３）",V257="新加算Ⅴ（８）"),IF(AM257="○","","未入力"),"")</f>
        <v/>
      </c>
      <c r="BD257" s="934" t="str">
        <f aca="false">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831" t="str">
        <f aca="false">IF(AND(U257&lt;&gt;"（参考）令和７年度の移行予定",OR(V257="新加算Ⅰ",V257="新加算Ⅴ（１）",V257="新加算Ⅴ（２）",V257="新加算Ⅴ（５）",V257="新加算Ⅴ（７）",V257="新加算Ⅴ（10）")),IF(AO257="","未入力",IF(AO257="いずれも取得していない","要件を満たさない","")),"")</f>
        <v/>
      </c>
      <c r="BF257" s="831" t="str">
        <f aca="false">G254</f>
        <v/>
      </c>
      <c r="BG257" s="831"/>
      <c r="BH257" s="831"/>
    </row>
    <row r="258" customFormat="false" ht="30" hidden="false" customHeight="true" outlineLevel="0" collapsed="false">
      <c r="A258" s="730" t="n">
        <v>62</v>
      </c>
      <c r="B258" s="617" t="str">
        <f aca="false">IF(基本情報入力シート!C115="","",基本情報入力シート!C115)</f>
        <v/>
      </c>
      <c r="C258" s="617"/>
      <c r="D258" s="617"/>
      <c r="E258" s="617"/>
      <c r="F258" s="617"/>
      <c r="G258" s="618" t="str">
        <f aca="false">IF(基本情報入力シート!M115="","",基本情報入力シート!M115)</f>
        <v/>
      </c>
      <c r="H258" s="618" t="str">
        <f aca="false">IF(基本情報入力シート!R115="","",基本情報入力シート!R115)</f>
        <v/>
      </c>
      <c r="I258" s="618" t="str">
        <f aca="false">IF(基本情報入力シート!W115="","",基本情報入力シート!W115)</f>
        <v/>
      </c>
      <c r="J258" s="808" t="str">
        <f aca="false">IF(基本情報入力シート!X115="","",基本情報入力シート!X115)</f>
        <v/>
      </c>
      <c r="K258" s="618" t="str">
        <f aca="false">IF(基本情報入力シート!Y115="","",基本情報入力シート!Y115)</f>
        <v/>
      </c>
      <c r="L258" s="809" t="str">
        <f aca="false">IF(基本情報入力シート!AB115="","",基本情報入力シート!AB115)</f>
        <v/>
      </c>
      <c r="M258" s="810" t="e">
        <f aca="false">IF(基本情報入力シート!AC115="","",基本情報入力シート!AC115)</f>
        <v>#N/A</v>
      </c>
      <c r="N258" s="811" t="str">
        <f aca="false">IF('別紙様式2-2（４・５月分）'!Q197="","",'別紙様式2-2（４・５月分）'!Q197)</f>
        <v/>
      </c>
      <c r="O258" s="863" t="e">
        <f aca="false">IF(SUM('別紙様式2-2（４・５月分）'!R197:R199)=0,"",SUM('別紙様式2-2（４・５月分）'!R197:R199))</f>
        <v>#N/A</v>
      </c>
      <c r="P258" s="813" t="e">
        <f aca="false">IFERROR(VLOOKUP('別紙様式2-2（４・５月分）'!AR197,【参考】数式用!$AT$5:$AU$22,2,FALSE),"")))</f>
        <v>#N/A</v>
      </c>
      <c r="Q258" s="813"/>
      <c r="R258" s="813"/>
      <c r="S258" s="864" t="e">
        <f aca="false">IFERROR(VLOOKUP(K258,【参考】数式用!$A$5:$AB$27,MATCH(P258,【参考】数式用!$B$4:$AB$4,0)+1,0),"")))</f>
        <v>#N/A</v>
      </c>
      <c r="T258" s="815" t="s">
        <v>418</v>
      </c>
      <c r="U258" s="903" t="str">
        <f aca="false">IF('別紙様式2-3（６月以降分）'!U258="","",'別紙様式2-3（６月以降分）'!U258)</f>
        <v/>
      </c>
      <c r="V258" s="865" t="e">
        <f aca="false">IFERROR(VLOOKUP(K258,【参考】数式用!$A$5:$AB$27,MATCH(U258,【参考】数式用!$B$4:$AB$4,0)+1,0),"")))</f>
        <v>#N/A</v>
      </c>
      <c r="W258" s="818" t="s">
        <v>88</v>
      </c>
      <c r="X258" s="904" t="n">
        <f aca="false">'別紙様式2-3（６月以降分）'!X258</f>
        <v>6</v>
      </c>
      <c r="Y258" s="626" t="s">
        <v>89</v>
      </c>
      <c r="Z258" s="904" t="n">
        <f aca="false">'別紙様式2-3（６月以降分）'!Z258</f>
        <v>6</v>
      </c>
      <c r="AA258" s="626" t="s">
        <v>372</v>
      </c>
      <c r="AB258" s="904" t="n">
        <f aca="false">'別紙様式2-3（６月以降分）'!AB258</f>
        <v>7</v>
      </c>
      <c r="AC258" s="626" t="s">
        <v>89</v>
      </c>
      <c r="AD258" s="904" t="n">
        <f aca="false">'別紙様式2-3（６月以降分）'!AD258</f>
        <v>3</v>
      </c>
      <c r="AE258" s="626" t="s">
        <v>90</v>
      </c>
      <c r="AF258" s="626" t="s">
        <v>101</v>
      </c>
      <c r="AG258" s="626" t="n">
        <f aca="false">IF(X258&gt;=1,(AB258*12+AD258)-(X258*12+Z258)+1,"")</f>
        <v>10</v>
      </c>
      <c r="AH258" s="821" t="s">
        <v>373</v>
      </c>
      <c r="AI258" s="866" t="str">
        <f aca="false">'別紙様式2-3（６月以降分）'!AI258</f>
        <v/>
      </c>
      <c r="AJ258" s="905" t="str">
        <f aca="false">'別紙様式2-3（６月以降分）'!AJ258</f>
        <v/>
      </c>
      <c r="AK258" s="937" t="n">
        <f aca="false">'別紙様式2-3（６月以降分）'!AK258</f>
        <v>0</v>
      </c>
      <c r="AL258" s="907" t="str">
        <f aca="false">IF('別紙様式2-3（６月以降分）'!AL258="","",'別紙様式2-3（６月以降分）'!AL258)</f>
        <v/>
      </c>
      <c r="AM258" s="908" t="n">
        <f aca="false">'別紙様式2-3（６月以降分）'!AM258</f>
        <v>0</v>
      </c>
      <c r="AN258" s="909" t="str">
        <f aca="false">IF('別紙様式2-3（６月以降分）'!AN258="","",'別紙様式2-3（６月以降分）'!AN258)</f>
        <v/>
      </c>
      <c r="AO258" s="704" t="str">
        <f aca="false">IF('別紙様式2-3（６月以降分）'!AO258="","",'別紙様式2-3（６月以降分）'!AO258)</f>
        <v/>
      </c>
      <c r="AP258" s="911" t="str">
        <f aca="false">IF('別紙様式2-3（６月以降分）'!AP258="","",'別紙様式2-3（６月以降分）'!AP258)</f>
        <v/>
      </c>
      <c r="AQ258" s="704" t="str">
        <f aca="false">IF('別紙様式2-3（６月以降分）'!AQ258="","",'別紙様式2-3（６月以降分）'!AQ258)</f>
        <v/>
      </c>
      <c r="AR258" s="913" t="str">
        <f aca="false">IF('別紙様式2-3（６月以降分）'!AR258="","",'別紙様式2-3（６月以降分）'!AR258)</f>
        <v/>
      </c>
      <c r="AS258" s="914" t="str">
        <f aca="false">IF('別紙様式2-3（６月以降分）'!AS258="","",'別紙様式2-3（６月以降分）'!AS258)</f>
        <v/>
      </c>
      <c r="AT258" s="915" t="str">
        <f aca="false">IF(AV260="","",IF(V260&lt;V258,"！加算の要件上は問題ありませんが、令和６年度当初の新加算の加算率と比較して、移行後の加算率が下がる計画になっています。",""))</f>
        <v/>
      </c>
      <c r="AU258" s="938"/>
      <c r="AV258" s="917"/>
      <c r="AW258" s="877" t="str">
        <f aca="false">IF('別紙様式2-2（４・５月分）'!O197="","",'別紙様式2-2（４・５月分）'!O197)</f>
        <v/>
      </c>
      <c r="AX258" s="833" t="e">
        <f aca="false">IF(SUM('別紙様式2-2（４・５月分）'!P197:P199)=0,"",SUM('別紙様式2-2（４・５月分）'!P197:P199))</f>
        <v>#N/A</v>
      </c>
      <c r="AY258" s="939" t="e">
        <f aca="false">IFERROR(VLOOKUP(K258,【参考】数式用!$AJ$2:$AK$24,2,FALSE),"")))</f>
        <v>#N/A</v>
      </c>
      <c r="AZ258" s="684"/>
      <c r="BE258" s="12"/>
      <c r="BF258" s="831" t="str">
        <f aca="false">G258</f>
        <v/>
      </c>
      <c r="BG258" s="831"/>
      <c r="BH258" s="831"/>
    </row>
    <row r="259" customFormat="false" ht="15" hidden="false" customHeight="true" outlineLevel="0" collapsed="false">
      <c r="A259" s="730"/>
      <c r="B259" s="617"/>
      <c r="C259" s="617"/>
      <c r="D259" s="617"/>
      <c r="E259" s="617"/>
      <c r="F259" s="617"/>
      <c r="G259" s="618"/>
      <c r="H259" s="618"/>
      <c r="I259" s="618"/>
      <c r="J259" s="808"/>
      <c r="K259" s="618"/>
      <c r="L259" s="809"/>
      <c r="M259" s="810"/>
      <c r="N259" s="837" t="str">
        <f aca="false">IF('別紙様式2-2（４・５月分）'!Q198="","",'別紙様式2-2（４・５月分）'!Q198)</f>
        <v/>
      </c>
      <c r="O259" s="863"/>
      <c r="P259" s="813"/>
      <c r="Q259" s="813"/>
      <c r="R259" s="813"/>
      <c r="S259" s="864"/>
      <c r="T259" s="815"/>
      <c r="U259" s="903"/>
      <c r="V259" s="865"/>
      <c r="W259" s="818"/>
      <c r="X259" s="904"/>
      <c r="Y259" s="626"/>
      <c r="Z259" s="904"/>
      <c r="AA259" s="626"/>
      <c r="AB259" s="904"/>
      <c r="AC259" s="626"/>
      <c r="AD259" s="904"/>
      <c r="AE259" s="626"/>
      <c r="AF259" s="626"/>
      <c r="AG259" s="626"/>
      <c r="AH259" s="821"/>
      <c r="AI259" s="866"/>
      <c r="AJ259" s="905"/>
      <c r="AK259" s="937"/>
      <c r="AL259" s="907"/>
      <c r="AM259" s="908"/>
      <c r="AN259" s="909"/>
      <c r="AO259" s="704"/>
      <c r="AP259" s="911"/>
      <c r="AQ259" s="704"/>
      <c r="AR259" s="913"/>
      <c r="AS259" s="914"/>
      <c r="AT259" s="920" t="str">
        <f aca="false">IF(AV260="","",IF(OR(AB260="",AB260&lt;&gt;7,AD260="",AD260&lt;&gt;3),"！算定期間の終わりが令和７年３月になっていません。年度内の廃止予定等がなければ、算定対象月を令和７年３月にしてください。",""))</f>
        <v/>
      </c>
      <c r="AU259" s="938"/>
      <c r="AV259" s="917"/>
      <c r="AW259" s="877" t="str">
        <f aca="false">IF('別紙様式2-2（４・５月分）'!O198="","",'別紙様式2-2（４・５月分）'!O198)</f>
        <v/>
      </c>
      <c r="AX259" s="833"/>
      <c r="AY259" s="939"/>
      <c r="AZ259" s="573"/>
      <c r="BE259" s="12"/>
      <c r="BF259" s="831" t="str">
        <f aca="false">G258</f>
        <v/>
      </c>
      <c r="BG259" s="831"/>
      <c r="BH259" s="831"/>
    </row>
    <row r="260" customFormat="false" ht="15" hidden="false" customHeight="true" outlineLevel="0" collapsed="false">
      <c r="A260" s="730"/>
      <c r="B260" s="617"/>
      <c r="C260" s="617"/>
      <c r="D260" s="617"/>
      <c r="E260" s="617"/>
      <c r="F260" s="617"/>
      <c r="G260" s="618"/>
      <c r="H260" s="618"/>
      <c r="I260" s="618"/>
      <c r="J260" s="808"/>
      <c r="K260" s="618"/>
      <c r="L260" s="809"/>
      <c r="M260" s="810"/>
      <c r="N260" s="837"/>
      <c r="O260" s="863"/>
      <c r="P260" s="873" t="s">
        <v>92</v>
      </c>
      <c r="Q260" s="876" t="e">
        <f aca="false">IFERROR(VLOOKUP('別紙様式2-2（４・５月分）'!AR197,【参考】数式用!$AT$5:$AV$22,3,FALSE),"")))</f>
        <v>#N/A</v>
      </c>
      <c r="R260" s="874" t="s">
        <v>94</v>
      </c>
      <c r="S260" s="875" t="e">
        <f aca="false">IFERROR(VLOOKUP(K258,【参考】数式用!$A$5:$AB$27,MATCH(Q260,【参考】数式用!$B$4:$AB$4,0)+1,0),"")))</f>
        <v>#N/A</v>
      </c>
      <c r="T260" s="843" t="s">
        <v>419</v>
      </c>
      <c r="U260" s="922"/>
      <c r="V260" s="870" t="e">
        <f aca="false">IFERROR(VLOOKUP(K258,【参考】数式用!$A$5:$AB$27,MATCH(U260,【参考】数式用!$B$4:$AB$4,0)+1,0),"")))</f>
        <v>#N/A</v>
      </c>
      <c r="W260" s="846" t="s">
        <v>88</v>
      </c>
      <c r="X260" s="923"/>
      <c r="Y260" s="667" t="s">
        <v>89</v>
      </c>
      <c r="Z260" s="923"/>
      <c r="AA260" s="667" t="s">
        <v>372</v>
      </c>
      <c r="AB260" s="923"/>
      <c r="AC260" s="667" t="s">
        <v>89</v>
      </c>
      <c r="AD260" s="923"/>
      <c r="AE260" s="667" t="s">
        <v>90</v>
      </c>
      <c r="AF260" s="667" t="s">
        <v>101</v>
      </c>
      <c r="AG260" s="667" t="str">
        <f aca="false">IF(X260&gt;=1,(AB260*12+AD260)-(X260*12+Z260)+1,"")</f>
        <v/>
      </c>
      <c r="AH260" s="849" t="s">
        <v>373</v>
      </c>
      <c r="AI260" s="850" t="str">
        <f aca="false">IFERROR(ROUNDDOWN(ROUND(L258*V260,0)*M258,0)*AG260,"")</f>
        <v/>
      </c>
      <c r="AJ260" s="924" t="str">
        <f aca="false">IFERROR(ROUNDDOWN(ROUND((L258*(V260-AX258)),0)*M258,0)*AG260,"")</f>
        <v/>
      </c>
      <c r="AK260" s="852" t="e">
        <f aca="false">IFERROR(ROUNDDOWN(ROUNDDOWN(ROUND(L258*VLOOKUP(K258,【参考】数式用!$A$5:$AB$27,MATCH("新加算Ⅳ",【参考】数式用!$B$4:$AB$4,0)+1,0),0)*M258,0)*AG260*0.5,0),"")),0),0),0))</f>
        <v>#N/A</v>
      </c>
      <c r="AL260" s="925"/>
      <c r="AM260" s="940" t="e">
        <f aca="false">IFERROR(IF('別紙様式2-2（４・５月分）'!Q199="ベア加算","", IF(OR(U260="新加算Ⅰ",U260="新加算Ⅱ",U260="新加算Ⅲ",U260="新加算Ⅳ"),ROUNDDOWN(ROUND(L258*VLOOKUP(K258,【参考】数式用!$A$5:$I$27,MATCH("ベア加算",【参考】数式用!$B$4:$I$4,0)+1,0),0)*M258,0)*AG260,"")),"")),0),0))))</f>
        <v>#N/A</v>
      </c>
      <c r="AN260" s="927"/>
      <c r="AO260" s="930"/>
      <c r="AP260" s="929"/>
      <c r="AQ260" s="930"/>
      <c r="AR260" s="931"/>
      <c r="AS260" s="932"/>
      <c r="AT260" s="920"/>
      <c r="AU260" s="611"/>
      <c r="AV260" s="831" t="str">
        <f aca="false">IF(OR(AB258&lt;&gt;7,AD258&lt;&gt;3),"V列に色付け","")</f>
        <v/>
      </c>
      <c r="AW260" s="877"/>
      <c r="AX260" s="833"/>
      <c r="AY260" s="933"/>
      <c r="AZ260" s="835" t="e">
        <f aca="false">IF(AM260&lt;&gt;"",IF(AN260="○","入力済","未入力"),"")</f>
        <v>#N/A</v>
      </c>
      <c r="BA260" s="835" t="str">
        <f aca="false">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835" t="str">
        <f aca="false">IF(OR(U260="新加算Ⅴ（７）",U260="新加算Ⅴ（９）",U260="新加算Ⅴ（10）",U260="新加算Ⅴ（12）",U260="新加算Ⅴ（13）",U260="新加算Ⅴ（14）"),IF(OR(AP260="○",AP260="令和６年度中に満たす"),"入力済","未入力"),"")</f>
        <v/>
      </c>
      <c r="BC260" s="835" t="str">
        <f aca="false">IF(OR(U260="新加算Ⅰ",U260="新加算Ⅱ",U260="新加算Ⅲ",U260="新加算Ⅴ（１）",U260="新加算Ⅴ（３）",U260="新加算Ⅴ（８）"),IF(OR(AQ260="○",AQ260="令和６年度中に満たす"),"入力済","未入力"),"")</f>
        <v/>
      </c>
      <c r="BD260" s="934" t="str">
        <f aca="false">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831" t="str">
        <f aca="false">IF(OR(U260="新加算Ⅰ",U260="新加算Ⅴ（１）",U260="新加算Ⅴ（２）",U260="新加算Ⅴ（５）",U260="新加算Ⅴ（７）",U260="新加算Ⅴ（10）"),IF(AS260="","未入力","入力済"),"")</f>
        <v/>
      </c>
      <c r="BF260" s="831" t="str">
        <f aca="false">G258</f>
        <v/>
      </c>
      <c r="BG260" s="831"/>
      <c r="BH260" s="831"/>
    </row>
    <row r="261" customFormat="false" ht="30" hidden="false" customHeight="true" outlineLevel="0" collapsed="false">
      <c r="A261" s="730"/>
      <c r="B261" s="617"/>
      <c r="C261" s="617"/>
      <c r="D261" s="617"/>
      <c r="E261" s="617"/>
      <c r="F261" s="617"/>
      <c r="G261" s="618"/>
      <c r="H261" s="618"/>
      <c r="I261" s="618"/>
      <c r="J261" s="808"/>
      <c r="K261" s="618"/>
      <c r="L261" s="809"/>
      <c r="M261" s="810"/>
      <c r="N261" s="859" t="str">
        <f aca="false">IF('別紙様式2-2（４・５月分）'!Q199="","",'別紙様式2-2（４・５月分）'!Q199)</f>
        <v/>
      </c>
      <c r="O261" s="863"/>
      <c r="P261" s="873"/>
      <c r="Q261" s="876"/>
      <c r="R261" s="874"/>
      <c r="S261" s="875"/>
      <c r="T261" s="843"/>
      <c r="U261" s="922"/>
      <c r="V261" s="870"/>
      <c r="W261" s="846"/>
      <c r="X261" s="923"/>
      <c r="Y261" s="667"/>
      <c r="Z261" s="923"/>
      <c r="AA261" s="667"/>
      <c r="AB261" s="923"/>
      <c r="AC261" s="667"/>
      <c r="AD261" s="923"/>
      <c r="AE261" s="667"/>
      <c r="AF261" s="667"/>
      <c r="AG261" s="667"/>
      <c r="AH261" s="849"/>
      <c r="AI261" s="850"/>
      <c r="AJ261" s="924"/>
      <c r="AK261" s="852"/>
      <c r="AL261" s="925"/>
      <c r="AM261" s="940"/>
      <c r="AN261" s="927"/>
      <c r="AO261" s="930"/>
      <c r="AP261" s="929"/>
      <c r="AQ261" s="930"/>
      <c r="AR261" s="931"/>
      <c r="AS261" s="932"/>
      <c r="AT261" s="935" t="str">
        <f aca="false">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611"/>
      <c r="AV261" s="831"/>
      <c r="AW261" s="877" t="str">
        <f aca="false">IF('別紙様式2-2（４・５月分）'!O199="","",'別紙様式2-2（４・５月分）'!O199)</f>
        <v/>
      </c>
      <c r="AX261" s="833"/>
      <c r="AY261" s="936"/>
      <c r="AZ261" s="835" t="str">
        <f aca="false">IF(OR(U261="新加算Ⅰ",U261="新加算Ⅱ",U261="新加算Ⅲ",U261="新加算Ⅳ",U261="新加算Ⅴ（１）",U261="新加算Ⅴ（２）",U261="新加算Ⅴ（３）",U261="新加算ⅠⅤ（４）",U261="新加算Ⅴ（５）",U261="新加算Ⅴ（６）",U261="新加算Ⅴ（８）",U261="新加算Ⅴ（11）"),IF(AJ261="○","","未入力"),"")</f>
        <v/>
      </c>
      <c r="BA261" s="835" t="str">
        <f aca="false">IF(OR(V261="新加算Ⅰ",V261="新加算Ⅱ",V261="新加算Ⅲ",V261="新加算Ⅳ",V261="新加算Ⅴ（１）",V261="新加算Ⅴ（２）",V261="新加算Ⅴ（３）",V261="新加算ⅠⅤ（４）",V261="新加算Ⅴ（５）",V261="新加算Ⅴ（６）",V261="新加算Ⅴ（８）",V261="新加算Ⅴ（11）"),IF(AK261="○","","未入力"),"")</f>
        <v/>
      </c>
      <c r="BB261" s="835" t="str">
        <f aca="false">IF(OR(V261="新加算Ⅴ（７）",V261="新加算Ⅴ（９）",V261="新加算Ⅴ（10）",V261="新加算Ⅴ（12）",V261="新加算Ⅴ（13）",V261="新加算Ⅴ（14）"),IF(AL261="○","","未入力"),"")</f>
        <v/>
      </c>
      <c r="BC261" s="835" t="str">
        <f aca="false">IF(OR(V261="新加算Ⅰ",V261="新加算Ⅱ",V261="新加算Ⅲ",V261="新加算Ⅴ（１）",V261="新加算Ⅴ（３）",V261="新加算Ⅴ（８）"),IF(AM261="○","","未入力"),"")</f>
        <v/>
      </c>
      <c r="BD261" s="934" t="str">
        <f aca="false">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831" t="str">
        <f aca="false">IF(AND(U261&lt;&gt;"（参考）令和７年度の移行予定",OR(V261="新加算Ⅰ",V261="新加算Ⅴ（１）",V261="新加算Ⅴ（２）",V261="新加算Ⅴ（５）",V261="新加算Ⅴ（７）",V261="新加算Ⅴ（10）")),IF(AO261="","未入力",IF(AO261="いずれも取得していない","要件を満たさない","")),"")</f>
        <v/>
      </c>
      <c r="BF261" s="831" t="str">
        <f aca="false">G258</f>
        <v/>
      </c>
      <c r="BG261" s="831"/>
      <c r="BH261" s="831"/>
    </row>
    <row r="262" customFormat="false" ht="30" hidden="false" customHeight="true" outlineLevel="0" collapsed="false">
      <c r="A262" s="616" t="n">
        <v>63</v>
      </c>
      <c r="B262" s="731" t="str">
        <f aca="false">IF(基本情報入力シート!C116="","",基本情報入力シート!C116)</f>
        <v/>
      </c>
      <c r="C262" s="731"/>
      <c r="D262" s="731"/>
      <c r="E262" s="731"/>
      <c r="F262" s="731"/>
      <c r="G262" s="732" t="str">
        <f aca="false">IF(基本情報入力シート!M116="","",基本情報入力シート!M116)</f>
        <v/>
      </c>
      <c r="H262" s="732" t="str">
        <f aca="false">IF(基本情報入力シート!R116="","",基本情報入力シート!R116)</f>
        <v/>
      </c>
      <c r="I262" s="732" t="str">
        <f aca="false">IF(基本情報入力シート!W116="","",基本情報入力シート!W116)</f>
        <v/>
      </c>
      <c r="J262" s="860" t="str">
        <f aca="false">IF(基本情報入力シート!X116="","",基本情報入力シート!X116)</f>
        <v/>
      </c>
      <c r="K262" s="732" t="str">
        <f aca="false">IF(基本情報入力シート!Y116="","",基本情報入力シート!Y116)</f>
        <v/>
      </c>
      <c r="L262" s="861" t="str">
        <f aca="false">IF(基本情報入力シート!AB116="","",基本情報入力シート!AB116)</f>
        <v/>
      </c>
      <c r="M262" s="862" t="e">
        <f aca="false">IF(基本情報入力シート!AC116="","",基本情報入力シート!AC116)</f>
        <v>#N/A</v>
      </c>
      <c r="N262" s="811" t="str">
        <f aca="false">IF('別紙様式2-2（４・５月分）'!Q200="","",'別紙様式2-2（４・５月分）'!Q200)</f>
        <v/>
      </c>
      <c r="O262" s="863" t="e">
        <f aca="false">IF(SUM('別紙様式2-2（４・５月分）'!R200:R202)=0,"",SUM('別紙様式2-2（４・５月分）'!R200:R202))</f>
        <v>#N/A</v>
      </c>
      <c r="P262" s="813" t="e">
        <f aca="false">IFERROR(VLOOKUP('別紙様式2-2（４・５月分）'!AR200,【参考】数式用!$AT$5:$AU$22,2,FALSE),"")))</f>
        <v>#N/A</v>
      </c>
      <c r="Q262" s="813"/>
      <c r="R262" s="813"/>
      <c r="S262" s="864" t="e">
        <f aca="false">IFERROR(VLOOKUP(K262,【参考】数式用!$A$5:$AB$27,MATCH(P262,【参考】数式用!$B$4:$AB$4,0)+1,0),"")))</f>
        <v>#N/A</v>
      </c>
      <c r="T262" s="815" t="s">
        <v>418</v>
      </c>
      <c r="U262" s="903" t="str">
        <f aca="false">IF('別紙様式2-3（６月以降分）'!U262="","",'別紙様式2-3（６月以降分）'!U262)</f>
        <v/>
      </c>
      <c r="V262" s="865" t="e">
        <f aca="false">IFERROR(VLOOKUP(K262,【参考】数式用!$A$5:$AB$27,MATCH(U262,【参考】数式用!$B$4:$AB$4,0)+1,0),"")))</f>
        <v>#N/A</v>
      </c>
      <c r="W262" s="818" t="s">
        <v>88</v>
      </c>
      <c r="X262" s="904" t="n">
        <f aca="false">'別紙様式2-3（６月以降分）'!X262</f>
        <v>6</v>
      </c>
      <c r="Y262" s="626" t="s">
        <v>89</v>
      </c>
      <c r="Z262" s="904" t="n">
        <f aca="false">'別紙様式2-3（６月以降分）'!Z262</f>
        <v>6</v>
      </c>
      <c r="AA262" s="626" t="s">
        <v>372</v>
      </c>
      <c r="AB262" s="904" t="n">
        <f aca="false">'別紙様式2-3（６月以降分）'!AB262</f>
        <v>7</v>
      </c>
      <c r="AC262" s="626" t="s">
        <v>89</v>
      </c>
      <c r="AD262" s="904" t="n">
        <f aca="false">'別紙様式2-3（６月以降分）'!AD262</f>
        <v>3</v>
      </c>
      <c r="AE262" s="626" t="s">
        <v>90</v>
      </c>
      <c r="AF262" s="626" t="s">
        <v>101</v>
      </c>
      <c r="AG262" s="626" t="n">
        <f aca="false">IF(X262&gt;=1,(AB262*12+AD262)-(X262*12+Z262)+1,"")</f>
        <v>10</v>
      </c>
      <c r="AH262" s="821" t="s">
        <v>373</v>
      </c>
      <c r="AI262" s="866" t="str">
        <f aca="false">'別紙様式2-3（６月以降分）'!AI262</f>
        <v/>
      </c>
      <c r="AJ262" s="905" t="str">
        <f aca="false">'別紙様式2-3（６月以降分）'!AJ262</f>
        <v/>
      </c>
      <c r="AK262" s="937" t="n">
        <f aca="false">'別紙様式2-3（６月以降分）'!AK262</f>
        <v>0</v>
      </c>
      <c r="AL262" s="907" t="str">
        <f aca="false">IF('別紙様式2-3（６月以降分）'!AL262="","",'別紙様式2-3（６月以降分）'!AL262)</f>
        <v/>
      </c>
      <c r="AM262" s="908" t="n">
        <f aca="false">'別紙様式2-3（６月以降分）'!AM262</f>
        <v>0</v>
      </c>
      <c r="AN262" s="909" t="str">
        <f aca="false">IF('別紙様式2-3（６月以降分）'!AN262="","",'別紙様式2-3（６月以降分）'!AN262)</f>
        <v/>
      </c>
      <c r="AO262" s="704" t="str">
        <f aca="false">IF('別紙様式2-3（６月以降分）'!AO262="","",'別紙様式2-3（６月以降分）'!AO262)</f>
        <v/>
      </c>
      <c r="AP262" s="911" t="str">
        <f aca="false">IF('別紙様式2-3（６月以降分）'!AP262="","",'別紙様式2-3（６月以降分）'!AP262)</f>
        <v/>
      </c>
      <c r="AQ262" s="704" t="str">
        <f aca="false">IF('別紙様式2-3（６月以降分）'!AQ262="","",'別紙様式2-3（６月以降分）'!AQ262)</f>
        <v/>
      </c>
      <c r="AR262" s="913" t="str">
        <f aca="false">IF('別紙様式2-3（６月以降分）'!AR262="","",'別紙様式2-3（６月以降分）'!AR262)</f>
        <v/>
      </c>
      <c r="AS262" s="914" t="str">
        <f aca="false">IF('別紙様式2-3（６月以降分）'!AS262="","",'別紙様式2-3（６月以降分）'!AS262)</f>
        <v/>
      </c>
      <c r="AT262" s="915" t="str">
        <f aca="false">IF(AV264="","",IF(V264&lt;V262,"！加算の要件上は問題ありませんが、令和６年度当初の新加算の加算率と比較して、移行後の加算率が下がる計画になっています。",""))</f>
        <v/>
      </c>
      <c r="AU262" s="938"/>
      <c r="AV262" s="917"/>
      <c r="AW262" s="877" t="str">
        <f aca="false">IF('別紙様式2-2（４・５月分）'!O200="","",'別紙様式2-2（４・５月分）'!O200)</f>
        <v/>
      </c>
      <c r="AX262" s="833" t="e">
        <f aca="false">IF(SUM('別紙様式2-2（４・５月分）'!P200:P202)=0,"",SUM('別紙様式2-2（４・５月分）'!P200:P202))</f>
        <v>#N/A</v>
      </c>
      <c r="AY262" s="919" t="e">
        <f aca="false">IFERROR(VLOOKUP(K262,【参考】数式用!$AJ$2:$AK$24,2,FALSE),"")))</f>
        <v>#N/A</v>
      </c>
      <c r="AZ262" s="684"/>
      <c r="BE262" s="12"/>
      <c r="BF262" s="831" t="str">
        <f aca="false">G262</f>
        <v/>
      </c>
      <c r="BG262" s="831"/>
      <c r="BH262" s="831"/>
    </row>
    <row r="263" customFormat="false" ht="15" hidden="false" customHeight="true" outlineLevel="0" collapsed="false">
      <c r="A263" s="616"/>
      <c r="B263" s="731"/>
      <c r="C263" s="731"/>
      <c r="D263" s="731"/>
      <c r="E263" s="731"/>
      <c r="F263" s="731"/>
      <c r="G263" s="732"/>
      <c r="H263" s="732"/>
      <c r="I263" s="732"/>
      <c r="J263" s="860"/>
      <c r="K263" s="732"/>
      <c r="L263" s="861"/>
      <c r="M263" s="862"/>
      <c r="N263" s="837" t="str">
        <f aca="false">IF('別紙様式2-2（４・５月分）'!Q201="","",'別紙様式2-2（４・５月分）'!Q201)</f>
        <v/>
      </c>
      <c r="O263" s="863"/>
      <c r="P263" s="813"/>
      <c r="Q263" s="813"/>
      <c r="R263" s="813"/>
      <c r="S263" s="864"/>
      <c r="T263" s="815"/>
      <c r="U263" s="903"/>
      <c r="V263" s="865"/>
      <c r="W263" s="818"/>
      <c r="X263" s="904"/>
      <c r="Y263" s="626"/>
      <c r="Z263" s="904"/>
      <c r="AA263" s="626"/>
      <c r="AB263" s="904"/>
      <c r="AC263" s="626"/>
      <c r="AD263" s="904"/>
      <c r="AE263" s="626"/>
      <c r="AF263" s="626"/>
      <c r="AG263" s="626"/>
      <c r="AH263" s="821"/>
      <c r="AI263" s="866"/>
      <c r="AJ263" s="905"/>
      <c r="AK263" s="937"/>
      <c r="AL263" s="907"/>
      <c r="AM263" s="908"/>
      <c r="AN263" s="909"/>
      <c r="AO263" s="704"/>
      <c r="AP263" s="911"/>
      <c r="AQ263" s="704"/>
      <c r="AR263" s="913"/>
      <c r="AS263" s="914"/>
      <c r="AT263" s="920" t="str">
        <f aca="false">IF(AV264="","",IF(OR(AB264="",AB264&lt;&gt;7,AD264="",AD264&lt;&gt;3),"！算定期間の終わりが令和７年３月になっていません。年度内の廃止予定等がなければ、算定対象月を令和７年３月にしてください。",""))</f>
        <v/>
      </c>
      <c r="AU263" s="938"/>
      <c r="AV263" s="917"/>
      <c r="AW263" s="877" t="str">
        <f aca="false">IF('別紙様式2-2（４・５月分）'!O201="","",'別紙様式2-2（４・５月分）'!O201)</f>
        <v/>
      </c>
      <c r="AX263" s="833"/>
      <c r="AY263" s="919"/>
      <c r="AZ263" s="573"/>
      <c r="BE263" s="12"/>
      <c r="BF263" s="831" t="str">
        <f aca="false">G262</f>
        <v/>
      </c>
      <c r="BG263" s="831"/>
      <c r="BH263" s="831"/>
    </row>
    <row r="264" customFormat="false" ht="15" hidden="false" customHeight="true" outlineLevel="0" collapsed="false">
      <c r="A264" s="616"/>
      <c r="B264" s="731"/>
      <c r="C264" s="731"/>
      <c r="D264" s="731"/>
      <c r="E264" s="731"/>
      <c r="F264" s="731"/>
      <c r="G264" s="732"/>
      <c r="H264" s="732"/>
      <c r="I264" s="732"/>
      <c r="J264" s="860"/>
      <c r="K264" s="732"/>
      <c r="L264" s="861"/>
      <c r="M264" s="862"/>
      <c r="N264" s="837"/>
      <c r="O264" s="863"/>
      <c r="P264" s="873" t="s">
        <v>92</v>
      </c>
      <c r="Q264" s="876" t="e">
        <f aca="false">IFERROR(VLOOKUP('別紙様式2-2（４・５月分）'!AR200,【参考】数式用!$AT$5:$AV$22,3,FALSE),"")))</f>
        <v>#N/A</v>
      </c>
      <c r="R264" s="874" t="s">
        <v>94</v>
      </c>
      <c r="S264" s="869" t="e">
        <f aca="false">IFERROR(VLOOKUP(K262,【参考】数式用!$A$5:$AB$27,MATCH(Q264,【参考】数式用!$B$4:$AB$4,0)+1,0),"")))</f>
        <v>#N/A</v>
      </c>
      <c r="T264" s="843" t="s">
        <v>419</v>
      </c>
      <c r="U264" s="922"/>
      <c r="V264" s="870" t="e">
        <f aca="false">IFERROR(VLOOKUP(K262,【参考】数式用!$A$5:$AB$27,MATCH(U264,【参考】数式用!$B$4:$AB$4,0)+1,0),"")))</f>
        <v>#N/A</v>
      </c>
      <c r="W264" s="846" t="s">
        <v>88</v>
      </c>
      <c r="X264" s="923"/>
      <c r="Y264" s="667" t="s">
        <v>89</v>
      </c>
      <c r="Z264" s="923"/>
      <c r="AA264" s="667" t="s">
        <v>372</v>
      </c>
      <c r="AB264" s="923"/>
      <c r="AC264" s="667" t="s">
        <v>89</v>
      </c>
      <c r="AD264" s="923"/>
      <c r="AE264" s="667" t="s">
        <v>90</v>
      </c>
      <c r="AF264" s="667" t="s">
        <v>101</v>
      </c>
      <c r="AG264" s="667" t="str">
        <f aca="false">IF(X264&gt;=1,(AB264*12+AD264)-(X264*12+Z264)+1,"")</f>
        <v/>
      </c>
      <c r="AH264" s="849" t="s">
        <v>373</v>
      </c>
      <c r="AI264" s="850" t="str">
        <f aca="false">IFERROR(ROUNDDOWN(ROUND(L262*V264,0)*M262,0)*AG264,"")</f>
        <v/>
      </c>
      <c r="AJ264" s="924" t="str">
        <f aca="false">IFERROR(ROUNDDOWN(ROUND((L262*(V264-AX262)),0)*M262,0)*AG264,"")</f>
        <v/>
      </c>
      <c r="AK264" s="852" t="e">
        <f aca="false">IFERROR(ROUNDDOWN(ROUNDDOWN(ROUND(L262*VLOOKUP(K262,【参考】数式用!$A$5:$AB$27,MATCH("新加算Ⅳ",【参考】数式用!$B$4:$AB$4,0)+1,0),0)*M262,0)*AG264*0.5,0),"")),0),0),0))</f>
        <v>#N/A</v>
      </c>
      <c r="AL264" s="925"/>
      <c r="AM264" s="940" t="e">
        <f aca="false">IFERROR(IF('別紙様式2-2（４・５月分）'!Q202="ベア加算","", IF(OR(U264="新加算Ⅰ",U264="新加算Ⅱ",U264="新加算Ⅲ",U264="新加算Ⅳ"),ROUNDDOWN(ROUND(L262*VLOOKUP(K262,【参考】数式用!$A$5:$I$27,MATCH("ベア加算",【参考】数式用!$B$4:$I$4,0)+1,0),0)*M262,0)*AG264,"")),"")),0),0))))</f>
        <v>#N/A</v>
      </c>
      <c r="AN264" s="927"/>
      <c r="AO264" s="930"/>
      <c r="AP264" s="929"/>
      <c r="AQ264" s="930"/>
      <c r="AR264" s="931"/>
      <c r="AS264" s="932"/>
      <c r="AT264" s="920"/>
      <c r="AU264" s="611"/>
      <c r="AV264" s="831" t="str">
        <f aca="false">IF(OR(AB262&lt;&gt;7,AD262&lt;&gt;3),"V列に色付け","")</f>
        <v/>
      </c>
      <c r="AW264" s="877"/>
      <c r="AX264" s="833"/>
      <c r="AY264" s="933"/>
      <c r="AZ264" s="835" t="e">
        <f aca="false">IF(AM264&lt;&gt;"",IF(AN264="○","入力済","未入力"),"")</f>
        <v>#N/A</v>
      </c>
      <c r="BA264" s="835" t="str">
        <f aca="false">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835" t="str">
        <f aca="false">IF(OR(U264="新加算Ⅴ（７）",U264="新加算Ⅴ（９）",U264="新加算Ⅴ（10）",U264="新加算Ⅴ（12）",U264="新加算Ⅴ（13）",U264="新加算Ⅴ（14）"),IF(OR(AP264="○",AP264="令和６年度中に満たす"),"入力済","未入力"),"")</f>
        <v/>
      </c>
      <c r="BC264" s="835" t="str">
        <f aca="false">IF(OR(U264="新加算Ⅰ",U264="新加算Ⅱ",U264="新加算Ⅲ",U264="新加算Ⅴ（１）",U264="新加算Ⅴ（３）",U264="新加算Ⅴ（８）"),IF(OR(AQ264="○",AQ264="令和６年度中に満たす"),"入力済","未入力"),"")</f>
        <v/>
      </c>
      <c r="BD264" s="934" t="str">
        <f aca="false">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831" t="str">
        <f aca="false">IF(OR(U264="新加算Ⅰ",U264="新加算Ⅴ（１）",U264="新加算Ⅴ（２）",U264="新加算Ⅴ（５）",U264="新加算Ⅴ（７）",U264="新加算Ⅴ（10）"),IF(AS264="","未入力","入力済"),"")</f>
        <v/>
      </c>
      <c r="BF264" s="831" t="str">
        <f aca="false">G262</f>
        <v/>
      </c>
      <c r="BG264" s="831"/>
      <c r="BH264" s="831"/>
    </row>
    <row r="265" customFormat="false" ht="30" hidden="false" customHeight="true" outlineLevel="0" collapsed="false">
      <c r="A265" s="616"/>
      <c r="B265" s="731"/>
      <c r="C265" s="731"/>
      <c r="D265" s="731"/>
      <c r="E265" s="731"/>
      <c r="F265" s="731"/>
      <c r="G265" s="732"/>
      <c r="H265" s="732"/>
      <c r="I265" s="732"/>
      <c r="J265" s="860"/>
      <c r="K265" s="732"/>
      <c r="L265" s="861"/>
      <c r="M265" s="862"/>
      <c r="N265" s="859" t="str">
        <f aca="false">IF('別紙様式2-2（４・５月分）'!Q202="","",'別紙様式2-2（４・５月分）'!Q202)</f>
        <v/>
      </c>
      <c r="O265" s="863"/>
      <c r="P265" s="873"/>
      <c r="Q265" s="876"/>
      <c r="R265" s="874"/>
      <c r="S265" s="869"/>
      <c r="T265" s="843"/>
      <c r="U265" s="922"/>
      <c r="V265" s="870"/>
      <c r="W265" s="846"/>
      <c r="X265" s="923"/>
      <c r="Y265" s="667"/>
      <c r="Z265" s="923"/>
      <c r="AA265" s="667"/>
      <c r="AB265" s="923"/>
      <c r="AC265" s="667"/>
      <c r="AD265" s="923"/>
      <c r="AE265" s="667"/>
      <c r="AF265" s="667"/>
      <c r="AG265" s="667"/>
      <c r="AH265" s="849"/>
      <c r="AI265" s="850"/>
      <c r="AJ265" s="924"/>
      <c r="AK265" s="852"/>
      <c r="AL265" s="925"/>
      <c r="AM265" s="940"/>
      <c r="AN265" s="927"/>
      <c r="AO265" s="930"/>
      <c r="AP265" s="929"/>
      <c r="AQ265" s="930"/>
      <c r="AR265" s="931"/>
      <c r="AS265" s="932"/>
      <c r="AT265" s="935" t="str">
        <f aca="false">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611"/>
      <c r="AV265" s="831"/>
      <c r="AW265" s="877" t="str">
        <f aca="false">IF('別紙様式2-2（４・５月分）'!O202="","",'別紙様式2-2（４・５月分）'!O202)</f>
        <v/>
      </c>
      <c r="AX265" s="833"/>
      <c r="AY265" s="936"/>
      <c r="AZ265" s="835" t="str">
        <f aca="false">IF(OR(U265="新加算Ⅰ",U265="新加算Ⅱ",U265="新加算Ⅲ",U265="新加算Ⅳ",U265="新加算Ⅴ（１）",U265="新加算Ⅴ（２）",U265="新加算Ⅴ（３）",U265="新加算ⅠⅤ（４）",U265="新加算Ⅴ（５）",U265="新加算Ⅴ（６）",U265="新加算Ⅴ（８）",U265="新加算Ⅴ（11）"),IF(AJ265="○","","未入力"),"")</f>
        <v/>
      </c>
      <c r="BA265" s="835" t="str">
        <f aca="false">IF(OR(V265="新加算Ⅰ",V265="新加算Ⅱ",V265="新加算Ⅲ",V265="新加算Ⅳ",V265="新加算Ⅴ（１）",V265="新加算Ⅴ（２）",V265="新加算Ⅴ（３）",V265="新加算ⅠⅤ（４）",V265="新加算Ⅴ（５）",V265="新加算Ⅴ（６）",V265="新加算Ⅴ（８）",V265="新加算Ⅴ（11）"),IF(AK265="○","","未入力"),"")</f>
        <v/>
      </c>
      <c r="BB265" s="835" t="str">
        <f aca="false">IF(OR(V265="新加算Ⅴ（７）",V265="新加算Ⅴ（９）",V265="新加算Ⅴ（10）",V265="新加算Ⅴ（12）",V265="新加算Ⅴ（13）",V265="新加算Ⅴ（14）"),IF(AL265="○","","未入力"),"")</f>
        <v/>
      </c>
      <c r="BC265" s="835" t="str">
        <f aca="false">IF(OR(V265="新加算Ⅰ",V265="新加算Ⅱ",V265="新加算Ⅲ",V265="新加算Ⅴ（１）",V265="新加算Ⅴ（３）",V265="新加算Ⅴ（８）"),IF(AM265="○","","未入力"),"")</f>
        <v/>
      </c>
      <c r="BD265" s="934" t="str">
        <f aca="false">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831" t="str">
        <f aca="false">IF(AND(U265&lt;&gt;"（参考）令和７年度の移行予定",OR(V265="新加算Ⅰ",V265="新加算Ⅴ（１）",V265="新加算Ⅴ（２）",V265="新加算Ⅴ（５）",V265="新加算Ⅴ（７）",V265="新加算Ⅴ（10）")),IF(AO265="","未入力",IF(AO265="いずれも取得していない","要件を満たさない","")),"")</f>
        <v/>
      </c>
      <c r="BF265" s="831" t="str">
        <f aca="false">G262</f>
        <v/>
      </c>
      <c r="BG265" s="831"/>
      <c r="BH265" s="831"/>
    </row>
    <row r="266" customFormat="false" ht="30" hidden="false" customHeight="true" outlineLevel="0" collapsed="false">
      <c r="A266" s="730" t="n">
        <v>64</v>
      </c>
      <c r="B266" s="617" t="str">
        <f aca="false">IF(基本情報入力シート!C117="","",基本情報入力シート!C117)</f>
        <v/>
      </c>
      <c r="C266" s="617"/>
      <c r="D266" s="617"/>
      <c r="E266" s="617"/>
      <c r="F266" s="617"/>
      <c r="G266" s="618" t="str">
        <f aca="false">IF(基本情報入力シート!M117="","",基本情報入力シート!M117)</f>
        <v/>
      </c>
      <c r="H266" s="618" t="str">
        <f aca="false">IF(基本情報入力シート!R117="","",基本情報入力シート!R117)</f>
        <v/>
      </c>
      <c r="I266" s="618" t="str">
        <f aca="false">IF(基本情報入力シート!W117="","",基本情報入力シート!W117)</f>
        <v/>
      </c>
      <c r="J266" s="808" t="str">
        <f aca="false">IF(基本情報入力シート!X117="","",基本情報入力シート!X117)</f>
        <v/>
      </c>
      <c r="K266" s="618" t="str">
        <f aca="false">IF(基本情報入力シート!Y117="","",基本情報入力シート!Y117)</f>
        <v/>
      </c>
      <c r="L266" s="809" t="str">
        <f aca="false">IF(基本情報入力シート!AB117="","",基本情報入力シート!AB117)</f>
        <v/>
      </c>
      <c r="M266" s="810" t="e">
        <f aca="false">IF(基本情報入力シート!AC117="","",基本情報入力シート!AC117)</f>
        <v>#N/A</v>
      </c>
      <c r="N266" s="811" t="str">
        <f aca="false">IF('別紙様式2-2（４・５月分）'!Q203="","",'別紙様式2-2（４・５月分）'!Q203)</f>
        <v/>
      </c>
      <c r="O266" s="863" t="e">
        <f aca="false">IF(SUM('別紙様式2-2（４・５月分）'!R203:R205)=0,"",SUM('別紙様式2-2（４・５月分）'!R203:R205))</f>
        <v>#N/A</v>
      </c>
      <c r="P266" s="813" t="e">
        <f aca="false">IFERROR(VLOOKUP('別紙様式2-2（４・５月分）'!AR203,【参考】数式用!$AT$5:$AU$22,2,FALSE),"")))</f>
        <v>#N/A</v>
      </c>
      <c r="Q266" s="813"/>
      <c r="R266" s="813"/>
      <c r="S266" s="864" t="e">
        <f aca="false">IFERROR(VLOOKUP(K266,【参考】数式用!$A$5:$AB$27,MATCH(P266,【参考】数式用!$B$4:$AB$4,0)+1,0),"")))</f>
        <v>#N/A</v>
      </c>
      <c r="T266" s="815" t="s">
        <v>418</v>
      </c>
      <c r="U266" s="903" t="str">
        <f aca="false">IF('別紙様式2-3（６月以降分）'!U266="","",'別紙様式2-3（６月以降分）'!U266)</f>
        <v/>
      </c>
      <c r="V266" s="865" t="e">
        <f aca="false">IFERROR(VLOOKUP(K266,【参考】数式用!$A$5:$AB$27,MATCH(U266,【参考】数式用!$B$4:$AB$4,0)+1,0),"")))</f>
        <v>#N/A</v>
      </c>
      <c r="W266" s="818" t="s">
        <v>88</v>
      </c>
      <c r="X266" s="904" t="n">
        <f aca="false">'別紙様式2-3（６月以降分）'!X266</f>
        <v>6</v>
      </c>
      <c r="Y266" s="626" t="s">
        <v>89</v>
      </c>
      <c r="Z266" s="904" t="n">
        <f aca="false">'別紙様式2-3（６月以降分）'!Z266</f>
        <v>6</v>
      </c>
      <c r="AA266" s="626" t="s">
        <v>372</v>
      </c>
      <c r="AB266" s="904" t="n">
        <f aca="false">'別紙様式2-3（６月以降分）'!AB266</f>
        <v>7</v>
      </c>
      <c r="AC266" s="626" t="s">
        <v>89</v>
      </c>
      <c r="AD266" s="904" t="n">
        <f aca="false">'別紙様式2-3（６月以降分）'!AD266</f>
        <v>3</v>
      </c>
      <c r="AE266" s="626" t="s">
        <v>90</v>
      </c>
      <c r="AF266" s="626" t="s">
        <v>101</v>
      </c>
      <c r="AG266" s="626" t="n">
        <f aca="false">IF(X266&gt;=1,(AB266*12+AD266)-(X266*12+Z266)+1,"")</f>
        <v>10</v>
      </c>
      <c r="AH266" s="821" t="s">
        <v>373</v>
      </c>
      <c r="AI266" s="866" t="str">
        <f aca="false">'別紙様式2-3（６月以降分）'!AI266</f>
        <v/>
      </c>
      <c r="AJ266" s="905" t="str">
        <f aca="false">'別紙様式2-3（６月以降分）'!AJ266</f>
        <v/>
      </c>
      <c r="AK266" s="937" t="n">
        <f aca="false">'別紙様式2-3（６月以降分）'!AK266</f>
        <v>0</v>
      </c>
      <c r="AL266" s="907" t="str">
        <f aca="false">IF('別紙様式2-3（６月以降分）'!AL266="","",'別紙様式2-3（６月以降分）'!AL266)</f>
        <v/>
      </c>
      <c r="AM266" s="908" t="n">
        <f aca="false">'別紙様式2-3（６月以降分）'!AM266</f>
        <v>0</v>
      </c>
      <c r="AN266" s="909" t="str">
        <f aca="false">IF('別紙様式2-3（６月以降分）'!AN266="","",'別紙様式2-3（６月以降分）'!AN266)</f>
        <v/>
      </c>
      <c r="AO266" s="704" t="str">
        <f aca="false">IF('別紙様式2-3（６月以降分）'!AO266="","",'別紙様式2-3（６月以降分）'!AO266)</f>
        <v/>
      </c>
      <c r="AP266" s="911" t="str">
        <f aca="false">IF('別紙様式2-3（６月以降分）'!AP266="","",'別紙様式2-3（６月以降分）'!AP266)</f>
        <v/>
      </c>
      <c r="AQ266" s="704" t="str">
        <f aca="false">IF('別紙様式2-3（６月以降分）'!AQ266="","",'別紙様式2-3（６月以降分）'!AQ266)</f>
        <v/>
      </c>
      <c r="AR266" s="913" t="str">
        <f aca="false">IF('別紙様式2-3（６月以降分）'!AR266="","",'別紙様式2-3（６月以降分）'!AR266)</f>
        <v/>
      </c>
      <c r="AS266" s="914" t="str">
        <f aca="false">IF('別紙様式2-3（６月以降分）'!AS266="","",'別紙様式2-3（６月以降分）'!AS266)</f>
        <v/>
      </c>
      <c r="AT266" s="915" t="str">
        <f aca="false">IF(AV268="","",IF(V268&lt;V266,"！加算の要件上は問題ありませんが、令和６年度当初の新加算の加算率と比較して、移行後の加算率が下がる計画になっています。",""))</f>
        <v/>
      </c>
      <c r="AU266" s="938"/>
      <c r="AV266" s="917"/>
      <c r="AW266" s="877" t="str">
        <f aca="false">IF('別紙様式2-2（４・５月分）'!O203="","",'別紙様式2-2（４・５月分）'!O203)</f>
        <v/>
      </c>
      <c r="AX266" s="833" t="e">
        <f aca="false">IF(SUM('別紙様式2-2（４・５月分）'!P203:P205)=0,"",SUM('別紙様式2-2（４・５月分）'!P203:P205))</f>
        <v>#N/A</v>
      </c>
      <c r="AY266" s="939" t="e">
        <f aca="false">IFERROR(VLOOKUP(K266,【参考】数式用!$AJ$2:$AK$24,2,FALSE),"")))</f>
        <v>#N/A</v>
      </c>
      <c r="AZ266" s="684"/>
      <c r="BE266" s="12"/>
      <c r="BF266" s="831" t="str">
        <f aca="false">G266</f>
        <v/>
      </c>
      <c r="BG266" s="831"/>
      <c r="BH266" s="831"/>
    </row>
    <row r="267" customFormat="false" ht="15" hidden="false" customHeight="true" outlineLevel="0" collapsed="false">
      <c r="A267" s="730"/>
      <c r="B267" s="617"/>
      <c r="C267" s="617"/>
      <c r="D267" s="617"/>
      <c r="E267" s="617"/>
      <c r="F267" s="617"/>
      <c r="G267" s="618"/>
      <c r="H267" s="618"/>
      <c r="I267" s="618"/>
      <c r="J267" s="808"/>
      <c r="K267" s="618"/>
      <c r="L267" s="809"/>
      <c r="M267" s="810"/>
      <c r="N267" s="837" t="str">
        <f aca="false">IF('別紙様式2-2（４・５月分）'!Q204="","",'別紙様式2-2（４・５月分）'!Q204)</f>
        <v/>
      </c>
      <c r="O267" s="863"/>
      <c r="P267" s="813"/>
      <c r="Q267" s="813"/>
      <c r="R267" s="813"/>
      <c r="S267" s="864"/>
      <c r="T267" s="815"/>
      <c r="U267" s="903"/>
      <c r="V267" s="865"/>
      <c r="W267" s="818"/>
      <c r="X267" s="904"/>
      <c r="Y267" s="626"/>
      <c r="Z267" s="904"/>
      <c r="AA267" s="626"/>
      <c r="AB267" s="904"/>
      <c r="AC267" s="626"/>
      <c r="AD267" s="904"/>
      <c r="AE267" s="626"/>
      <c r="AF267" s="626"/>
      <c r="AG267" s="626"/>
      <c r="AH267" s="821"/>
      <c r="AI267" s="866"/>
      <c r="AJ267" s="905"/>
      <c r="AK267" s="937"/>
      <c r="AL267" s="907"/>
      <c r="AM267" s="908"/>
      <c r="AN267" s="909"/>
      <c r="AO267" s="704"/>
      <c r="AP267" s="911"/>
      <c r="AQ267" s="704"/>
      <c r="AR267" s="913"/>
      <c r="AS267" s="914"/>
      <c r="AT267" s="920" t="str">
        <f aca="false">IF(AV268="","",IF(OR(AB268="",AB268&lt;&gt;7,AD268="",AD268&lt;&gt;3),"！算定期間の終わりが令和７年３月になっていません。年度内の廃止予定等がなければ、算定対象月を令和７年３月にしてください。",""))</f>
        <v/>
      </c>
      <c r="AU267" s="938"/>
      <c r="AV267" s="917"/>
      <c r="AW267" s="877" t="str">
        <f aca="false">IF('別紙様式2-2（４・５月分）'!O204="","",'別紙様式2-2（４・５月分）'!O204)</f>
        <v/>
      </c>
      <c r="AX267" s="833"/>
      <c r="AY267" s="939"/>
      <c r="AZ267" s="573"/>
      <c r="BE267" s="12"/>
      <c r="BF267" s="831" t="str">
        <f aca="false">G266</f>
        <v/>
      </c>
      <c r="BG267" s="831"/>
      <c r="BH267" s="831"/>
    </row>
    <row r="268" customFormat="false" ht="15" hidden="false" customHeight="true" outlineLevel="0" collapsed="false">
      <c r="A268" s="730"/>
      <c r="B268" s="617"/>
      <c r="C268" s="617"/>
      <c r="D268" s="617"/>
      <c r="E268" s="617"/>
      <c r="F268" s="617"/>
      <c r="G268" s="618"/>
      <c r="H268" s="618"/>
      <c r="I268" s="618"/>
      <c r="J268" s="808"/>
      <c r="K268" s="618"/>
      <c r="L268" s="809"/>
      <c r="M268" s="810"/>
      <c r="N268" s="837"/>
      <c r="O268" s="863"/>
      <c r="P268" s="873" t="s">
        <v>92</v>
      </c>
      <c r="Q268" s="876" t="e">
        <f aca="false">IFERROR(VLOOKUP('別紙様式2-2（４・５月分）'!AR203,【参考】数式用!$AT$5:$AV$22,3,FALSE),"")))</f>
        <v>#N/A</v>
      </c>
      <c r="R268" s="874" t="s">
        <v>94</v>
      </c>
      <c r="S268" s="875" t="e">
        <f aca="false">IFERROR(VLOOKUP(K266,【参考】数式用!$A$5:$AB$27,MATCH(Q268,【参考】数式用!$B$4:$AB$4,0)+1,0),"")))</f>
        <v>#N/A</v>
      </c>
      <c r="T268" s="843" t="s">
        <v>419</v>
      </c>
      <c r="U268" s="922"/>
      <c r="V268" s="870" t="e">
        <f aca="false">IFERROR(VLOOKUP(K266,【参考】数式用!$A$5:$AB$27,MATCH(U268,【参考】数式用!$B$4:$AB$4,0)+1,0),"")))</f>
        <v>#N/A</v>
      </c>
      <c r="W268" s="846" t="s">
        <v>88</v>
      </c>
      <c r="X268" s="923"/>
      <c r="Y268" s="667" t="s">
        <v>89</v>
      </c>
      <c r="Z268" s="923"/>
      <c r="AA268" s="667" t="s">
        <v>372</v>
      </c>
      <c r="AB268" s="923"/>
      <c r="AC268" s="667" t="s">
        <v>89</v>
      </c>
      <c r="AD268" s="923"/>
      <c r="AE268" s="667" t="s">
        <v>90</v>
      </c>
      <c r="AF268" s="667" t="s">
        <v>101</v>
      </c>
      <c r="AG268" s="667" t="str">
        <f aca="false">IF(X268&gt;=1,(AB268*12+AD268)-(X268*12+Z268)+1,"")</f>
        <v/>
      </c>
      <c r="AH268" s="849" t="s">
        <v>373</v>
      </c>
      <c r="AI268" s="850" t="str">
        <f aca="false">IFERROR(ROUNDDOWN(ROUND(L266*V268,0)*M266,0)*AG268,"")</f>
        <v/>
      </c>
      <c r="AJ268" s="924" t="str">
        <f aca="false">IFERROR(ROUNDDOWN(ROUND((L266*(V268-AX266)),0)*M266,0)*AG268,"")</f>
        <v/>
      </c>
      <c r="AK268" s="852" t="e">
        <f aca="false">IFERROR(ROUNDDOWN(ROUNDDOWN(ROUND(L266*VLOOKUP(K266,【参考】数式用!$A$5:$AB$27,MATCH("新加算Ⅳ",【参考】数式用!$B$4:$AB$4,0)+1,0),0)*M266,0)*AG268*0.5,0),"")),0),0),0))</f>
        <v>#N/A</v>
      </c>
      <c r="AL268" s="925"/>
      <c r="AM268" s="940" t="e">
        <f aca="false">IFERROR(IF('別紙様式2-2（４・５月分）'!Q205="ベア加算","", IF(OR(U268="新加算Ⅰ",U268="新加算Ⅱ",U268="新加算Ⅲ",U268="新加算Ⅳ"),ROUNDDOWN(ROUND(L266*VLOOKUP(K266,【参考】数式用!$A$5:$I$27,MATCH("ベア加算",【参考】数式用!$B$4:$I$4,0)+1,0),0)*M266,0)*AG268,"")),"")),0),0))))</f>
        <v>#N/A</v>
      </c>
      <c r="AN268" s="927"/>
      <c r="AO268" s="930"/>
      <c r="AP268" s="929"/>
      <c r="AQ268" s="930"/>
      <c r="AR268" s="931"/>
      <c r="AS268" s="932"/>
      <c r="AT268" s="920"/>
      <c r="AU268" s="611"/>
      <c r="AV268" s="831" t="str">
        <f aca="false">IF(OR(AB266&lt;&gt;7,AD266&lt;&gt;3),"V列に色付け","")</f>
        <v/>
      </c>
      <c r="AW268" s="877"/>
      <c r="AX268" s="833"/>
      <c r="AY268" s="933"/>
      <c r="AZ268" s="835" t="e">
        <f aca="false">IF(AM268&lt;&gt;"",IF(AN268="○","入力済","未入力"),"")</f>
        <v>#N/A</v>
      </c>
      <c r="BA268" s="835" t="str">
        <f aca="false">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835" t="str">
        <f aca="false">IF(OR(U268="新加算Ⅴ（７）",U268="新加算Ⅴ（９）",U268="新加算Ⅴ（10）",U268="新加算Ⅴ（12）",U268="新加算Ⅴ（13）",U268="新加算Ⅴ（14）"),IF(OR(AP268="○",AP268="令和６年度中に満たす"),"入力済","未入力"),"")</f>
        <v/>
      </c>
      <c r="BC268" s="835" t="str">
        <f aca="false">IF(OR(U268="新加算Ⅰ",U268="新加算Ⅱ",U268="新加算Ⅲ",U268="新加算Ⅴ（１）",U268="新加算Ⅴ（３）",U268="新加算Ⅴ（８）"),IF(OR(AQ268="○",AQ268="令和６年度中に満たす"),"入力済","未入力"),"")</f>
        <v/>
      </c>
      <c r="BD268" s="934" t="str">
        <f aca="false">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831" t="str">
        <f aca="false">IF(OR(U268="新加算Ⅰ",U268="新加算Ⅴ（１）",U268="新加算Ⅴ（２）",U268="新加算Ⅴ（５）",U268="新加算Ⅴ（７）",U268="新加算Ⅴ（10）"),IF(AS268="","未入力","入力済"),"")</f>
        <v/>
      </c>
      <c r="BF268" s="831" t="str">
        <f aca="false">G266</f>
        <v/>
      </c>
      <c r="BG268" s="831"/>
      <c r="BH268" s="831"/>
    </row>
    <row r="269" customFormat="false" ht="30" hidden="false" customHeight="true" outlineLevel="0" collapsed="false">
      <c r="A269" s="730"/>
      <c r="B269" s="617"/>
      <c r="C269" s="617"/>
      <c r="D269" s="617"/>
      <c r="E269" s="617"/>
      <c r="F269" s="617"/>
      <c r="G269" s="618"/>
      <c r="H269" s="618"/>
      <c r="I269" s="618"/>
      <c r="J269" s="808"/>
      <c r="K269" s="618"/>
      <c r="L269" s="809"/>
      <c r="M269" s="810"/>
      <c r="N269" s="859" t="str">
        <f aca="false">IF('別紙様式2-2（４・５月分）'!Q205="","",'別紙様式2-2（４・５月分）'!Q205)</f>
        <v/>
      </c>
      <c r="O269" s="863"/>
      <c r="P269" s="873"/>
      <c r="Q269" s="876"/>
      <c r="R269" s="874"/>
      <c r="S269" s="875"/>
      <c r="T269" s="843"/>
      <c r="U269" s="922"/>
      <c r="V269" s="870"/>
      <c r="W269" s="846"/>
      <c r="X269" s="923"/>
      <c r="Y269" s="667"/>
      <c r="Z269" s="923"/>
      <c r="AA269" s="667"/>
      <c r="AB269" s="923"/>
      <c r="AC269" s="667"/>
      <c r="AD269" s="923"/>
      <c r="AE269" s="667"/>
      <c r="AF269" s="667"/>
      <c r="AG269" s="667"/>
      <c r="AH269" s="849"/>
      <c r="AI269" s="850"/>
      <c r="AJ269" s="924"/>
      <c r="AK269" s="852"/>
      <c r="AL269" s="925"/>
      <c r="AM269" s="940"/>
      <c r="AN269" s="927"/>
      <c r="AO269" s="930"/>
      <c r="AP269" s="929"/>
      <c r="AQ269" s="930"/>
      <c r="AR269" s="931"/>
      <c r="AS269" s="932"/>
      <c r="AT269" s="935" t="str">
        <f aca="false">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611"/>
      <c r="AV269" s="831"/>
      <c r="AW269" s="877" t="str">
        <f aca="false">IF('別紙様式2-2（４・５月分）'!O205="","",'別紙様式2-2（４・５月分）'!O205)</f>
        <v/>
      </c>
      <c r="AX269" s="833"/>
      <c r="AY269" s="936"/>
      <c r="AZ269" s="835" t="str">
        <f aca="false">IF(OR(U269="新加算Ⅰ",U269="新加算Ⅱ",U269="新加算Ⅲ",U269="新加算Ⅳ",U269="新加算Ⅴ（１）",U269="新加算Ⅴ（２）",U269="新加算Ⅴ（３）",U269="新加算ⅠⅤ（４）",U269="新加算Ⅴ（５）",U269="新加算Ⅴ（６）",U269="新加算Ⅴ（８）",U269="新加算Ⅴ（11）"),IF(AJ269="○","","未入力"),"")</f>
        <v/>
      </c>
      <c r="BA269" s="835" t="str">
        <f aca="false">IF(OR(V269="新加算Ⅰ",V269="新加算Ⅱ",V269="新加算Ⅲ",V269="新加算Ⅳ",V269="新加算Ⅴ（１）",V269="新加算Ⅴ（２）",V269="新加算Ⅴ（３）",V269="新加算ⅠⅤ（４）",V269="新加算Ⅴ（５）",V269="新加算Ⅴ（６）",V269="新加算Ⅴ（８）",V269="新加算Ⅴ（11）"),IF(AK269="○","","未入力"),"")</f>
        <v/>
      </c>
      <c r="BB269" s="835" t="str">
        <f aca="false">IF(OR(V269="新加算Ⅴ（７）",V269="新加算Ⅴ（９）",V269="新加算Ⅴ（10）",V269="新加算Ⅴ（12）",V269="新加算Ⅴ（13）",V269="新加算Ⅴ（14）"),IF(AL269="○","","未入力"),"")</f>
        <v/>
      </c>
      <c r="BC269" s="835" t="str">
        <f aca="false">IF(OR(V269="新加算Ⅰ",V269="新加算Ⅱ",V269="新加算Ⅲ",V269="新加算Ⅴ（１）",V269="新加算Ⅴ（３）",V269="新加算Ⅴ（８）"),IF(AM269="○","","未入力"),"")</f>
        <v/>
      </c>
      <c r="BD269" s="934" t="str">
        <f aca="false">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831" t="str">
        <f aca="false">IF(AND(U269&lt;&gt;"（参考）令和７年度の移行予定",OR(V269="新加算Ⅰ",V269="新加算Ⅴ（１）",V269="新加算Ⅴ（２）",V269="新加算Ⅴ（５）",V269="新加算Ⅴ（７）",V269="新加算Ⅴ（10）")),IF(AO269="","未入力",IF(AO269="いずれも取得していない","要件を満たさない","")),"")</f>
        <v/>
      </c>
      <c r="BF269" s="831" t="str">
        <f aca="false">G266</f>
        <v/>
      </c>
      <c r="BG269" s="831"/>
      <c r="BH269" s="831"/>
    </row>
    <row r="270" customFormat="false" ht="30" hidden="false" customHeight="true" outlineLevel="0" collapsed="false">
      <c r="A270" s="616" t="n">
        <v>65</v>
      </c>
      <c r="B270" s="731" t="str">
        <f aca="false">IF(基本情報入力シート!C118="","",基本情報入力シート!C118)</f>
        <v/>
      </c>
      <c r="C270" s="731"/>
      <c r="D270" s="731"/>
      <c r="E270" s="731"/>
      <c r="F270" s="731"/>
      <c r="G270" s="732" t="str">
        <f aca="false">IF(基本情報入力シート!M118="","",基本情報入力シート!M118)</f>
        <v/>
      </c>
      <c r="H270" s="732" t="str">
        <f aca="false">IF(基本情報入力シート!R118="","",基本情報入力シート!R118)</f>
        <v/>
      </c>
      <c r="I270" s="732" t="str">
        <f aca="false">IF(基本情報入力シート!W118="","",基本情報入力シート!W118)</f>
        <v/>
      </c>
      <c r="J270" s="860" t="str">
        <f aca="false">IF(基本情報入力シート!X118="","",基本情報入力シート!X118)</f>
        <v/>
      </c>
      <c r="K270" s="732" t="str">
        <f aca="false">IF(基本情報入力シート!Y118="","",基本情報入力シート!Y118)</f>
        <v/>
      </c>
      <c r="L270" s="861" t="str">
        <f aca="false">IF(基本情報入力シート!AB118="","",基本情報入力シート!AB118)</f>
        <v/>
      </c>
      <c r="M270" s="862" t="e">
        <f aca="false">IF(基本情報入力シート!AC118="","",基本情報入力シート!AC118)</f>
        <v>#N/A</v>
      </c>
      <c r="N270" s="811" t="str">
        <f aca="false">IF('別紙様式2-2（４・５月分）'!Q206="","",'別紙様式2-2（４・５月分）'!Q206)</f>
        <v/>
      </c>
      <c r="O270" s="863" t="e">
        <f aca="false">IF(SUM('別紙様式2-2（４・５月分）'!R206:R208)=0,"",SUM('別紙様式2-2（４・５月分）'!R206:R208))</f>
        <v>#N/A</v>
      </c>
      <c r="P270" s="813" t="e">
        <f aca="false">IFERROR(VLOOKUP('別紙様式2-2（４・５月分）'!AR206,【参考】数式用!$AT$5:$AU$22,2,FALSE),"")))</f>
        <v>#N/A</v>
      </c>
      <c r="Q270" s="813"/>
      <c r="R270" s="813"/>
      <c r="S270" s="864" t="e">
        <f aca="false">IFERROR(VLOOKUP(K270,【参考】数式用!$A$5:$AB$27,MATCH(P270,【参考】数式用!$B$4:$AB$4,0)+1,0),"")))</f>
        <v>#N/A</v>
      </c>
      <c r="T270" s="815" t="s">
        <v>418</v>
      </c>
      <c r="U270" s="903" t="str">
        <f aca="false">IF('別紙様式2-3（６月以降分）'!U270="","",'別紙様式2-3（６月以降分）'!U270)</f>
        <v/>
      </c>
      <c r="V270" s="865" t="e">
        <f aca="false">IFERROR(VLOOKUP(K270,【参考】数式用!$A$5:$AB$27,MATCH(U270,【参考】数式用!$B$4:$AB$4,0)+1,0),"")))</f>
        <v>#N/A</v>
      </c>
      <c r="W270" s="818" t="s">
        <v>88</v>
      </c>
      <c r="X270" s="904" t="n">
        <f aca="false">'別紙様式2-3（６月以降分）'!X270</f>
        <v>6</v>
      </c>
      <c r="Y270" s="626" t="s">
        <v>89</v>
      </c>
      <c r="Z270" s="904" t="n">
        <f aca="false">'別紙様式2-3（６月以降分）'!Z270</f>
        <v>6</v>
      </c>
      <c r="AA270" s="626" t="s">
        <v>372</v>
      </c>
      <c r="AB270" s="904" t="n">
        <f aca="false">'別紙様式2-3（６月以降分）'!AB270</f>
        <v>7</v>
      </c>
      <c r="AC270" s="626" t="s">
        <v>89</v>
      </c>
      <c r="AD270" s="904" t="n">
        <f aca="false">'別紙様式2-3（６月以降分）'!AD270</f>
        <v>3</v>
      </c>
      <c r="AE270" s="626" t="s">
        <v>90</v>
      </c>
      <c r="AF270" s="626" t="s">
        <v>101</v>
      </c>
      <c r="AG270" s="626" t="n">
        <f aca="false">IF(X270&gt;=1,(AB270*12+AD270)-(X270*12+Z270)+1,"")</f>
        <v>10</v>
      </c>
      <c r="AH270" s="821" t="s">
        <v>373</v>
      </c>
      <c r="AI270" s="866" t="str">
        <f aca="false">'別紙様式2-3（６月以降分）'!AI270</f>
        <v/>
      </c>
      <c r="AJ270" s="905" t="str">
        <f aca="false">'別紙様式2-3（６月以降分）'!AJ270</f>
        <v/>
      </c>
      <c r="AK270" s="937" t="n">
        <f aca="false">'別紙様式2-3（６月以降分）'!AK270</f>
        <v>0</v>
      </c>
      <c r="AL270" s="907" t="str">
        <f aca="false">IF('別紙様式2-3（６月以降分）'!AL270="","",'別紙様式2-3（６月以降分）'!AL270)</f>
        <v/>
      </c>
      <c r="AM270" s="908" t="n">
        <f aca="false">'別紙様式2-3（６月以降分）'!AM270</f>
        <v>0</v>
      </c>
      <c r="AN270" s="909" t="str">
        <f aca="false">IF('別紙様式2-3（６月以降分）'!AN270="","",'別紙様式2-3（６月以降分）'!AN270)</f>
        <v/>
      </c>
      <c r="AO270" s="704" t="str">
        <f aca="false">IF('別紙様式2-3（６月以降分）'!AO270="","",'別紙様式2-3（６月以降分）'!AO270)</f>
        <v/>
      </c>
      <c r="AP270" s="911" t="str">
        <f aca="false">IF('別紙様式2-3（６月以降分）'!AP270="","",'別紙様式2-3（６月以降分）'!AP270)</f>
        <v/>
      </c>
      <c r="AQ270" s="704" t="str">
        <f aca="false">IF('別紙様式2-3（６月以降分）'!AQ270="","",'別紙様式2-3（６月以降分）'!AQ270)</f>
        <v/>
      </c>
      <c r="AR270" s="913" t="str">
        <f aca="false">IF('別紙様式2-3（６月以降分）'!AR270="","",'別紙様式2-3（６月以降分）'!AR270)</f>
        <v/>
      </c>
      <c r="AS270" s="914" t="str">
        <f aca="false">IF('別紙様式2-3（６月以降分）'!AS270="","",'別紙様式2-3（６月以降分）'!AS270)</f>
        <v/>
      </c>
      <c r="AT270" s="915" t="str">
        <f aca="false">IF(AV272="","",IF(V272&lt;V270,"！加算の要件上は問題ありませんが、令和６年度当初の新加算の加算率と比較して、移行後の加算率が下がる計画になっています。",""))</f>
        <v/>
      </c>
      <c r="AU270" s="938"/>
      <c r="AV270" s="917"/>
      <c r="AW270" s="877" t="str">
        <f aca="false">IF('別紙様式2-2（４・５月分）'!O206="","",'別紙様式2-2（４・５月分）'!O206)</f>
        <v/>
      </c>
      <c r="AX270" s="833" t="e">
        <f aca="false">IF(SUM('別紙様式2-2（４・５月分）'!P206:P208)=0,"",SUM('別紙様式2-2（４・５月分）'!P206:P208))</f>
        <v>#N/A</v>
      </c>
      <c r="AY270" s="919" t="e">
        <f aca="false">IFERROR(VLOOKUP(K270,【参考】数式用!$AJ$2:$AK$24,2,FALSE),"")))</f>
        <v>#N/A</v>
      </c>
      <c r="AZ270" s="684"/>
      <c r="BE270" s="12"/>
      <c r="BF270" s="831" t="str">
        <f aca="false">G270</f>
        <v/>
      </c>
      <c r="BG270" s="831"/>
      <c r="BH270" s="831"/>
    </row>
    <row r="271" customFormat="false" ht="15" hidden="false" customHeight="true" outlineLevel="0" collapsed="false">
      <c r="A271" s="616"/>
      <c r="B271" s="731"/>
      <c r="C271" s="731"/>
      <c r="D271" s="731"/>
      <c r="E271" s="731"/>
      <c r="F271" s="731"/>
      <c r="G271" s="732"/>
      <c r="H271" s="732"/>
      <c r="I271" s="732"/>
      <c r="J271" s="860"/>
      <c r="K271" s="732"/>
      <c r="L271" s="861"/>
      <c r="M271" s="862"/>
      <c r="N271" s="837" t="str">
        <f aca="false">IF('別紙様式2-2（４・５月分）'!Q207="","",'別紙様式2-2（４・５月分）'!Q207)</f>
        <v/>
      </c>
      <c r="O271" s="863"/>
      <c r="P271" s="813"/>
      <c r="Q271" s="813"/>
      <c r="R271" s="813"/>
      <c r="S271" s="864"/>
      <c r="T271" s="815"/>
      <c r="U271" s="903"/>
      <c r="V271" s="865"/>
      <c r="W271" s="818"/>
      <c r="X271" s="904"/>
      <c r="Y271" s="626"/>
      <c r="Z271" s="904"/>
      <c r="AA271" s="626"/>
      <c r="AB271" s="904"/>
      <c r="AC271" s="626"/>
      <c r="AD271" s="904"/>
      <c r="AE271" s="626"/>
      <c r="AF271" s="626"/>
      <c r="AG271" s="626"/>
      <c r="AH271" s="821"/>
      <c r="AI271" s="866"/>
      <c r="AJ271" s="905"/>
      <c r="AK271" s="937"/>
      <c r="AL271" s="907"/>
      <c r="AM271" s="908"/>
      <c r="AN271" s="909"/>
      <c r="AO271" s="704"/>
      <c r="AP271" s="911"/>
      <c r="AQ271" s="704"/>
      <c r="AR271" s="913"/>
      <c r="AS271" s="914"/>
      <c r="AT271" s="920" t="str">
        <f aca="false">IF(AV272="","",IF(OR(AB272="",AB272&lt;&gt;7,AD272="",AD272&lt;&gt;3),"！算定期間の終わりが令和７年３月になっていません。年度内の廃止予定等がなければ、算定対象月を令和７年３月にしてください。",""))</f>
        <v/>
      </c>
      <c r="AU271" s="938"/>
      <c r="AV271" s="917"/>
      <c r="AW271" s="877" t="str">
        <f aca="false">IF('別紙様式2-2（４・５月分）'!O207="","",'別紙様式2-2（４・５月分）'!O207)</f>
        <v/>
      </c>
      <c r="AX271" s="833"/>
      <c r="AY271" s="919"/>
      <c r="AZ271" s="573"/>
      <c r="BE271" s="12"/>
      <c r="BF271" s="831" t="str">
        <f aca="false">G270</f>
        <v/>
      </c>
      <c r="BG271" s="831"/>
      <c r="BH271" s="831"/>
    </row>
    <row r="272" customFormat="false" ht="15" hidden="false" customHeight="true" outlineLevel="0" collapsed="false">
      <c r="A272" s="616"/>
      <c r="B272" s="731"/>
      <c r="C272" s="731"/>
      <c r="D272" s="731"/>
      <c r="E272" s="731"/>
      <c r="F272" s="731"/>
      <c r="G272" s="732"/>
      <c r="H272" s="732"/>
      <c r="I272" s="732"/>
      <c r="J272" s="860"/>
      <c r="K272" s="732"/>
      <c r="L272" s="861"/>
      <c r="M272" s="862"/>
      <c r="N272" s="837"/>
      <c r="O272" s="863"/>
      <c r="P272" s="873" t="s">
        <v>92</v>
      </c>
      <c r="Q272" s="876" t="e">
        <f aca="false">IFERROR(VLOOKUP('別紙様式2-2（４・５月分）'!AR206,【参考】数式用!$AT$5:$AV$22,3,FALSE),"")))</f>
        <v>#N/A</v>
      </c>
      <c r="R272" s="874" t="s">
        <v>94</v>
      </c>
      <c r="S272" s="869" t="e">
        <f aca="false">IFERROR(VLOOKUP(K270,【参考】数式用!$A$5:$AB$27,MATCH(Q272,【参考】数式用!$B$4:$AB$4,0)+1,0),"")))</f>
        <v>#N/A</v>
      </c>
      <c r="T272" s="843" t="s">
        <v>419</v>
      </c>
      <c r="U272" s="922"/>
      <c r="V272" s="870" t="e">
        <f aca="false">IFERROR(VLOOKUP(K270,【参考】数式用!$A$5:$AB$27,MATCH(U272,【参考】数式用!$B$4:$AB$4,0)+1,0),"")))</f>
        <v>#N/A</v>
      </c>
      <c r="W272" s="846" t="s">
        <v>88</v>
      </c>
      <c r="X272" s="923"/>
      <c r="Y272" s="667" t="s">
        <v>89</v>
      </c>
      <c r="Z272" s="923"/>
      <c r="AA272" s="667" t="s">
        <v>372</v>
      </c>
      <c r="AB272" s="923"/>
      <c r="AC272" s="667" t="s">
        <v>89</v>
      </c>
      <c r="AD272" s="923"/>
      <c r="AE272" s="667" t="s">
        <v>90</v>
      </c>
      <c r="AF272" s="667" t="s">
        <v>101</v>
      </c>
      <c r="AG272" s="667" t="str">
        <f aca="false">IF(X272&gt;=1,(AB272*12+AD272)-(X272*12+Z272)+1,"")</f>
        <v/>
      </c>
      <c r="AH272" s="849" t="s">
        <v>373</v>
      </c>
      <c r="AI272" s="850" t="str">
        <f aca="false">IFERROR(ROUNDDOWN(ROUND(L270*V272,0)*M270,0)*AG272,"")</f>
        <v/>
      </c>
      <c r="AJ272" s="924" t="str">
        <f aca="false">IFERROR(ROUNDDOWN(ROUND((L270*(V272-AX270)),0)*M270,0)*AG272,"")</f>
        <v/>
      </c>
      <c r="AK272" s="852" t="e">
        <f aca="false">IFERROR(ROUNDDOWN(ROUNDDOWN(ROUND(L270*VLOOKUP(K270,【参考】数式用!$A$5:$AB$27,MATCH("新加算Ⅳ",【参考】数式用!$B$4:$AB$4,0)+1,0),0)*M270,0)*AG272*0.5,0),"")),0),0),0))</f>
        <v>#N/A</v>
      </c>
      <c r="AL272" s="925"/>
      <c r="AM272" s="940" t="e">
        <f aca="false">IFERROR(IF('別紙様式2-2（４・５月分）'!Q208="ベア加算","", IF(OR(U272="新加算Ⅰ",U272="新加算Ⅱ",U272="新加算Ⅲ",U272="新加算Ⅳ"),ROUNDDOWN(ROUND(L270*VLOOKUP(K270,【参考】数式用!$A$5:$I$27,MATCH("ベア加算",【参考】数式用!$B$4:$I$4,0)+1,0),0)*M270,0)*AG272,"")),"")),0),0))))</f>
        <v>#N/A</v>
      </c>
      <c r="AN272" s="927"/>
      <c r="AO272" s="930"/>
      <c r="AP272" s="929"/>
      <c r="AQ272" s="930"/>
      <c r="AR272" s="931"/>
      <c r="AS272" s="932"/>
      <c r="AT272" s="920"/>
      <c r="AU272" s="611"/>
      <c r="AV272" s="831" t="str">
        <f aca="false">IF(OR(AB270&lt;&gt;7,AD270&lt;&gt;3),"V列に色付け","")</f>
        <v/>
      </c>
      <c r="AW272" s="877"/>
      <c r="AX272" s="833"/>
      <c r="AY272" s="933"/>
      <c r="AZ272" s="835" t="e">
        <f aca="false">IF(AM272&lt;&gt;"",IF(AN272="○","入力済","未入力"),"")</f>
        <v>#N/A</v>
      </c>
      <c r="BA272" s="835" t="str">
        <f aca="false">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835" t="str">
        <f aca="false">IF(OR(U272="新加算Ⅴ（７）",U272="新加算Ⅴ（９）",U272="新加算Ⅴ（10）",U272="新加算Ⅴ（12）",U272="新加算Ⅴ（13）",U272="新加算Ⅴ（14）"),IF(OR(AP272="○",AP272="令和６年度中に満たす"),"入力済","未入力"),"")</f>
        <v/>
      </c>
      <c r="BC272" s="835" t="str">
        <f aca="false">IF(OR(U272="新加算Ⅰ",U272="新加算Ⅱ",U272="新加算Ⅲ",U272="新加算Ⅴ（１）",U272="新加算Ⅴ（３）",U272="新加算Ⅴ（８）"),IF(OR(AQ272="○",AQ272="令和６年度中に満たす"),"入力済","未入力"),"")</f>
        <v/>
      </c>
      <c r="BD272" s="934" t="str">
        <f aca="false">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831" t="str">
        <f aca="false">IF(OR(U272="新加算Ⅰ",U272="新加算Ⅴ（１）",U272="新加算Ⅴ（２）",U272="新加算Ⅴ（５）",U272="新加算Ⅴ（７）",U272="新加算Ⅴ（10）"),IF(AS272="","未入力","入力済"),"")</f>
        <v/>
      </c>
      <c r="BF272" s="831" t="str">
        <f aca="false">G270</f>
        <v/>
      </c>
      <c r="BG272" s="831"/>
      <c r="BH272" s="831"/>
    </row>
    <row r="273" customFormat="false" ht="30" hidden="false" customHeight="true" outlineLevel="0" collapsed="false">
      <c r="A273" s="616"/>
      <c r="B273" s="731"/>
      <c r="C273" s="731"/>
      <c r="D273" s="731"/>
      <c r="E273" s="731"/>
      <c r="F273" s="731"/>
      <c r="G273" s="732"/>
      <c r="H273" s="732"/>
      <c r="I273" s="732"/>
      <c r="J273" s="860"/>
      <c r="K273" s="732"/>
      <c r="L273" s="861"/>
      <c r="M273" s="862"/>
      <c r="N273" s="859" t="str">
        <f aca="false">IF('別紙様式2-2（４・５月分）'!Q208="","",'別紙様式2-2（４・５月分）'!Q208)</f>
        <v/>
      </c>
      <c r="O273" s="863"/>
      <c r="P273" s="873"/>
      <c r="Q273" s="876"/>
      <c r="R273" s="874"/>
      <c r="S273" s="869"/>
      <c r="T273" s="843"/>
      <c r="U273" s="922"/>
      <c r="V273" s="870"/>
      <c r="W273" s="846"/>
      <c r="X273" s="923"/>
      <c r="Y273" s="667"/>
      <c r="Z273" s="923"/>
      <c r="AA273" s="667"/>
      <c r="AB273" s="923"/>
      <c r="AC273" s="667"/>
      <c r="AD273" s="923"/>
      <c r="AE273" s="667"/>
      <c r="AF273" s="667"/>
      <c r="AG273" s="667"/>
      <c r="AH273" s="849"/>
      <c r="AI273" s="850"/>
      <c r="AJ273" s="924"/>
      <c r="AK273" s="852"/>
      <c r="AL273" s="925"/>
      <c r="AM273" s="940"/>
      <c r="AN273" s="927"/>
      <c r="AO273" s="930"/>
      <c r="AP273" s="929"/>
      <c r="AQ273" s="930"/>
      <c r="AR273" s="931"/>
      <c r="AS273" s="932"/>
      <c r="AT273" s="935" t="str">
        <f aca="false">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611"/>
      <c r="AV273" s="831"/>
      <c r="AW273" s="877" t="str">
        <f aca="false">IF('別紙様式2-2（４・５月分）'!O208="","",'別紙様式2-2（４・５月分）'!O208)</f>
        <v/>
      </c>
      <c r="AX273" s="833"/>
      <c r="AY273" s="936"/>
      <c r="AZ273" s="835" t="str">
        <f aca="false">IF(OR(U273="新加算Ⅰ",U273="新加算Ⅱ",U273="新加算Ⅲ",U273="新加算Ⅳ",U273="新加算Ⅴ（１）",U273="新加算Ⅴ（２）",U273="新加算Ⅴ（３）",U273="新加算ⅠⅤ（４）",U273="新加算Ⅴ（５）",U273="新加算Ⅴ（６）",U273="新加算Ⅴ（８）",U273="新加算Ⅴ（11）"),IF(AJ273="○","","未入力"),"")</f>
        <v/>
      </c>
      <c r="BA273" s="835" t="str">
        <f aca="false">IF(OR(V273="新加算Ⅰ",V273="新加算Ⅱ",V273="新加算Ⅲ",V273="新加算Ⅳ",V273="新加算Ⅴ（１）",V273="新加算Ⅴ（２）",V273="新加算Ⅴ（３）",V273="新加算ⅠⅤ（４）",V273="新加算Ⅴ（５）",V273="新加算Ⅴ（６）",V273="新加算Ⅴ（８）",V273="新加算Ⅴ（11）"),IF(AK273="○","","未入力"),"")</f>
        <v/>
      </c>
      <c r="BB273" s="835" t="str">
        <f aca="false">IF(OR(V273="新加算Ⅴ（７）",V273="新加算Ⅴ（９）",V273="新加算Ⅴ（10）",V273="新加算Ⅴ（12）",V273="新加算Ⅴ（13）",V273="新加算Ⅴ（14）"),IF(AL273="○","","未入力"),"")</f>
        <v/>
      </c>
      <c r="BC273" s="835" t="str">
        <f aca="false">IF(OR(V273="新加算Ⅰ",V273="新加算Ⅱ",V273="新加算Ⅲ",V273="新加算Ⅴ（１）",V273="新加算Ⅴ（３）",V273="新加算Ⅴ（８）"),IF(AM273="○","","未入力"),"")</f>
        <v/>
      </c>
      <c r="BD273" s="934" t="str">
        <f aca="false">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831" t="str">
        <f aca="false">IF(AND(U273&lt;&gt;"（参考）令和７年度の移行予定",OR(V273="新加算Ⅰ",V273="新加算Ⅴ（１）",V273="新加算Ⅴ（２）",V273="新加算Ⅴ（５）",V273="新加算Ⅴ（７）",V273="新加算Ⅴ（10）")),IF(AO273="","未入力",IF(AO273="いずれも取得していない","要件を満たさない","")),"")</f>
        <v/>
      </c>
      <c r="BF273" s="831" t="str">
        <f aca="false">G270</f>
        <v/>
      </c>
      <c r="BG273" s="831"/>
      <c r="BH273" s="831"/>
    </row>
    <row r="274" customFormat="false" ht="30" hidden="false" customHeight="true" outlineLevel="0" collapsed="false">
      <c r="A274" s="730" t="n">
        <v>66</v>
      </c>
      <c r="B274" s="617" t="str">
        <f aca="false">IF(基本情報入力シート!C119="","",基本情報入力シート!C119)</f>
        <v/>
      </c>
      <c r="C274" s="617"/>
      <c r="D274" s="617"/>
      <c r="E274" s="617"/>
      <c r="F274" s="617"/>
      <c r="G274" s="618" t="str">
        <f aca="false">IF(基本情報入力シート!M119="","",基本情報入力シート!M119)</f>
        <v/>
      </c>
      <c r="H274" s="618" t="str">
        <f aca="false">IF(基本情報入力シート!R119="","",基本情報入力シート!R119)</f>
        <v/>
      </c>
      <c r="I274" s="618" t="str">
        <f aca="false">IF(基本情報入力シート!W119="","",基本情報入力シート!W119)</f>
        <v/>
      </c>
      <c r="J274" s="808" t="str">
        <f aca="false">IF(基本情報入力シート!X119="","",基本情報入力シート!X119)</f>
        <v/>
      </c>
      <c r="K274" s="618" t="str">
        <f aca="false">IF(基本情報入力シート!Y119="","",基本情報入力シート!Y119)</f>
        <v/>
      </c>
      <c r="L274" s="809" t="str">
        <f aca="false">IF(基本情報入力シート!AB119="","",基本情報入力シート!AB119)</f>
        <v/>
      </c>
      <c r="M274" s="810" t="e">
        <f aca="false">IF(基本情報入力シート!AC119="","",基本情報入力シート!AC119)</f>
        <v>#N/A</v>
      </c>
      <c r="N274" s="811" t="str">
        <f aca="false">IF('別紙様式2-2（４・５月分）'!Q209="","",'別紙様式2-2（４・５月分）'!Q209)</f>
        <v/>
      </c>
      <c r="O274" s="863" t="e">
        <f aca="false">IF(SUM('別紙様式2-2（４・５月分）'!R209:R211)=0,"",SUM('別紙様式2-2（４・５月分）'!R209:R211))</f>
        <v>#N/A</v>
      </c>
      <c r="P274" s="813" t="e">
        <f aca="false">IFERROR(VLOOKUP('別紙様式2-2（４・５月分）'!AR209,【参考】数式用!$AT$5:$AU$22,2,FALSE),"")))</f>
        <v>#N/A</v>
      </c>
      <c r="Q274" s="813"/>
      <c r="R274" s="813"/>
      <c r="S274" s="864" t="e">
        <f aca="false">IFERROR(VLOOKUP(K274,【参考】数式用!$A$5:$AB$27,MATCH(P274,【参考】数式用!$B$4:$AB$4,0)+1,0),"")))</f>
        <v>#N/A</v>
      </c>
      <c r="T274" s="815" t="s">
        <v>418</v>
      </c>
      <c r="U274" s="903" t="str">
        <f aca="false">IF('別紙様式2-3（６月以降分）'!U274="","",'別紙様式2-3（６月以降分）'!U274)</f>
        <v/>
      </c>
      <c r="V274" s="865" t="e">
        <f aca="false">IFERROR(VLOOKUP(K274,【参考】数式用!$A$5:$AB$27,MATCH(U274,【参考】数式用!$B$4:$AB$4,0)+1,0),"")))</f>
        <v>#N/A</v>
      </c>
      <c r="W274" s="818" t="s">
        <v>88</v>
      </c>
      <c r="X274" s="904" t="n">
        <f aca="false">'別紙様式2-3（６月以降分）'!X274</f>
        <v>6</v>
      </c>
      <c r="Y274" s="626" t="s">
        <v>89</v>
      </c>
      <c r="Z274" s="904" t="n">
        <f aca="false">'別紙様式2-3（６月以降分）'!Z274</f>
        <v>6</v>
      </c>
      <c r="AA274" s="626" t="s">
        <v>372</v>
      </c>
      <c r="AB274" s="904" t="n">
        <f aca="false">'別紙様式2-3（６月以降分）'!AB274</f>
        <v>7</v>
      </c>
      <c r="AC274" s="626" t="s">
        <v>89</v>
      </c>
      <c r="AD274" s="904" t="n">
        <f aca="false">'別紙様式2-3（６月以降分）'!AD274</f>
        <v>3</v>
      </c>
      <c r="AE274" s="626" t="s">
        <v>90</v>
      </c>
      <c r="AF274" s="626" t="s">
        <v>101</v>
      </c>
      <c r="AG274" s="626" t="n">
        <f aca="false">IF(X274&gt;=1,(AB274*12+AD274)-(X274*12+Z274)+1,"")</f>
        <v>10</v>
      </c>
      <c r="AH274" s="821" t="s">
        <v>373</v>
      </c>
      <c r="AI274" s="866" t="str">
        <f aca="false">'別紙様式2-3（６月以降分）'!AI274</f>
        <v/>
      </c>
      <c r="AJ274" s="905" t="str">
        <f aca="false">'別紙様式2-3（６月以降分）'!AJ274</f>
        <v/>
      </c>
      <c r="AK274" s="937" t="n">
        <f aca="false">'別紙様式2-3（６月以降分）'!AK274</f>
        <v>0</v>
      </c>
      <c r="AL274" s="907" t="str">
        <f aca="false">IF('別紙様式2-3（６月以降分）'!AL274="","",'別紙様式2-3（６月以降分）'!AL274)</f>
        <v/>
      </c>
      <c r="AM274" s="908" t="n">
        <f aca="false">'別紙様式2-3（６月以降分）'!AM274</f>
        <v>0</v>
      </c>
      <c r="AN274" s="909" t="str">
        <f aca="false">IF('別紙様式2-3（６月以降分）'!AN274="","",'別紙様式2-3（６月以降分）'!AN274)</f>
        <v/>
      </c>
      <c r="AO274" s="704" t="str">
        <f aca="false">IF('別紙様式2-3（６月以降分）'!AO274="","",'別紙様式2-3（６月以降分）'!AO274)</f>
        <v/>
      </c>
      <c r="AP274" s="911" t="str">
        <f aca="false">IF('別紙様式2-3（６月以降分）'!AP274="","",'別紙様式2-3（６月以降分）'!AP274)</f>
        <v/>
      </c>
      <c r="AQ274" s="704" t="str">
        <f aca="false">IF('別紙様式2-3（６月以降分）'!AQ274="","",'別紙様式2-3（６月以降分）'!AQ274)</f>
        <v/>
      </c>
      <c r="AR274" s="913" t="str">
        <f aca="false">IF('別紙様式2-3（６月以降分）'!AR274="","",'別紙様式2-3（６月以降分）'!AR274)</f>
        <v/>
      </c>
      <c r="AS274" s="914" t="str">
        <f aca="false">IF('別紙様式2-3（６月以降分）'!AS274="","",'別紙様式2-3（６月以降分）'!AS274)</f>
        <v/>
      </c>
      <c r="AT274" s="915" t="str">
        <f aca="false">IF(AV276="","",IF(V276&lt;V274,"！加算の要件上は問題ありませんが、令和６年度当初の新加算の加算率と比較して、移行後の加算率が下がる計画になっています。",""))</f>
        <v/>
      </c>
      <c r="AU274" s="938"/>
      <c r="AV274" s="917"/>
      <c r="AW274" s="877" t="str">
        <f aca="false">IF('別紙様式2-2（４・５月分）'!O209="","",'別紙様式2-2（４・５月分）'!O209)</f>
        <v/>
      </c>
      <c r="AX274" s="833" t="e">
        <f aca="false">IF(SUM('別紙様式2-2（４・５月分）'!P209:P211)=0,"",SUM('別紙様式2-2（４・５月分）'!P209:P211))</f>
        <v>#N/A</v>
      </c>
      <c r="AY274" s="939" t="e">
        <f aca="false">IFERROR(VLOOKUP(K274,【参考】数式用!$AJ$2:$AK$24,2,FALSE),"")))</f>
        <v>#N/A</v>
      </c>
      <c r="AZ274" s="684"/>
      <c r="BE274" s="12"/>
      <c r="BF274" s="831" t="str">
        <f aca="false">G274</f>
        <v/>
      </c>
      <c r="BG274" s="831"/>
      <c r="BH274" s="831"/>
    </row>
    <row r="275" customFormat="false" ht="15" hidden="false" customHeight="true" outlineLevel="0" collapsed="false">
      <c r="A275" s="730"/>
      <c r="B275" s="617"/>
      <c r="C275" s="617"/>
      <c r="D275" s="617"/>
      <c r="E275" s="617"/>
      <c r="F275" s="617"/>
      <c r="G275" s="618"/>
      <c r="H275" s="618"/>
      <c r="I275" s="618"/>
      <c r="J275" s="808"/>
      <c r="K275" s="618"/>
      <c r="L275" s="809"/>
      <c r="M275" s="810"/>
      <c r="N275" s="837" t="str">
        <f aca="false">IF('別紙様式2-2（４・５月分）'!Q210="","",'別紙様式2-2（４・５月分）'!Q210)</f>
        <v/>
      </c>
      <c r="O275" s="863"/>
      <c r="P275" s="813"/>
      <c r="Q275" s="813"/>
      <c r="R275" s="813"/>
      <c r="S275" s="864"/>
      <c r="T275" s="815"/>
      <c r="U275" s="903"/>
      <c r="V275" s="865"/>
      <c r="W275" s="818"/>
      <c r="X275" s="904"/>
      <c r="Y275" s="626"/>
      <c r="Z275" s="904"/>
      <c r="AA275" s="626"/>
      <c r="AB275" s="904"/>
      <c r="AC275" s="626"/>
      <c r="AD275" s="904"/>
      <c r="AE275" s="626"/>
      <c r="AF275" s="626"/>
      <c r="AG275" s="626"/>
      <c r="AH275" s="821"/>
      <c r="AI275" s="866"/>
      <c r="AJ275" s="905"/>
      <c r="AK275" s="937"/>
      <c r="AL275" s="907"/>
      <c r="AM275" s="908"/>
      <c r="AN275" s="909"/>
      <c r="AO275" s="704"/>
      <c r="AP275" s="911"/>
      <c r="AQ275" s="704"/>
      <c r="AR275" s="913"/>
      <c r="AS275" s="914"/>
      <c r="AT275" s="920" t="str">
        <f aca="false">IF(AV276="","",IF(OR(AB276="",AB276&lt;&gt;7,AD276="",AD276&lt;&gt;3),"！算定期間の終わりが令和７年３月になっていません。年度内の廃止予定等がなければ、算定対象月を令和７年３月にしてください。",""))</f>
        <v/>
      </c>
      <c r="AU275" s="938"/>
      <c r="AV275" s="917"/>
      <c r="AW275" s="877" t="str">
        <f aca="false">IF('別紙様式2-2（４・５月分）'!O210="","",'別紙様式2-2（４・５月分）'!O210)</f>
        <v/>
      </c>
      <c r="AX275" s="833"/>
      <c r="AY275" s="939"/>
      <c r="AZ275" s="573"/>
      <c r="BE275" s="12"/>
      <c r="BF275" s="831" t="str">
        <f aca="false">G274</f>
        <v/>
      </c>
      <c r="BG275" s="831"/>
      <c r="BH275" s="831"/>
    </row>
    <row r="276" customFormat="false" ht="15" hidden="false" customHeight="true" outlineLevel="0" collapsed="false">
      <c r="A276" s="730"/>
      <c r="B276" s="617"/>
      <c r="C276" s="617"/>
      <c r="D276" s="617"/>
      <c r="E276" s="617"/>
      <c r="F276" s="617"/>
      <c r="G276" s="618"/>
      <c r="H276" s="618"/>
      <c r="I276" s="618"/>
      <c r="J276" s="808"/>
      <c r="K276" s="618"/>
      <c r="L276" s="809"/>
      <c r="M276" s="810"/>
      <c r="N276" s="837"/>
      <c r="O276" s="863"/>
      <c r="P276" s="873" t="s">
        <v>92</v>
      </c>
      <c r="Q276" s="876" t="e">
        <f aca="false">IFERROR(VLOOKUP('別紙様式2-2（４・５月分）'!AR209,【参考】数式用!$AT$5:$AV$22,3,FALSE),"")))</f>
        <v>#N/A</v>
      </c>
      <c r="R276" s="874" t="s">
        <v>94</v>
      </c>
      <c r="S276" s="875" t="e">
        <f aca="false">IFERROR(VLOOKUP(K274,【参考】数式用!$A$5:$AB$27,MATCH(Q276,【参考】数式用!$B$4:$AB$4,0)+1,0),"")))</f>
        <v>#N/A</v>
      </c>
      <c r="T276" s="843" t="s">
        <v>419</v>
      </c>
      <c r="U276" s="922"/>
      <c r="V276" s="870" t="e">
        <f aca="false">IFERROR(VLOOKUP(K274,【参考】数式用!$A$5:$AB$27,MATCH(U276,【参考】数式用!$B$4:$AB$4,0)+1,0),"")))</f>
        <v>#N/A</v>
      </c>
      <c r="W276" s="846" t="s">
        <v>88</v>
      </c>
      <c r="X276" s="923"/>
      <c r="Y276" s="667" t="s">
        <v>89</v>
      </c>
      <c r="Z276" s="923"/>
      <c r="AA276" s="667" t="s">
        <v>372</v>
      </c>
      <c r="AB276" s="923"/>
      <c r="AC276" s="667" t="s">
        <v>89</v>
      </c>
      <c r="AD276" s="923"/>
      <c r="AE276" s="667" t="s">
        <v>90</v>
      </c>
      <c r="AF276" s="667" t="s">
        <v>101</v>
      </c>
      <c r="AG276" s="667" t="str">
        <f aca="false">IF(X276&gt;=1,(AB276*12+AD276)-(X276*12+Z276)+1,"")</f>
        <v/>
      </c>
      <c r="AH276" s="849" t="s">
        <v>373</v>
      </c>
      <c r="AI276" s="850" t="str">
        <f aca="false">IFERROR(ROUNDDOWN(ROUND(L274*V276,0)*M274,0)*AG276,"")</f>
        <v/>
      </c>
      <c r="AJ276" s="924" t="str">
        <f aca="false">IFERROR(ROUNDDOWN(ROUND((L274*(V276-AX274)),0)*M274,0)*AG276,"")</f>
        <v/>
      </c>
      <c r="AK276" s="852" t="e">
        <f aca="false">IFERROR(ROUNDDOWN(ROUNDDOWN(ROUND(L274*VLOOKUP(K274,【参考】数式用!$A$5:$AB$27,MATCH("新加算Ⅳ",【参考】数式用!$B$4:$AB$4,0)+1,0),0)*M274,0)*AG276*0.5,0),"")),0),0),0))</f>
        <v>#N/A</v>
      </c>
      <c r="AL276" s="925"/>
      <c r="AM276" s="940" t="e">
        <f aca="false">IFERROR(IF('別紙様式2-2（４・５月分）'!Q211="ベア加算","", IF(OR(U276="新加算Ⅰ",U276="新加算Ⅱ",U276="新加算Ⅲ",U276="新加算Ⅳ"),ROUNDDOWN(ROUND(L274*VLOOKUP(K274,【参考】数式用!$A$5:$I$27,MATCH("ベア加算",【参考】数式用!$B$4:$I$4,0)+1,0),0)*M274,0)*AG276,"")),"")),0),0))))</f>
        <v>#N/A</v>
      </c>
      <c r="AN276" s="927"/>
      <c r="AO276" s="930"/>
      <c r="AP276" s="929"/>
      <c r="AQ276" s="930"/>
      <c r="AR276" s="931"/>
      <c r="AS276" s="932"/>
      <c r="AT276" s="920"/>
      <c r="AU276" s="611"/>
      <c r="AV276" s="831" t="str">
        <f aca="false">IF(OR(AB274&lt;&gt;7,AD274&lt;&gt;3),"V列に色付け","")</f>
        <v/>
      </c>
      <c r="AW276" s="877"/>
      <c r="AX276" s="833"/>
      <c r="AY276" s="933"/>
      <c r="AZ276" s="835" t="e">
        <f aca="false">IF(AM276&lt;&gt;"",IF(AN276="○","入力済","未入力"),"")</f>
        <v>#N/A</v>
      </c>
      <c r="BA276" s="835" t="str">
        <f aca="false">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835" t="str">
        <f aca="false">IF(OR(U276="新加算Ⅴ（７）",U276="新加算Ⅴ（９）",U276="新加算Ⅴ（10）",U276="新加算Ⅴ（12）",U276="新加算Ⅴ（13）",U276="新加算Ⅴ（14）"),IF(OR(AP276="○",AP276="令和６年度中に満たす"),"入力済","未入力"),"")</f>
        <v/>
      </c>
      <c r="BC276" s="835" t="str">
        <f aca="false">IF(OR(U276="新加算Ⅰ",U276="新加算Ⅱ",U276="新加算Ⅲ",U276="新加算Ⅴ（１）",U276="新加算Ⅴ（３）",U276="新加算Ⅴ（８）"),IF(OR(AQ276="○",AQ276="令和６年度中に満たす"),"入力済","未入力"),"")</f>
        <v/>
      </c>
      <c r="BD276" s="934" t="str">
        <f aca="false">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831" t="str">
        <f aca="false">IF(OR(U276="新加算Ⅰ",U276="新加算Ⅴ（１）",U276="新加算Ⅴ（２）",U276="新加算Ⅴ（５）",U276="新加算Ⅴ（７）",U276="新加算Ⅴ（10）"),IF(AS276="","未入力","入力済"),"")</f>
        <v/>
      </c>
      <c r="BF276" s="831" t="str">
        <f aca="false">G274</f>
        <v/>
      </c>
      <c r="BG276" s="831"/>
      <c r="BH276" s="831"/>
    </row>
    <row r="277" customFormat="false" ht="30" hidden="false" customHeight="true" outlineLevel="0" collapsed="false">
      <c r="A277" s="730"/>
      <c r="B277" s="617"/>
      <c r="C277" s="617"/>
      <c r="D277" s="617"/>
      <c r="E277" s="617"/>
      <c r="F277" s="617"/>
      <c r="G277" s="618"/>
      <c r="H277" s="618"/>
      <c r="I277" s="618"/>
      <c r="J277" s="808"/>
      <c r="K277" s="618"/>
      <c r="L277" s="809"/>
      <c r="M277" s="810"/>
      <c r="N277" s="859" t="str">
        <f aca="false">IF('別紙様式2-2（４・５月分）'!Q211="","",'別紙様式2-2（４・５月分）'!Q211)</f>
        <v/>
      </c>
      <c r="O277" s="863"/>
      <c r="P277" s="873"/>
      <c r="Q277" s="876"/>
      <c r="R277" s="874"/>
      <c r="S277" s="875"/>
      <c r="T277" s="843"/>
      <c r="U277" s="922"/>
      <c r="V277" s="870"/>
      <c r="W277" s="846"/>
      <c r="X277" s="923"/>
      <c r="Y277" s="667"/>
      <c r="Z277" s="923"/>
      <c r="AA277" s="667"/>
      <c r="AB277" s="923"/>
      <c r="AC277" s="667"/>
      <c r="AD277" s="923"/>
      <c r="AE277" s="667"/>
      <c r="AF277" s="667"/>
      <c r="AG277" s="667"/>
      <c r="AH277" s="849"/>
      <c r="AI277" s="850"/>
      <c r="AJ277" s="924"/>
      <c r="AK277" s="852"/>
      <c r="AL277" s="925"/>
      <c r="AM277" s="940"/>
      <c r="AN277" s="927"/>
      <c r="AO277" s="930"/>
      <c r="AP277" s="929"/>
      <c r="AQ277" s="930"/>
      <c r="AR277" s="931"/>
      <c r="AS277" s="932"/>
      <c r="AT277" s="935" t="str">
        <f aca="false">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611"/>
      <c r="AV277" s="831"/>
      <c r="AW277" s="877" t="str">
        <f aca="false">IF('別紙様式2-2（４・５月分）'!O211="","",'別紙様式2-2（４・５月分）'!O211)</f>
        <v/>
      </c>
      <c r="AX277" s="833"/>
      <c r="AY277" s="936"/>
      <c r="AZ277" s="835" t="str">
        <f aca="false">IF(OR(U277="新加算Ⅰ",U277="新加算Ⅱ",U277="新加算Ⅲ",U277="新加算Ⅳ",U277="新加算Ⅴ（１）",U277="新加算Ⅴ（２）",U277="新加算Ⅴ（３）",U277="新加算ⅠⅤ（４）",U277="新加算Ⅴ（５）",U277="新加算Ⅴ（６）",U277="新加算Ⅴ（８）",U277="新加算Ⅴ（11）"),IF(AJ277="○","","未入力"),"")</f>
        <v/>
      </c>
      <c r="BA277" s="835" t="str">
        <f aca="false">IF(OR(V277="新加算Ⅰ",V277="新加算Ⅱ",V277="新加算Ⅲ",V277="新加算Ⅳ",V277="新加算Ⅴ（１）",V277="新加算Ⅴ（２）",V277="新加算Ⅴ（３）",V277="新加算ⅠⅤ（４）",V277="新加算Ⅴ（５）",V277="新加算Ⅴ（６）",V277="新加算Ⅴ（８）",V277="新加算Ⅴ（11）"),IF(AK277="○","","未入力"),"")</f>
        <v/>
      </c>
      <c r="BB277" s="835" t="str">
        <f aca="false">IF(OR(V277="新加算Ⅴ（７）",V277="新加算Ⅴ（９）",V277="新加算Ⅴ（10）",V277="新加算Ⅴ（12）",V277="新加算Ⅴ（13）",V277="新加算Ⅴ（14）"),IF(AL277="○","","未入力"),"")</f>
        <v/>
      </c>
      <c r="BC277" s="835" t="str">
        <f aca="false">IF(OR(V277="新加算Ⅰ",V277="新加算Ⅱ",V277="新加算Ⅲ",V277="新加算Ⅴ（１）",V277="新加算Ⅴ（３）",V277="新加算Ⅴ（８）"),IF(AM277="○","","未入力"),"")</f>
        <v/>
      </c>
      <c r="BD277" s="934" t="str">
        <f aca="false">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831" t="str">
        <f aca="false">IF(AND(U277&lt;&gt;"（参考）令和７年度の移行予定",OR(V277="新加算Ⅰ",V277="新加算Ⅴ（１）",V277="新加算Ⅴ（２）",V277="新加算Ⅴ（５）",V277="新加算Ⅴ（７）",V277="新加算Ⅴ（10）")),IF(AO277="","未入力",IF(AO277="いずれも取得していない","要件を満たさない","")),"")</f>
        <v/>
      </c>
      <c r="BF277" s="831" t="str">
        <f aca="false">G274</f>
        <v/>
      </c>
      <c r="BG277" s="831"/>
      <c r="BH277" s="831"/>
    </row>
    <row r="278" customFormat="false" ht="30" hidden="false" customHeight="true" outlineLevel="0" collapsed="false">
      <c r="A278" s="616" t="n">
        <v>67</v>
      </c>
      <c r="B278" s="731" t="str">
        <f aca="false">IF(基本情報入力シート!C120="","",基本情報入力シート!C120)</f>
        <v/>
      </c>
      <c r="C278" s="731"/>
      <c r="D278" s="731"/>
      <c r="E278" s="731"/>
      <c r="F278" s="731"/>
      <c r="G278" s="732" t="str">
        <f aca="false">IF(基本情報入力シート!M120="","",基本情報入力シート!M120)</f>
        <v/>
      </c>
      <c r="H278" s="732" t="str">
        <f aca="false">IF(基本情報入力シート!R120="","",基本情報入力シート!R120)</f>
        <v/>
      </c>
      <c r="I278" s="732" t="str">
        <f aca="false">IF(基本情報入力シート!W120="","",基本情報入力シート!W120)</f>
        <v/>
      </c>
      <c r="J278" s="860" t="str">
        <f aca="false">IF(基本情報入力シート!X120="","",基本情報入力シート!X120)</f>
        <v/>
      </c>
      <c r="K278" s="732" t="str">
        <f aca="false">IF(基本情報入力シート!Y120="","",基本情報入力シート!Y120)</f>
        <v/>
      </c>
      <c r="L278" s="861" t="str">
        <f aca="false">IF(基本情報入力シート!AB120="","",基本情報入力シート!AB120)</f>
        <v/>
      </c>
      <c r="M278" s="862" t="e">
        <f aca="false">IF(基本情報入力シート!AC120="","",基本情報入力シート!AC120)</f>
        <v>#N/A</v>
      </c>
      <c r="N278" s="811" t="str">
        <f aca="false">IF('別紙様式2-2（４・５月分）'!Q212="","",'別紙様式2-2（４・５月分）'!Q212)</f>
        <v/>
      </c>
      <c r="O278" s="863" t="e">
        <f aca="false">IF(SUM('別紙様式2-2（４・５月分）'!R212:R214)=0,"",SUM('別紙様式2-2（４・５月分）'!R212:R214))</f>
        <v>#N/A</v>
      </c>
      <c r="P278" s="813" t="e">
        <f aca="false">IFERROR(VLOOKUP('別紙様式2-2（４・５月分）'!AR212,【参考】数式用!$AT$5:$AU$22,2,FALSE),"")))</f>
        <v>#N/A</v>
      </c>
      <c r="Q278" s="813"/>
      <c r="R278" s="813"/>
      <c r="S278" s="864" t="e">
        <f aca="false">IFERROR(VLOOKUP(K278,【参考】数式用!$A$5:$AB$27,MATCH(P278,【参考】数式用!$B$4:$AB$4,0)+1,0),"")))</f>
        <v>#N/A</v>
      </c>
      <c r="T278" s="815" t="s">
        <v>418</v>
      </c>
      <c r="U278" s="903" t="str">
        <f aca="false">IF('別紙様式2-3（６月以降分）'!U278="","",'別紙様式2-3（６月以降分）'!U278)</f>
        <v/>
      </c>
      <c r="V278" s="865" t="e">
        <f aca="false">IFERROR(VLOOKUP(K278,【参考】数式用!$A$5:$AB$27,MATCH(U278,【参考】数式用!$B$4:$AB$4,0)+1,0),"")))</f>
        <v>#N/A</v>
      </c>
      <c r="W278" s="818" t="s">
        <v>88</v>
      </c>
      <c r="X278" s="904" t="n">
        <f aca="false">'別紙様式2-3（６月以降分）'!X278</f>
        <v>6</v>
      </c>
      <c r="Y278" s="626" t="s">
        <v>89</v>
      </c>
      <c r="Z278" s="904" t="n">
        <f aca="false">'別紙様式2-3（６月以降分）'!Z278</f>
        <v>6</v>
      </c>
      <c r="AA278" s="626" t="s">
        <v>372</v>
      </c>
      <c r="AB278" s="904" t="n">
        <f aca="false">'別紙様式2-3（６月以降分）'!AB278</f>
        <v>7</v>
      </c>
      <c r="AC278" s="626" t="s">
        <v>89</v>
      </c>
      <c r="AD278" s="904" t="n">
        <f aca="false">'別紙様式2-3（６月以降分）'!AD278</f>
        <v>3</v>
      </c>
      <c r="AE278" s="626" t="s">
        <v>90</v>
      </c>
      <c r="AF278" s="626" t="s">
        <v>101</v>
      </c>
      <c r="AG278" s="626" t="n">
        <f aca="false">IF(X278&gt;=1,(AB278*12+AD278)-(X278*12+Z278)+1,"")</f>
        <v>10</v>
      </c>
      <c r="AH278" s="821" t="s">
        <v>373</v>
      </c>
      <c r="AI278" s="866" t="str">
        <f aca="false">'別紙様式2-3（６月以降分）'!AI278</f>
        <v/>
      </c>
      <c r="AJ278" s="905" t="str">
        <f aca="false">'別紙様式2-3（６月以降分）'!AJ278</f>
        <v/>
      </c>
      <c r="AK278" s="937" t="n">
        <f aca="false">'別紙様式2-3（６月以降分）'!AK278</f>
        <v>0</v>
      </c>
      <c r="AL278" s="907" t="str">
        <f aca="false">IF('別紙様式2-3（６月以降分）'!AL278="","",'別紙様式2-3（６月以降分）'!AL278)</f>
        <v/>
      </c>
      <c r="AM278" s="908" t="n">
        <f aca="false">'別紙様式2-3（６月以降分）'!AM278</f>
        <v>0</v>
      </c>
      <c r="AN278" s="909" t="str">
        <f aca="false">IF('別紙様式2-3（６月以降分）'!AN278="","",'別紙様式2-3（６月以降分）'!AN278)</f>
        <v/>
      </c>
      <c r="AO278" s="704" t="str">
        <f aca="false">IF('別紙様式2-3（６月以降分）'!AO278="","",'別紙様式2-3（６月以降分）'!AO278)</f>
        <v/>
      </c>
      <c r="AP278" s="911" t="str">
        <f aca="false">IF('別紙様式2-3（６月以降分）'!AP278="","",'別紙様式2-3（６月以降分）'!AP278)</f>
        <v/>
      </c>
      <c r="AQ278" s="704" t="str">
        <f aca="false">IF('別紙様式2-3（６月以降分）'!AQ278="","",'別紙様式2-3（６月以降分）'!AQ278)</f>
        <v/>
      </c>
      <c r="AR278" s="913" t="str">
        <f aca="false">IF('別紙様式2-3（６月以降分）'!AR278="","",'別紙様式2-3（６月以降分）'!AR278)</f>
        <v/>
      </c>
      <c r="AS278" s="914" t="str">
        <f aca="false">IF('別紙様式2-3（６月以降分）'!AS278="","",'別紙様式2-3（６月以降分）'!AS278)</f>
        <v/>
      </c>
      <c r="AT278" s="915" t="str">
        <f aca="false">IF(AV280="","",IF(V280&lt;V278,"！加算の要件上は問題ありませんが、令和６年度当初の新加算の加算率と比較して、移行後の加算率が下がる計画になっています。",""))</f>
        <v/>
      </c>
      <c r="AU278" s="938"/>
      <c r="AV278" s="917"/>
      <c r="AW278" s="877" t="str">
        <f aca="false">IF('別紙様式2-2（４・５月分）'!O212="","",'別紙様式2-2（４・５月分）'!O212)</f>
        <v/>
      </c>
      <c r="AX278" s="833" t="e">
        <f aca="false">IF(SUM('別紙様式2-2（４・５月分）'!P212:P214)=0,"",SUM('別紙様式2-2（４・５月分）'!P212:P214))</f>
        <v>#N/A</v>
      </c>
      <c r="AY278" s="919" t="e">
        <f aca="false">IFERROR(VLOOKUP(K278,【参考】数式用!$AJ$2:$AK$24,2,FALSE),"")))</f>
        <v>#N/A</v>
      </c>
      <c r="AZ278" s="684"/>
      <c r="BE278" s="12"/>
      <c r="BF278" s="831" t="str">
        <f aca="false">G278</f>
        <v/>
      </c>
      <c r="BG278" s="831"/>
      <c r="BH278" s="831"/>
    </row>
    <row r="279" customFormat="false" ht="15" hidden="false" customHeight="true" outlineLevel="0" collapsed="false">
      <c r="A279" s="616"/>
      <c r="B279" s="731"/>
      <c r="C279" s="731"/>
      <c r="D279" s="731"/>
      <c r="E279" s="731"/>
      <c r="F279" s="731"/>
      <c r="G279" s="732"/>
      <c r="H279" s="732"/>
      <c r="I279" s="732"/>
      <c r="J279" s="860"/>
      <c r="K279" s="732"/>
      <c r="L279" s="861"/>
      <c r="M279" s="862"/>
      <c r="N279" s="837" t="str">
        <f aca="false">IF('別紙様式2-2（４・５月分）'!Q213="","",'別紙様式2-2（４・５月分）'!Q213)</f>
        <v/>
      </c>
      <c r="O279" s="863"/>
      <c r="P279" s="813"/>
      <c r="Q279" s="813"/>
      <c r="R279" s="813"/>
      <c r="S279" s="864"/>
      <c r="T279" s="815"/>
      <c r="U279" s="903"/>
      <c r="V279" s="865"/>
      <c r="W279" s="818"/>
      <c r="X279" s="904"/>
      <c r="Y279" s="626"/>
      <c r="Z279" s="904"/>
      <c r="AA279" s="626"/>
      <c r="AB279" s="904"/>
      <c r="AC279" s="626"/>
      <c r="AD279" s="904"/>
      <c r="AE279" s="626"/>
      <c r="AF279" s="626"/>
      <c r="AG279" s="626"/>
      <c r="AH279" s="821"/>
      <c r="AI279" s="866"/>
      <c r="AJ279" s="905"/>
      <c r="AK279" s="937"/>
      <c r="AL279" s="907"/>
      <c r="AM279" s="908"/>
      <c r="AN279" s="909"/>
      <c r="AO279" s="704"/>
      <c r="AP279" s="911"/>
      <c r="AQ279" s="704"/>
      <c r="AR279" s="913"/>
      <c r="AS279" s="914"/>
      <c r="AT279" s="920" t="str">
        <f aca="false">IF(AV280="","",IF(OR(AB280="",AB280&lt;&gt;7,AD280="",AD280&lt;&gt;3),"！算定期間の終わりが令和７年３月になっていません。年度内の廃止予定等がなければ、算定対象月を令和７年３月にしてください。",""))</f>
        <v/>
      </c>
      <c r="AU279" s="938"/>
      <c r="AV279" s="917"/>
      <c r="AW279" s="877" t="str">
        <f aca="false">IF('別紙様式2-2（４・５月分）'!O213="","",'別紙様式2-2（４・５月分）'!O213)</f>
        <v/>
      </c>
      <c r="AX279" s="833"/>
      <c r="AY279" s="919"/>
      <c r="AZ279" s="573"/>
      <c r="BE279" s="12"/>
      <c r="BF279" s="831" t="str">
        <f aca="false">G278</f>
        <v/>
      </c>
      <c r="BG279" s="831"/>
      <c r="BH279" s="831"/>
    </row>
    <row r="280" customFormat="false" ht="15" hidden="false" customHeight="true" outlineLevel="0" collapsed="false">
      <c r="A280" s="616"/>
      <c r="B280" s="731"/>
      <c r="C280" s="731"/>
      <c r="D280" s="731"/>
      <c r="E280" s="731"/>
      <c r="F280" s="731"/>
      <c r="G280" s="732"/>
      <c r="H280" s="732"/>
      <c r="I280" s="732"/>
      <c r="J280" s="860"/>
      <c r="K280" s="732"/>
      <c r="L280" s="861"/>
      <c r="M280" s="862"/>
      <c r="N280" s="837"/>
      <c r="O280" s="863"/>
      <c r="P280" s="873" t="s">
        <v>92</v>
      </c>
      <c r="Q280" s="876" t="e">
        <f aca="false">IFERROR(VLOOKUP('別紙様式2-2（４・５月分）'!AR212,【参考】数式用!$AT$5:$AV$22,3,FALSE),"")))</f>
        <v>#N/A</v>
      </c>
      <c r="R280" s="874" t="s">
        <v>94</v>
      </c>
      <c r="S280" s="869" t="e">
        <f aca="false">IFERROR(VLOOKUP(K278,【参考】数式用!$A$5:$AB$27,MATCH(Q280,【参考】数式用!$B$4:$AB$4,0)+1,0),"")))</f>
        <v>#N/A</v>
      </c>
      <c r="T280" s="843" t="s">
        <v>419</v>
      </c>
      <c r="U280" s="922"/>
      <c r="V280" s="870" t="e">
        <f aca="false">IFERROR(VLOOKUP(K278,【参考】数式用!$A$5:$AB$27,MATCH(U280,【参考】数式用!$B$4:$AB$4,0)+1,0),"")))</f>
        <v>#N/A</v>
      </c>
      <c r="W280" s="846" t="s">
        <v>88</v>
      </c>
      <c r="X280" s="923"/>
      <c r="Y280" s="667" t="s">
        <v>89</v>
      </c>
      <c r="Z280" s="923"/>
      <c r="AA280" s="667" t="s">
        <v>372</v>
      </c>
      <c r="AB280" s="923"/>
      <c r="AC280" s="667" t="s">
        <v>89</v>
      </c>
      <c r="AD280" s="923"/>
      <c r="AE280" s="667" t="s">
        <v>90</v>
      </c>
      <c r="AF280" s="667" t="s">
        <v>101</v>
      </c>
      <c r="AG280" s="667" t="str">
        <f aca="false">IF(X280&gt;=1,(AB280*12+AD280)-(X280*12+Z280)+1,"")</f>
        <v/>
      </c>
      <c r="AH280" s="849" t="s">
        <v>373</v>
      </c>
      <c r="AI280" s="850" t="str">
        <f aca="false">IFERROR(ROUNDDOWN(ROUND(L278*V280,0)*M278,0)*AG280,"")</f>
        <v/>
      </c>
      <c r="AJ280" s="924" t="str">
        <f aca="false">IFERROR(ROUNDDOWN(ROUND((L278*(V280-AX278)),0)*M278,0)*AG280,"")</f>
        <v/>
      </c>
      <c r="AK280" s="852" t="e">
        <f aca="false">IFERROR(ROUNDDOWN(ROUNDDOWN(ROUND(L278*VLOOKUP(K278,【参考】数式用!$A$5:$AB$27,MATCH("新加算Ⅳ",【参考】数式用!$B$4:$AB$4,0)+1,0),0)*M278,0)*AG280*0.5,0),"")),0),0),0))</f>
        <v>#N/A</v>
      </c>
      <c r="AL280" s="925"/>
      <c r="AM280" s="940" t="e">
        <f aca="false">IFERROR(IF('別紙様式2-2（４・５月分）'!Q214="ベア加算","", IF(OR(U280="新加算Ⅰ",U280="新加算Ⅱ",U280="新加算Ⅲ",U280="新加算Ⅳ"),ROUNDDOWN(ROUND(L278*VLOOKUP(K278,【参考】数式用!$A$5:$I$27,MATCH("ベア加算",【参考】数式用!$B$4:$I$4,0)+1,0),0)*M278,0)*AG280,"")),"")),0),0))))</f>
        <v>#N/A</v>
      </c>
      <c r="AN280" s="927"/>
      <c r="AO280" s="930"/>
      <c r="AP280" s="929"/>
      <c r="AQ280" s="930"/>
      <c r="AR280" s="931"/>
      <c r="AS280" s="932"/>
      <c r="AT280" s="920"/>
      <c r="AU280" s="611"/>
      <c r="AV280" s="831" t="str">
        <f aca="false">IF(OR(AB278&lt;&gt;7,AD278&lt;&gt;3),"V列に色付け","")</f>
        <v/>
      </c>
      <c r="AW280" s="877"/>
      <c r="AX280" s="833"/>
      <c r="AY280" s="933"/>
      <c r="AZ280" s="835" t="e">
        <f aca="false">IF(AM280&lt;&gt;"",IF(AN280="○","入力済","未入力"),"")</f>
        <v>#N/A</v>
      </c>
      <c r="BA280" s="835" t="str">
        <f aca="false">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835" t="str">
        <f aca="false">IF(OR(U280="新加算Ⅴ（７）",U280="新加算Ⅴ（９）",U280="新加算Ⅴ（10）",U280="新加算Ⅴ（12）",U280="新加算Ⅴ（13）",U280="新加算Ⅴ（14）"),IF(OR(AP280="○",AP280="令和６年度中に満たす"),"入力済","未入力"),"")</f>
        <v/>
      </c>
      <c r="BC280" s="835" t="str">
        <f aca="false">IF(OR(U280="新加算Ⅰ",U280="新加算Ⅱ",U280="新加算Ⅲ",U280="新加算Ⅴ（１）",U280="新加算Ⅴ（３）",U280="新加算Ⅴ（８）"),IF(OR(AQ280="○",AQ280="令和６年度中に満たす"),"入力済","未入力"),"")</f>
        <v/>
      </c>
      <c r="BD280" s="934" t="str">
        <f aca="false">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831" t="str">
        <f aca="false">IF(OR(U280="新加算Ⅰ",U280="新加算Ⅴ（１）",U280="新加算Ⅴ（２）",U280="新加算Ⅴ（５）",U280="新加算Ⅴ（７）",U280="新加算Ⅴ（10）"),IF(AS280="","未入力","入力済"),"")</f>
        <v/>
      </c>
      <c r="BF280" s="831" t="str">
        <f aca="false">G278</f>
        <v/>
      </c>
      <c r="BG280" s="831"/>
      <c r="BH280" s="831"/>
    </row>
    <row r="281" customFormat="false" ht="30" hidden="false" customHeight="true" outlineLevel="0" collapsed="false">
      <c r="A281" s="616"/>
      <c r="B281" s="731"/>
      <c r="C281" s="731"/>
      <c r="D281" s="731"/>
      <c r="E281" s="731"/>
      <c r="F281" s="731"/>
      <c r="G281" s="732"/>
      <c r="H281" s="732"/>
      <c r="I281" s="732"/>
      <c r="J281" s="860"/>
      <c r="K281" s="732"/>
      <c r="L281" s="861"/>
      <c r="M281" s="862"/>
      <c r="N281" s="859" t="str">
        <f aca="false">IF('別紙様式2-2（４・５月分）'!Q214="","",'別紙様式2-2（４・５月分）'!Q214)</f>
        <v/>
      </c>
      <c r="O281" s="863"/>
      <c r="P281" s="873"/>
      <c r="Q281" s="876"/>
      <c r="R281" s="874"/>
      <c r="S281" s="869"/>
      <c r="T281" s="843"/>
      <c r="U281" s="922"/>
      <c r="V281" s="870"/>
      <c r="W281" s="846"/>
      <c r="X281" s="923"/>
      <c r="Y281" s="667"/>
      <c r="Z281" s="923"/>
      <c r="AA281" s="667"/>
      <c r="AB281" s="923"/>
      <c r="AC281" s="667"/>
      <c r="AD281" s="923"/>
      <c r="AE281" s="667"/>
      <c r="AF281" s="667"/>
      <c r="AG281" s="667"/>
      <c r="AH281" s="849"/>
      <c r="AI281" s="850"/>
      <c r="AJ281" s="924"/>
      <c r="AK281" s="852"/>
      <c r="AL281" s="925"/>
      <c r="AM281" s="940"/>
      <c r="AN281" s="927"/>
      <c r="AO281" s="930"/>
      <c r="AP281" s="929"/>
      <c r="AQ281" s="930"/>
      <c r="AR281" s="931"/>
      <c r="AS281" s="932"/>
      <c r="AT281" s="935" t="str">
        <f aca="false">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611"/>
      <c r="AV281" s="831"/>
      <c r="AW281" s="877" t="str">
        <f aca="false">IF('別紙様式2-2（４・５月分）'!O214="","",'別紙様式2-2（４・５月分）'!O214)</f>
        <v/>
      </c>
      <c r="AX281" s="833"/>
      <c r="AY281" s="936"/>
      <c r="AZ281" s="835" t="str">
        <f aca="false">IF(OR(U281="新加算Ⅰ",U281="新加算Ⅱ",U281="新加算Ⅲ",U281="新加算Ⅳ",U281="新加算Ⅴ（１）",U281="新加算Ⅴ（２）",U281="新加算Ⅴ（３）",U281="新加算ⅠⅤ（４）",U281="新加算Ⅴ（５）",U281="新加算Ⅴ（６）",U281="新加算Ⅴ（８）",U281="新加算Ⅴ（11）"),IF(AJ281="○","","未入力"),"")</f>
        <v/>
      </c>
      <c r="BA281" s="835" t="str">
        <f aca="false">IF(OR(V281="新加算Ⅰ",V281="新加算Ⅱ",V281="新加算Ⅲ",V281="新加算Ⅳ",V281="新加算Ⅴ（１）",V281="新加算Ⅴ（２）",V281="新加算Ⅴ（３）",V281="新加算ⅠⅤ（４）",V281="新加算Ⅴ（５）",V281="新加算Ⅴ（６）",V281="新加算Ⅴ（８）",V281="新加算Ⅴ（11）"),IF(AK281="○","","未入力"),"")</f>
        <v/>
      </c>
      <c r="BB281" s="835" t="str">
        <f aca="false">IF(OR(V281="新加算Ⅴ（７）",V281="新加算Ⅴ（９）",V281="新加算Ⅴ（10）",V281="新加算Ⅴ（12）",V281="新加算Ⅴ（13）",V281="新加算Ⅴ（14）"),IF(AL281="○","","未入力"),"")</f>
        <v/>
      </c>
      <c r="BC281" s="835" t="str">
        <f aca="false">IF(OR(V281="新加算Ⅰ",V281="新加算Ⅱ",V281="新加算Ⅲ",V281="新加算Ⅴ（１）",V281="新加算Ⅴ（３）",V281="新加算Ⅴ（８）"),IF(AM281="○","","未入力"),"")</f>
        <v/>
      </c>
      <c r="BD281" s="934" t="str">
        <f aca="false">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831" t="str">
        <f aca="false">IF(AND(U281&lt;&gt;"（参考）令和７年度の移行予定",OR(V281="新加算Ⅰ",V281="新加算Ⅴ（１）",V281="新加算Ⅴ（２）",V281="新加算Ⅴ（５）",V281="新加算Ⅴ（７）",V281="新加算Ⅴ（10）")),IF(AO281="","未入力",IF(AO281="いずれも取得していない","要件を満たさない","")),"")</f>
        <v/>
      </c>
      <c r="BF281" s="831" t="str">
        <f aca="false">G278</f>
        <v/>
      </c>
      <c r="BG281" s="831"/>
      <c r="BH281" s="831"/>
    </row>
    <row r="282" customFormat="false" ht="30" hidden="false" customHeight="true" outlineLevel="0" collapsed="false">
      <c r="A282" s="730" t="n">
        <v>68</v>
      </c>
      <c r="B282" s="617" t="str">
        <f aca="false">IF(基本情報入力シート!C121="","",基本情報入力シート!C121)</f>
        <v/>
      </c>
      <c r="C282" s="617"/>
      <c r="D282" s="617"/>
      <c r="E282" s="617"/>
      <c r="F282" s="617"/>
      <c r="G282" s="618" t="str">
        <f aca="false">IF(基本情報入力シート!M121="","",基本情報入力シート!M121)</f>
        <v/>
      </c>
      <c r="H282" s="618" t="str">
        <f aca="false">IF(基本情報入力シート!R121="","",基本情報入力シート!R121)</f>
        <v/>
      </c>
      <c r="I282" s="618" t="str">
        <f aca="false">IF(基本情報入力シート!W121="","",基本情報入力シート!W121)</f>
        <v/>
      </c>
      <c r="J282" s="808" t="str">
        <f aca="false">IF(基本情報入力シート!X121="","",基本情報入力シート!X121)</f>
        <v/>
      </c>
      <c r="K282" s="618" t="str">
        <f aca="false">IF(基本情報入力シート!Y121="","",基本情報入力シート!Y121)</f>
        <v/>
      </c>
      <c r="L282" s="809" t="str">
        <f aca="false">IF(基本情報入力シート!AB121="","",基本情報入力シート!AB121)</f>
        <v/>
      </c>
      <c r="M282" s="810" t="e">
        <f aca="false">IF(基本情報入力シート!AC121="","",基本情報入力シート!AC121)</f>
        <v>#N/A</v>
      </c>
      <c r="N282" s="811" t="str">
        <f aca="false">IF('別紙様式2-2（４・５月分）'!Q215="","",'別紙様式2-2（４・５月分）'!Q215)</f>
        <v/>
      </c>
      <c r="O282" s="863" t="e">
        <f aca="false">IF(SUM('別紙様式2-2（４・５月分）'!R215:R217)=0,"",SUM('別紙様式2-2（４・５月分）'!R215:R217))</f>
        <v>#N/A</v>
      </c>
      <c r="P282" s="813" t="e">
        <f aca="false">IFERROR(VLOOKUP('別紙様式2-2（４・５月分）'!AR215,【参考】数式用!$AT$5:$AU$22,2,FALSE),"")))</f>
        <v>#N/A</v>
      </c>
      <c r="Q282" s="813"/>
      <c r="R282" s="813"/>
      <c r="S282" s="864" t="e">
        <f aca="false">IFERROR(VLOOKUP(K282,【参考】数式用!$A$5:$AB$27,MATCH(P282,【参考】数式用!$B$4:$AB$4,0)+1,0),"")))</f>
        <v>#N/A</v>
      </c>
      <c r="T282" s="815" t="s">
        <v>418</v>
      </c>
      <c r="U282" s="903" t="str">
        <f aca="false">IF('別紙様式2-3（６月以降分）'!U282="","",'別紙様式2-3（６月以降分）'!U282)</f>
        <v/>
      </c>
      <c r="V282" s="865" t="e">
        <f aca="false">IFERROR(VLOOKUP(K282,【参考】数式用!$A$5:$AB$27,MATCH(U282,【参考】数式用!$B$4:$AB$4,0)+1,0),"")))</f>
        <v>#N/A</v>
      </c>
      <c r="W282" s="818" t="s">
        <v>88</v>
      </c>
      <c r="X282" s="904" t="n">
        <f aca="false">'別紙様式2-3（６月以降分）'!X282</f>
        <v>6</v>
      </c>
      <c r="Y282" s="626" t="s">
        <v>89</v>
      </c>
      <c r="Z282" s="904" t="n">
        <f aca="false">'別紙様式2-3（６月以降分）'!Z282</f>
        <v>6</v>
      </c>
      <c r="AA282" s="626" t="s">
        <v>372</v>
      </c>
      <c r="AB282" s="904" t="n">
        <f aca="false">'別紙様式2-3（６月以降分）'!AB282</f>
        <v>7</v>
      </c>
      <c r="AC282" s="626" t="s">
        <v>89</v>
      </c>
      <c r="AD282" s="904" t="n">
        <f aca="false">'別紙様式2-3（６月以降分）'!AD282</f>
        <v>3</v>
      </c>
      <c r="AE282" s="626" t="s">
        <v>90</v>
      </c>
      <c r="AF282" s="626" t="s">
        <v>101</v>
      </c>
      <c r="AG282" s="626" t="n">
        <f aca="false">IF(X282&gt;=1,(AB282*12+AD282)-(X282*12+Z282)+1,"")</f>
        <v>10</v>
      </c>
      <c r="AH282" s="821" t="s">
        <v>373</v>
      </c>
      <c r="AI282" s="866" t="str">
        <f aca="false">'別紙様式2-3（６月以降分）'!AI282</f>
        <v/>
      </c>
      <c r="AJ282" s="905" t="str">
        <f aca="false">'別紙様式2-3（６月以降分）'!AJ282</f>
        <v/>
      </c>
      <c r="AK282" s="937" t="n">
        <f aca="false">'別紙様式2-3（６月以降分）'!AK282</f>
        <v>0</v>
      </c>
      <c r="AL282" s="907" t="str">
        <f aca="false">IF('別紙様式2-3（６月以降分）'!AL282="","",'別紙様式2-3（６月以降分）'!AL282)</f>
        <v/>
      </c>
      <c r="AM282" s="908" t="n">
        <f aca="false">'別紙様式2-3（６月以降分）'!AM282</f>
        <v>0</v>
      </c>
      <c r="AN282" s="909" t="str">
        <f aca="false">IF('別紙様式2-3（６月以降分）'!AN282="","",'別紙様式2-3（６月以降分）'!AN282)</f>
        <v/>
      </c>
      <c r="AO282" s="704" t="str">
        <f aca="false">IF('別紙様式2-3（６月以降分）'!AO282="","",'別紙様式2-3（６月以降分）'!AO282)</f>
        <v/>
      </c>
      <c r="AP282" s="911" t="str">
        <f aca="false">IF('別紙様式2-3（６月以降分）'!AP282="","",'別紙様式2-3（６月以降分）'!AP282)</f>
        <v/>
      </c>
      <c r="AQ282" s="704" t="str">
        <f aca="false">IF('別紙様式2-3（６月以降分）'!AQ282="","",'別紙様式2-3（６月以降分）'!AQ282)</f>
        <v/>
      </c>
      <c r="AR282" s="913" t="str">
        <f aca="false">IF('別紙様式2-3（６月以降分）'!AR282="","",'別紙様式2-3（６月以降分）'!AR282)</f>
        <v/>
      </c>
      <c r="AS282" s="914" t="str">
        <f aca="false">IF('別紙様式2-3（６月以降分）'!AS282="","",'別紙様式2-3（６月以降分）'!AS282)</f>
        <v/>
      </c>
      <c r="AT282" s="915" t="str">
        <f aca="false">IF(AV284="","",IF(V284&lt;V282,"！加算の要件上は問題ありませんが、令和６年度当初の新加算の加算率と比較して、移行後の加算率が下がる計画になっています。",""))</f>
        <v/>
      </c>
      <c r="AU282" s="938"/>
      <c r="AV282" s="917"/>
      <c r="AW282" s="877" t="str">
        <f aca="false">IF('別紙様式2-2（４・５月分）'!O215="","",'別紙様式2-2（４・５月分）'!O215)</f>
        <v/>
      </c>
      <c r="AX282" s="833" t="e">
        <f aca="false">IF(SUM('別紙様式2-2（４・５月分）'!P215:P217)=0,"",SUM('別紙様式2-2（４・５月分）'!P215:P217))</f>
        <v>#N/A</v>
      </c>
      <c r="AY282" s="939" t="e">
        <f aca="false">IFERROR(VLOOKUP(K282,【参考】数式用!$AJ$2:$AK$24,2,FALSE),"")))</f>
        <v>#N/A</v>
      </c>
      <c r="AZ282" s="684"/>
      <c r="BE282" s="12"/>
      <c r="BF282" s="831" t="str">
        <f aca="false">G282</f>
        <v/>
      </c>
      <c r="BG282" s="831"/>
      <c r="BH282" s="831"/>
    </row>
    <row r="283" customFormat="false" ht="15" hidden="false" customHeight="true" outlineLevel="0" collapsed="false">
      <c r="A283" s="730"/>
      <c r="B283" s="617"/>
      <c r="C283" s="617"/>
      <c r="D283" s="617"/>
      <c r="E283" s="617"/>
      <c r="F283" s="617"/>
      <c r="G283" s="618"/>
      <c r="H283" s="618"/>
      <c r="I283" s="618"/>
      <c r="J283" s="808"/>
      <c r="K283" s="618"/>
      <c r="L283" s="809"/>
      <c r="M283" s="810"/>
      <c r="N283" s="837" t="str">
        <f aca="false">IF('別紙様式2-2（４・５月分）'!Q216="","",'別紙様式2-2（４・５月分）'!Q216)</f>
        <v/>
      </c>
      <c r="O283" s="863"/>
      <c r="P283" s="813"/>
      <c r="Q283" s="813"/>
      <c r="R283" s="813"/>
      <c r="S283" s="864"/>
      <c r="T283" s="815"/>
      <c r="U283" s="903"/>
      <c r="V283" s="865"/>
      <c r="W283" s="818"/>
      <c r="X283" s="904"/>
      <c r="Y283" s="626"/>
      <c r="Z283" s="904"/>
      <c r="AA283" s="626"/>
      <c r="AB283" s="904"/>
      <c r="AC283" s="626"/>
      <c r="AD283" s="904"/>
      <c r="AE283" s="626"/>
      <c r="AF283" s="626"/>
      <c r="AG283" s="626"/>
      <c r="AH283" s="821"/>
      <c r="AI283" s="866"/>
      <c r="AJ283" s="905"/>
      <c r="AK283" s="937"/>
      <c r="AL283" s="907"/>
      <c r="AM283" s="908"/>
      <c r="AN283" s="909"/>
      <c r="AO283" s="704"/>
      <c r="AP283" s="911"/>
      <c r="AQ283" s="704"/>
      <c r="AR283" s="913"/>
      <c r="AS283" s="914"/>
      <c r="AT283" s="920" t="str">
        <f aca="false">IF(AV284="","",IF(OR(AB284="",AB284&lt;&gt;7,AD284="",AD284&lt;&gt;3),"！算定期間の終わりが令和７年３月になっていません。年度内の廃止予定等がなければ、算定対象月を令和７年３月にしてください。",""))</f>
        <v/>
      </c>
      <c r="AU283" s="938"/>
      <c r="AV283" s="917"/>
      <c r="AW283" s="877" t="str">
        <f aca="false">IF('別紙様式2-2（４・５月分）'!O216="","",'別紙様式2-2（４・５月分）'!O216)</f>
        <v/>
      </c>
      <c r="AX283" s="833"/>
      <c r="AY283" s="939"/>
      <c r="AZ283" s="573"/>
      <c r="BE283" s="12"/>
      <c r="BF283" s="831" t="str">
        <f aca="false">G282</f>
        <v/>
      </c>
      <c r="BG283" s="831"/>
      <c r="BH283" s="831"/>
    </row>
    <row r="284" customFormat="false" ht="15" hidden="false" customHeight="true" outlineLevel="0" collapsed="false">
      <c r="A284" s="730"/>
      <c r="B284" s="617"/>
      <c r="C284" s="617"/>
      <c r="D284" s="617"/>
      <c r="E284" s="617"/>
      <c r="F284" s="617"/>
      <c r="G284" s="618"/>
      <c r="H284" s="618"/>
      <c r="I284" s="618"/>
      <c r="J284" s="808"/>
      <c r="K284" s="618"/>
      <c r="L284" s="809"/>
      <c r="M284" s="810"/>
      <c r="N284" s="837"/>
      <c r="O284" s="863"/>
      <c r="P284" s="873" t="s">
        <v>92</v>
      </c>
      <c r="Q284" s="876" t="e">
        <f aca="false">IFERROR(VLOOKUP('別紙様式2-2（４・５月分）'!AR215,【参考】数式用!$AT$5:$AV$22,3,FALSE),"")))</f>
        <v>#N/A</v>
      </c>
      <c r="R284" s="874" t="s">
        <v>94</v>
      </c>
      <c r="S284" s="875" t="e">
        <f aca="false">IFERROR(VLOOKUP(K282,【参考】数式用!$A$5:$AB$27,MATCH(Q284,【参考】数式用!$B$4:$AB$4,0)+1,0),"")))</f>
        <v>#N/A</v>
      </c>
      <c r="T284" s="843" t="s">
        <v>419</v>
      </c>
      <c r="U284" s="922"/>
      <c r="V284" s="870" t="e">
        <f aca="false">IFERROR(VLOOKUP(K282,【参考】数式用!$A$5:$AB$27,MATCH(U284,【参考】数式用!$B$4:$AB$4,0)+1,0),"")))</f>
        <v>#N/A</v>
      </c>
      <c r="W284" s="846" t="s">
        <v>88</v>
      </c>
      <c r="X284" s="923"/>
      <c r="Y284" s="667" t="s">
        <v>89</v>
      </c>
      <c r="Z284" s="923"/>
      <c r="AA284" s="667" t="s">
        <v>372</v>
      </c>
      <c r="AB284" s="923"/>
      <c r="AC284" s="667" t="s">
        <v>89</v>
      </c>
      <c r="AD284" s="923"/>
      <c r="AE284" s="667" t="s">
        <v>90</v>
      </c>
      <c r="AF284" s="667" t="s">
        <v>101</v>
      </c>
      <c r="AG284" s="667" t="str">
        <f aca="false">IF(X284&gt;=1,(AB284*12+AD284)-(X284*12+Z284)+1,"")</f>
        <v/>
      </c>
      <c r="AH284" s="849" t="s">
        <v>373</v>
      </c>
      <c r="AI284" s="850" t="str">
        <f aca="false">IFERROR(ROUNDDOWN(ROUND(L282*V284,0)*M282,0)*AG284,"")</f>
        <v/>
      </c>
      <c r="AJ284" s="924" t="str">
        <f aca="false">IFERROR(ROUNDDOWN(ROUND((L282*(V284-AX282)),0)*M282,0)*AG284,"")</f>
        <v/>
      </c>
      <c r="AK284" s="852" t="e">
        <f aca="false">IFERROR(ROUNDDOWN(ROUNDDOWN(ROUND(L282*VLOOKUP(K282,【参考】数式用!$A$5:$AB$27,MATCH("新加算Ⅳ",【参考】数式用!$B$4:$AB$4,0)+1,0),0)*M282,0)*AG284*0.5,0),"")),0),0),0))</f>
        <v>#N/A</v>
      </c>
      <c r="AL284" s="925"/>
      <c r="AM284" s="940" t="e">
        <f aca="false">IFERROR(IF('別紙様式2-2（４・５月分）'!Q217="ベア加算","", IF(OR(U284="新加算Ⅰ",U284="新加算Ⅱ",U284="新加算Ⅲ",U284="新加算Ⅳ"),ROUNDDOWN(ROUND(L282*VLOOKUP(K282,【参考】数式用!$A$5:$I$27,MATCH("ベア加算",【参考】数式用!$B$4:$I$4,0)+1,0),0)*M282,0)*AG284,"")),"")),0),0))))</f>
        <v>#N/A</v>
      </c>
      <c r="AN284" s="927"/>
      <c r="AO284" s="930"/>
      <c r="AP284" s="929"/>
      <c r="AQ284" s="930"/>
      <c r="AR284" s="931"/>
      <c r="AS284" s="932"/>
      <c r="AT284" s="920"/>
      <c r="AU284" s="611"/>
      <c r="AV284" s="831" t="str">
        <f aca="false">IF(OR(AB282&lt;&gt;7,AD282&lt;&gt;3),"V列に色付け","")</f>
        <v/>
      </c>
      <c r="AW284" s="877"/>
      <c r="AX284" s="833"/>
      <c r="AY284" s="933"/>
      <c r="AZ284" s="835" t="e">
        <f aca="false">IF(AM284&lt;&gt;"",IF(AN284="○","入力済","未入力"),"")</f>
        <v>#N/A</v>
      </c>
      <c r="BA284" s="835" t="str">
        <f aca="false">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835" t="str">
        <f aca="false">IF(OR(U284="新加算Ⅴ（７）",U284="新加算Ⅴ（９）",U284="新加算Ⅴ（10）",U284="新加算Ⅴ（12）",U284="新加算Ⅴ（13）",U284="新加算Ⅴ（14）"),IF(OR(AP284="○",AP284="令和６年度中に満たす"),"入力済","未入力"),"")</f>
        <v/>
      </c>
      <c r="BC284" s="835" t="str">
        <f aca="false">IF(OR(U284="新加算Ⅰ",U284="新加算Ⅱ",U284="新加算Ⅲ",U284="新加算Ⅴ（１）",U284="新加算Ⅴ（３）",U284="新加算Ⅴ（８）"),IF(OR(AQ284="○",AQ284="令和６年度中に満たす"),"入力済","未入力"),"")</f>
        <v/>
      </c>
      <c r="BD284" s="934" t="str">
        <f aca="false">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831" t="str">
        <f aca="false">IF(OR(U284="新加算Ⅰ",U284="新加算Ⅴ（１）",U284="新加算Ⅴ（２）",U284="新加算Ⅴ（５）",U284="新加算Ⅴ（７）",U284="新加算Ⅴ（10）"),IF(AS284="","未入力","入力済"),"")</f>
        <v/>
      </c>
      <c r="BF284" s="831" t="str">
        <f aca="false">G282</f>
        <v/>
      </c>
      <c r="BG284" s="831"/>
      <c r="BH284" s="831"/>
    </row>
    <row r="285" customFormat="false" ht="30" hidden="false" customHeight="true" outlineLevel="0" collapsed="false">
      <c r="A285" s="730"/>
      <c r="B285" s="617"/>
      <c r="C285" s="617"/>
      <c r="D285" s="617"/>
      <c r="E285" s="617"/>
      <c r="F285" s="617"/>
      <c r="G285" s="618"/>
      <c r="H285" s="618"/>
      <c r="I285" s="618"/>
      <c r="J285" s="808"/>
      <c r="K285" s="618"/>
      <c r="L285" s="809"/>
      <c r="M285" s="810"/>
      <c r="N285" s="859" t="str">
        <f aca="false">IF('別紙様式2-2（４・５月分）'!Q217="","",'別紙様式2-2（４・５月分）'!Q217)</f>
        <v/>
      </c>
      <c r="O285" s="863"/>
      <c r="P285" s="873"/>
      <c r="Q285" s="876"/>
      <c r="R285" s="874"/>
      <c r="S285" s="875"/>
      <c r="T285" s="843"/>
      <c r="U285" s="922"/>
      <c r="V285" s="870"/>
      <c r="W285" s="846"/>
      <c r="X285" s="923"/>
      <c r="Y285" s="667"/>
      <c r="Z285" s="923"/>
      <c r="AA285" s="667"/>
      <c r="AB285" s="923"/>
      <c r="AC285" s="667"/>
      <c r="AD285" s="923"/>
      <c r="AE285" s="667"/>
      <c r="AF285" s="667"/>
      <c r="AG285" s="667"/>
      <c r="AH285" s="849"/>
      <c r="AI285" s="850"/>
      <c r="AJ285" s="924"/>
      <c r="AK285" s="852"/>
      <c r="AL285" s="925"/>
      <c r="AM285" s="940"/>
      <c r="AN285" s="927"/>
      <c r="AO285" s="930"/>
      <c r="AP285" s="929"/>
      <c r="AQ285" s="930"/>
      <c r="AR285" s="931"/>
      <c r="AS285" s="932"/>
      <c r="AT285" s="935" t="str">
        <f aca="false">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611"/>
      <c r="AV285" s="831"/>
      <c r="AW285" s="877" t="str">
        <f aca="false">IF('別紙様式2-2（４・５月分）'!O217="","",'別紙様式2-2（４・５月分）'!O217)</f>
        <v/>
      </c>
      <c r="AX285" s="833"/>
      <c r="AY285" s="936"/>
      <c r="AZ285" s="835" t="str">
        <f aca="false">IF(OR(U285="新加算Ⅰ",U285="新加算Ⅱ",U285="新加算Ⅲ",U285="新加算Ⅳ",U285="新加算Ⅴ（１）",U285="新加算Ⅴ（２）",U285="新加算Ⅴ（３）",U285="新加算ⅠⅤ（４）",U285="新加算Ⅴ（５）",U285="新加算Ⅴ（６）",U285="新加算Ⅴ（８）",U285="新加算Ⅴ（11）"),IF(AJ285="○","","未入力"),"")</f>
        <v/>
      </c>
      <c r="BA285" s="835" t="str">
        <f aca="false">IF(OR(V285="新加算Ⅰ",V285="新加算Ⅱ",V285="新加算Ⅲ",V285="新加算Ⅳ",V285="新加算Ⅴ（１）",V285="新加算Ⅴ（２）",V285="新加算Ⅴ（３）",V285="新加算ⅠⅤ（４）",V285="新加算Ⅴ（５）",V285="新加算Ⅴ（６）",V285="新加算Ⅴ（８）",V285="新加算Ⅴ（11）"),IF(AK285="○","","未入力"),"")</f>
        <v/>
      </c>
      <c r="BB285" s="835" t="str">
        <f aca="false">IF(OR(V285="新加算Ⅴ（７）",V285="新加算Ⅴ（９）",V285="新加算Ⅴ（10）",V285="新加算Ⅴ（12）",V285="新加算Ⅴ（13）",V285="新加算Ⅴ（14）"),IF(AL285="○","","未入力"),"")</f>
        <v/>
      </c>
      <c r="BC285" s="835" t="str">
        <f aca="false">IF(OR(V285="新加算Ⅰ",V285="新加算Ⅱ",V285="新加算Ⅲ",V285="新加算Ⅴ（１）",V285="新加算Ⅴ（３）",V285="新加算Ⅴ（８）"),IF(AM285="○","","未入力"),"")</f>
        <v/>
      </c>
      <c r="BD285" s="934" t="str">
        <f aca="false">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831" t="str">
        <f aca="false">IF(AND(U285&lt;&gt;"（参考）令和７年度の移行予定",OR(V285="新加算Ⅰ",V285="新加算Ⅴ（１）",V285="新加算Ⅴ（２）",V285="新加算Ⅴ（５）",V285="新加算Ⅴ（７）",V285="新加算Ⅴ（10）")),IF(AO285="","未入力",IF(AO285="いずれも取得していない","要件を満たさない","")),"")</f>
        <v/>
      </c>
      <c r="BF285" s="831" t="str">
        <f aca="false">G282</f>
        <v/>
      </c>
      <c r="BG285" s="831"/>
      <c r="BH285" s="831"/>
    </row>
    <row r="286" customFormat="false" ht="30" hidden="false" customHeight="true" outlineLevel="0" collapsed="false">
      <c r="A286" s="616" t="n">
        <v>69</v>
      </c>
      <c r="B286" s="731" t="str">
        <f aca="false">IF(基本情報入力シート!C122="","",基本情報入力シート!C122)</f>
        <v/>
      </c>
      <c r="C286" s="731"/>
      <c r="D286" s="731"/>
      <c r="E286" s="731"/>
      <c r="F286" s="731"/>
      <c r="G286" s="732" t="str">
        <f aca="false">IF(基本情報入力シート!M122="","",基本情報入力シート!M122)</f>
        <v/>
      </c>
      <c r="H286" s="732" t="str">
        <f aca="false">IF(基本情報入力シート!R122="","",基本情報入力シート!R122)</f>
        <v/>
      </c>
      <c r="I286" s="732" t="str">
        <f aca="false">IF(基本情報入力シート!W122="","",基本情報入力シート!W122)</f>
        <v/>
      </c>
      <c r="J286" s="860" t="str">
        <f aca="false">IF(基本情報入力シート!X122="","",基本情報入力シート!X122)</f>
        <v/>
      </c>
      <c r="K286" s="732" t="str">
        <f aca="false">IF(基本情報入力シート!Y122="","",基本情報入力シート!Y122)</f>
        <v/>
      </c>
      <c r="L286" s="861" t="str">
        <f aca="false">IF(基本情報入力シート!AB122="","",基本情報入力シート!AB122)</f>
        <v/>
      </c>
      <c r="M286" s="862" t="e">
        <f aca="false">IF(基本情報入力シート!AC122="","",基本情報入力シート!AC122)</f>
        <v>#N/A</v>
      </c>
      <c r="N286" s="811" t="str">
        <f aca="false">IF('別紙様式2-2（４・５月分）'!Q218="","",'別紙様式2-2（４・５月分）'!Q218)</f>
        <v/>
      </c>
      <c r="O286" s="863" t="e">
        <f aca="false">IF(SUM('別紙様式2-2（４・５月分）'!R218:R220)=0,"",SUM('別紙様式2-2（４・５月分）'!R218:R220))</f>
        <v>#N/A</v>
      </c>
      <c r="P286" s="813" t="e">
        <f aca="false">IFERROR(VLOOKUP('別紙様式2-2（４・５月分）'!AR218,【参考】数式用!$AT$5:$AU$22,2,FALSE),"")))</f>
        <v>#N/A</v>
      </c>
      <c r="Q286" s="813"/>
      <c r="R286" s="813"/>
      <c r="S286" s="864" t="e">
        <f aca="false">IFERROR(VLOOKUP(K286,【参考】数式用!$A$5:$AB$27,MATCH(P286,【参考】数式用!$B$4:$AB$4,0)+1,0),"")))</f>
        <v>#N/A</v>
      </c>
      <c r="T286" s="815" t="s">
        <v>418</v>
      </c>
      <c r="U286" s="903" t="str">
        <f aca="false">IF('別紙様式2-3（６月以降分）'!U286="","",'別紙様式2-3（６月以降分）'!U286)</f>
        <v/>
      </c>
      <c r="V286" s="865" t="e">
        <f aca="false">IFERROR(VLOOKUP(K286,【参考】数式用!$A$5:$AB$27,MATCH(U286,【参考】数式用!$B$4:$AB$4,0)+1,0),"")))</f>
        <v>#N/A</v>
      </c>
      <c r="W286" s="818" t="s">
        <v>88</v>
      </c>
      <c r="X286" s="904" t="n">
        <f aca="false">'別紙様式2-3（６月以降分）'!X286</f>
        <v>6</v>
      </c>
      <c r="Y286" s="626" t="s">
        <v>89</v>
      </c>
      <c r="Z286" s="904" t="n">
        <f aca="false">'別紙様式2-3（６月以降分）'!Z286</f>
        <v>6</v>
      </c>
      <c r="AA286" s="626" t="s">
        <v>372</v>
      </c>
      <c r="AB286" s="904" t="n">
        <f aca="false">'別紙様式2-3（６月以降分）'!AB286</f>
        <v>7</v>
      </c>
      <c r="AC286" s="626" t="s">
        <v>89</v>
      </c>
      <c r="AD286" s="904" t="n">
        <f aca="false">'別紙様式2-3（６月以降分）'!AD286</f>
        <v>3</v>
      </c>
      <c r="AE286" s="626" t="s">
        <v>90</v>
      </c>
      <c r="AF286" s="626" t="s">
        <v>101</v>
      </c>
      <c r="AG286" s="626" t="n">
        <f aca="false">IF(X286&gt;=1,(AB286*12+AD286)-(X286*12+Z286)+1,"")</f>
        <v>10</v>
      </c>
      <c r="AH286" s="821" t="s">
        <v>373</v>
      </c>
      <c r="AI286" s="866" t="str">
        <f aca="false">'別紙様式2-3（６月以降分）'!AI286</f>
        <v/>
      </c>
      <c r="AJ286" s="905" t="str">
        <f aca="false">'別紙様式2-3（６月以降分）'!AJ286</f>
        <v/>
      </c>
      <c r="AK286" s="937" t="n">
        <f aca="false">'別紙様式2-3（６月以降分）'!AK286</f>
        <v>0</v>
      </c>
      <c r="AL286" s="907" t="str">
        <f aca="false">IF('別紙様式2-3（６月以降分）'!AL286="","",'別紙様式2-3（６月以降分）'!AL286)</f>
        <v/>
      </c>
      <c r="AM286" s="908" t="n">
        <f aca="false">'別紙様式2-3（６月以降分）'!AM286</f>
        <v>0</v>
      </c>
      <c r="AN286" s="909" t="str">
        <f aca="false">IF('別紙様式2-3（６月以降分）'!AN286="","",'別紙様式2-3（６月以降分）'!AN286)</f>
        <v/>
      </c>
      <c r="AO286" s="704" t="str">
        <f aca="false">IF('別紙様式2-3（６月以降分）'!AO286="","",'別紙様式2-3（６月以降分）'!AO286)</f>
        <v/>
      </c>
      <c r="AP286" s="911" t="str">
        <f aca="false">IF('別紙様式2-3（６月以降分）'!AP286="","",'別紙様式2-3（６月以降分）'!AP286)</f>
        <v/>
      </c>
      <c r="AQ286" s="704" t="str">
        <f aca="false">IF('別紙様式2-3（６月以降分）'!AQ286="","",'別紙様式2-3（６月以降分）'!AQ286)</f>
        <v/>
      </c>
      <c r="AR286" s="913" t="str">
        <f aca="false">IF('別紙様式2-3（６月以降分）'!AR286="","",'別紙様式2-3（６月以降分）'!AR286)</f>
        <v/>
      </c>
      <c r="AS286" s="914" t="str">
        <f aca="false">IF('別紙様式2-3（６月以降分）'!AS286="","",'別紙様式2-3（６月以降分）'!AS286)</f>
        <v/>
      </c>
      <c r="AT286" s="915" t="str">
        <f aca="false">IF(AV288="","",IF(V288&lt;V286,"！加算の要件上は問題ありませんが、令和６年度当初の新加算の加算率と比較して、移行後の加算率が下がる計画になっています。",""))</f>
        <v/>
      </c>
      <c r="AU286" s="938"/>
      <c r="AV286" s="917"/>
      <c r="AW286" s="877" t="str">
        <f aca="false">IF('別紙様式2-2（４・５月分）'!O218="","",'別紙様式2-2（４・５月分）'!O218)</f>
        <v/>
      </c>
      <c r="AX286" s="833" t="e">
        <f aca="false">IF(SUM('別紙様式2-2（４・５月分）'!P218:P220)=0,"",SUM('別紙様式2-2（４・５月分）'!P218:P220))</f>
        <v>#N/A</v>
      </c>
      <c r="AY286" s="919" t="e">
        <f aca="false">IFERROR(VLOOKUP(K286,【参考】数式用!$AJ$2:$AK$24,2,FALSE),"")))</f>
        <v>#N/A</v>
      </c>
      <c r="AZ286" s="684"/>
      <c r="BE286" s="12"/>
      <c r="BF286" s="831" t="str">
        <f aca="false">G286</f>
        <v/>
      </c>
      <c r="BG286" s="831"/>
      <c r="BH286" s="831"/>
    </row>
    <row r="287" customFormat="false" ht="15" hidden="false" customHeight="true" outlineLevel="0" collapsed="false">
      <c r="A287" s="616"/>
      <c r="B287" s="731"/>
      <c r="C287" s="731"/>
      <c r="D287" s="731"/>
      <c r="E287" s="731"/>
      <c r="F287" s="731"/>
      <c r="G287" s="732"/>
      <c r="H287" s="732"/>
      <c r="I287" s="732"/>
      <c r="J287" s="860"/>
      <c r="K287" s="732"/>
      <c r="L287" s="861"/>
      <c r="M287" s="862"/>
      <c r="N287" s="837" t="str">
        <f aca="false">IF('別紙様式2-2（４・５月分）'!Q219="","",'別紙様式2-2（４・５月分）'!Q219)</f>
        <v/>
      </c>
      <c r="O287" s="863"/>
      <c r="P287" s="813"/>
      <c r="Q287" s="813"/>
      <c r="R287" s="813"/>
      <c r="S287" s="864"/>
      <c r="T287" s="815"/>
      <c r="U287" s="903"/>
      <c r="V287" s="865"/>
      <c r="W287" s="818"/>
      <c r="X287" s="904"/>
      <c r="Y287" s="626"/>
      <c r="Z287" s="904"/>
      <c r="AA287" s="626"/>
      <c r="AB287" s="904"/>
      <c r="AC287" s="626"/>
      <c r="AD287" s="904"/>
      <c r="AE287" s="626"/>
      <c r="AF287" s="626"/>
      <c r="AG287" s="626"/>
      <c r="AH287" s="821"/>
      <c r="AI287" s="866"/>
      <c r="AJ287" s="905"/>
      <c r="AK287" s="937"/>
      <c r="AL287" s="907"/>
      <c r="AM287" s="908"/>
      <c r="AN287" s="909"/>
      <c r="AO287" s="704"/>
      <c r="AP287" s="911"/>
      <c r="AQ287" s="704"/>
      <c r="AR287" s="913"/>
      <c r="AS287" s="914"/>
      <c r="AT287" s="920" t="str">
        <f aca="false">IF(AV288="","",IF(OR(AB288="",AB288&lt;&gt;7,AD288="",AD288&lt;&gt;3),"！算定期間の終わりが令和７年３月になっていません。年度内の廃止予定等がなければ、算定対象月を令和７年３月にしてください。",""))</f>
        <v/>
      </c>
      <c r="AU287" s="938"/>
      <c r="AV287" s="917"/>
      <c r="AW287" s="877" t="str">
        <f aca="false">IF('別紙様式2-2（４・５月分）'!O219="","",'別紙様式2-2（４・５月分）'!O219)</f>
        <v/>
      </c>
      <c r="AX287" s="833"/>
      <c r="AY287" s="919"/>
      <c r="AZ287" s="573"/>
      <c r="BE287" s="12"/>
      <c r="BF287" s="831" t="str">
        <f aca="false">G286</f>
        <v/>
      </c>
      <c r="BG287" s="831"/>
      <c r="BH287" s="831"/>
    </row>
    <row r="288" customFormat="false" ht="15" hidden="false" customHeight="true" outlineLevel="0" collapsed="false">
      <c r="A288" s="616"/>
      <c r="B288" s="731"/>
      <c r="C288" s="731"/>
      <c r="D288" s="731"/>
      <c r="E288" s="731"/>
      <c r="F288" s="731"/>
      <c r="G288" s="732"/>
      <c r="H288" s="732"/>
      <c r="I288" s="732"/>
      <c r="J288" s="860"/>
      <c r="K288" s="732"/>
      <c r="L288" s="861"/>
      <c r="M288" s="862"/>
      <c r="N288" s="837"/>
      <c r="O288" s="863"/>
      <c r="P288" s="873" t="s">
        <v>92</v>
      </c>
      <c r="Q288" s="876" t="e">
        <f aca="false">IFERROR(VLOOKUP('別紙様式2-2（４・５月分）'!AR218,【参考】数式用!$AT$5:$AV$22,3,FALSE),"")))</f>
        <v>#N/A</v>
      </c>
      <c r="R288" s="874" t="s">
        <v>94</v>
      </c>
      <c r="S288" s="869" t="e">
        <f aca="false">IFERROR(VLOOKUP(K286,【参考】数式用!$A$5:$AB$27,MATCH(Q288,【参考】数式用!$B$4:$AB$4,0)+1,0),"")))</f>
        <v>#N/A</v>
      </c>
      <c r="T288" s="843" t="s">
        <v>419</v>
      </c>
      <c r="U288" s="922"/>
      <c r="V288" s="870" t="e">
        <f aca="false">IFERROR(VLOOKUP(K286,【参考】数式用!$A$5:$AB$27,MATCH(U288,【参考】数式用!$B$4:$AB$4,0)+1,0),"")))</f>
        <v>#N/A</v>
      </c>
      <c r="W288" s="846" t="s">
        <v>88</v>
      </c>
      <c r="X288" s="923"/>
      <c r="Y288" s="667" t="s">
        <v>89</v>
      </c>
      <c r="Z288" s="923"/>
      <c r="AA288" s="667" t="s">
        <v>372</v>
      </c>
      <c r="AB288" s="923"/>
      <c r="AC288" s="667" t="s">
        <v>89</v>
      </c>
      <c r="AD288" s="923"/>
      <c r="AE288" s="667" t="s">
        <v>90</v>
      </c>
      <c r="AF288" s="667" t="s">
        <v>101</v>
      </c>
      <c r="AG288" s="667" t="str">
        <f aca="false">IF(X288&gt;=1,(AB288*12+AD288)-(X288*12+Z288)+1,"")</f>
        <v/>
      </c>
      <c r="AH288" s="849" t="s">
        <v>373</v>
      </c>
      <c r="AI288" s="850" t="str">
        <f aca="false">IFERROR(ROUNDDOWN(ROUND(L286*V288,0)*M286,0)*AG288,"")</f>
        <v/>
      </c>
      <c r="AJ288" s="924" t="str">
        <f aca="false">IFERROR(ROUNDDOWN(ROUND((L286*(V288-AX286)),0)*M286,0)*AG288,"")</f>
        <v/>
      </c>
      <c r="AK288" s="852" t="e">
        <f aca="false">IFERROR(ROUNDDOWN(ROUNDDOWN(ROUND(L286*VLOOKUP(K286,【参考】数式用!$A$5:$AB$27,MATCH("新加算Ⅳ",【参考】数式用!$B$4:$AB$4,0)+1,0),0)*M286,0)*AG288*0.5,0),"")),0),0),0))</f>
        <v>#N/A</v>
      </c>
      <c r="AL288" s="925"/>
      <c r="AM288" s="940" t="e">
        <f aca="false">IFERROR(IF('別紙様式2-2（４・５月分）'!Q220="ベア加算","", IF(OR(U288="新加算Ⅰ",U288="新加算Ⅱ",U288="新加算Ⅲ",U288="新加算Ⅳ"),ROUNDDOWN(ROUND(L286*VLOOKUP(K286,【参考】数式用!$A$5:$I$27,MATCH("ベア加算",【参考】数式用!$B$4:$I$4,0)+1,0),0)*M286,0)*AG288,"")),"")),0),0))))</f>
        <v>#N/A</v>
      </c>
      <c r="AN288" s="927"/>
      <c r="AO288" s="930"/>
      <c r="AP288" s="929"/>
      <c r="AQ288" s="930"/>
      <c r="AR288" s="931"/>
      <c r="AS288" s="932"/>
      <c r="AT288" s="920"/>
      <c r="AU288" s="611"/>
      <c r="AV288" s="831" t="str">
        <f aca="false">IF(OR(AB286&lt;&gt;7,AD286&lt;&gt;3),"V列に色付け","")</f>
        <v/>
      </c>
      <c r="AW288" s="877"/>
      <c r="AX288" s="833"/>
      <c r="AY288" s="933"/>
      <c r="AZ288" s="835" t="e">
        <f aca="false">IF(AM288&lt;&gt;"",IF(AN288="○","入力済","未入力"),"")</f>
        <v>#N/A</v>
      </c>
      <c r="BA288" s="835" t="str">
        <f aca="false">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835" t="str">
        <f aca="false">IF(OR(U288="新加算Ⅴ（７）",U288="新加算Ⅴ（９）",U288="新加算Ⅴ（10）",U288="新加算Ⅴ（12）",U288="新加算Ⅴ（13）",U288="新加算Ⅴ（14）"),IF(OR(AP288="○",AP288="令和６年度中に満たす"),"入力済","未入力"),"")</f>
        <v/>
      </c>
      <c r="BC288" s="835" t="str">
        <f aca="false">IF(OR(U288="新加算Ⅰ",U288="新加算Ⅱ",U288="新加算Ⅲ",U288="新加算Ⅴ（１）",U288="新加算Ⅴ（３）",U288="新加算Ⅴ（８）"),IF(OR(AQ288="○",AQ288="令和６年度中に満たす"),"入力済","未入力"),"")</f>
        <v/>
      </c>
      <c r="BD288" s="934" t="str">
        <f aca="false">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831" t="str">
        <f aca="false">IF(OR(U288="新加算Ⅰ",U288="新加算Ⅴ（１）",U288="新加算Ⅴ（２）",U288="新加算Ⅴ（５）",U288="新加算Ⅴ（７）",U288="新加算Ⅴ（10）"),IF(AS288="","未入力","入力済"),"")</f>
        <v/>
      </c>
      <c r="BF288" s="831" t="str">
        <f aca="false">G286</f>
        <v/>
      </c>
      <c r="BG288" s="831"/>
      <c r="BH288" s="831"/>
    </row>
    <row r="289" customFormat="false" ht="30" hidden="false" customHeight="true" outlineLevel="0" collapsed="false">
      <c r="A289" s="616"/>
      <c r="B289" s="731"/>
      <c r="C289" s="731"/>
      <c r="D289" s="731"/>
      <c r="E289" s="731"/>
      <c r="F289" s="731"/>
      <c r="G289" s="732"/>
      <c r="H289" s="732"/>
      <c r="I289" s="732"/>
      <c r="J289" s="860"/>
      <c r="K289" s="732"/>
      <c r="L289" s="861"/>
      <c r="M289" s="862"/>
      <c r="N289" s="859" t="str">
        <f aca="false">IF('別紙様式2-2（４・５月分）'!Q220="","",'別紙様式2-2（４・５月分）'!Q220)</f>
        <v/>
      </c>
      <c r="O289" s="863"/>
      <c r="P289" s="873"/>
      <c r="Q289" s="876"/>
      <c r="R289" s="874"/>
      <c r="S289" s="869"/>
      <c r="T289" s="843"/>
      <c r="U289" s="922"/>
      <c r="V289" s="870"/>
      <c r="W289" s="846"/>
      <c r="X289" s="923"/>
      <c r="Y289" s="667"/>
      <c r="Z289" s="923"/>
      <c r="AA289" s="667"/>
      <c r="AB289" s="923"/>
      <c r="AC289" s="667"/>
      <c r="AD289" s="923"/>
      <c r="AE289" s="667"/>
      <c r="AF289" s="667"/>
      <c r="AG289" s="667"/>
      <c r="AH289" s="849"/>
      <c r="AI289" s="850"/>
      <c r="AJ289" s="924"/>
      <c r="AK289" s="852"/>
      <c r="AL289" s="925"/>
      <c r="AM289" s="940"/>
      <c r="AN289" s="927"/>
      <c r="AO289" s="930"/>
      <c r="AP289" s="929"/>
      <c r="AQ289" s="930"/>
      <c r="AR289" s="931"/>
      <c r="AS289" s="932"/>
      <c r="AT289" s="935" t="str">
        <f aca="false">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611"/>
      <c r="AV289" s="831"/>
      <c r="AW289" s="877" t="str">
        <f aca="false">IF('別紙様式2-2（４・５月分）'!O220="","",'別紙様式2-2（４・５月分）'!O220)</f>
        <v/>
      </c>
      <c r="AX289" s="833"/>
      <c r="AY289" s="936"/>
      <c r="AZ289" s="835" t="str">
        <f aca="false">IF(OR(U289="新加算Ⅰ",U289="新加算Ⅱ",U289="新加算Ⅲ",U289="新加算Ⅳ",U289="新加算Ⅴ（１）",U289="新加算Ⅴ（２）",U289="新加算Ⅴ（３）",U289="新加算ⅠⅤ（４）",U289="新加算Ⅴ（５）",U289="新加算Ⅴ（６）",U289="新加算Ⅴ（８）",U289="新加算Ⅴ（11）"),IF(AJ289="○","","未入力"),"")</f>
        <v/>
      </c>
      <c r="BA289" s="835" t="str">
        <f aca="false">IF(OR(V289="新加算Ⅰ",V289="新加算Ⅱ",V289="新加算Ⅲ",V289="新加算Ⅳ",V289="新加算Ⅴ（１）",V289="新加算Ⅴ（２）",V289="新加算Ⅴ（３）",V289="新加算ⅠⅤ（４）",V289="新加算Ⅴ（５）",V289="新加算Ⅴ（６）",V289="新加算Ⅴ（８）",V289="新加算Ⅴ（11）"),IF(AK289="○","","未入力"),"")</f>
        <v/>
      </c>
      <c r="BB289" s="835" t="str">
        <f aca="false">IF(OR(V289="新加算Ⅴ（７）",V289="新加算Ⅴ（９）",V289="新加算Ⅴ（10）",V289="新加算Ⅴ（12）",V289="新加算Ⅴ（13）",V289="新加算Ⅴ（14）"),IF(AL289="○","","未入力"),"")</f>
        <v/>
      </c>
      <c r="BC289" s="835" t="str">
        <f aca="false">IF(OR(V289="新加算Ⅰ",V289="新加算Ⅱ",V289="新加算Ⅲ",V289="新加算Ⅴ（１）",V289="新加算Ⅴ（３）",V289="新加算Ⅴ（８）"),IF(AM289="○","","未入力"),"")</f>
        <v/>
      </c>
      <c r="BD289" s="934" t="str">
        <f aca="false">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831" t="str">
        <f aca="false">IF(AND(U289&lt;&gt;"（参考）令和７年度の移行予定",OR(V289="新加算Ⅰ",V289="新加算Ⅴ（１）",V289="新加算Ⅴ（２）",V289="新加算Ⅴ（５）",V289="新加算Ⅴ（７）",V289="新加算Ⅴ（10）")),IF(AO289="","未入力",IF(AO289="いずれも取得していない","要件を満たさない","")),"")</f>
        <v/>
      </c>
      <c r="BF289" s="831" t="str">
        <f aca="false">G286</f>
        <v/>
      </c>
      <c r="BG289" s="831"/>
      <c r="BH289" s="831"/>
    </row>
    <row r="290" customFormat="false" ht="30" hidden="false" customHeight="true" outlineLevel="0" collapsed="false">
      <c r="A290" s="730" t="n">
        <v>70</v>
      </c>
      <c r="B290" s="617" t="str">
        <f aca="false">IF(基本情報入力シート!C123="","",基本情報入力シート!C123)</f>
        <v/>
      </c>
      <c r="C290" s="617"/>
      <c r="D290" s="617"/>
      <c r="E290" s="617"/>
      <c r="F290" s="617"/>
      <c r="G290" s="618" t="str">
        <f aca="false">IF(基本情報入力シート!M123="","",基本情報入力シート!M123)</f>
        <v/>
      </c>
      <c r="H290" s="618" t="str">
        <f aca="false">IF(基本情報入力シート!R123="","",基本情報入力シート!R123)</f>
        <v/>
      </c>
      <c r="I290" s="618" t="str">
        <f aca="false">IF(基本情報入力シート!W123="","",基本情報入力シート!W123)</f>
        <v/>
      </c>
      <c r="J290" s="808" t="str">
        <f aca="false">IF(基本情報入力シート!X123="","",基本情報入力シート!X123)</f>
        <v/>
      </c>
      <c r="K290" s="618" t="str">
        <f aca="false">IF(基本情報入力シート!Y123="","",基本情報入力シート!Y123)</f>
        <v/>
      </c>
      <c r="L290" s="809" t="str">
        <f aca="false">IF(基本情報入力シート!AB123="","",基本情報入力シート!AB123)</f>
        <v/>
      </c>
      <c r="M290" s="810" t="e">
        <f aca="false">IF(基本情報入力シート!AC123="","",基本情報入力シート!AC123)</f>
        <v>#N/A</v>
      </c>
      <c r="N290" s="811" t="str">
        <f aca="false">IF('別紙様式2-2（４・５月分）'!Q221="","",'別紙様式2-2（４・５月分）'!Q221)</f>
        <v/>
      </c>
      <c r="O290" s="863" t="e">
        <f aca="false">IF(SUM('別紙様式2-2（４・５月分）'!R221:R223)=0,"",SUM('別紙様式2-2（４・５月分）'!R221:R223))</f>
        <v>#N/A</v>
      </c>
      <c r="P290" s="813" t="e">
        <f aca="false">IFERROR(VLOOKUP('別紙様式2-2（４・５月分）'!AR221,【参考】数式用!$AT$5:$AU$22,2,FALSE),"")))</f>
        <v>#N/A</v>
      </c>
      <c r="Q290" s="813"/>
      <c r="R290" s="813"/>
      <c r="S290" s="864" t="e">
        <f aca="false">IFERROR(VLOOKUP(K290,【参考】数式用!$A$5:$AB$27,MATCH(P290,【参考】数式用!$B$4:$AB$4,0)+1,0),"")))</f>
        <v>#N/A</v>
      </c>
      <c r="T290" s="815" t="s">
        <v>418</v>
      </c>
      <c r="U290" s="903" t="str">
        <f aca="false">IF('別紙様式2-3（６月以降分）'!U290="","",'別紙様式2-3（６月以降分）'!U290)</f>
        <v/>
      </c>
      <c r="V290" s="865" t="e">
        <f aca="false">IFERROR(VLOOKUP(K290,【参考】数式用!$A$5:$AB$27,MATCH(U290,【参考】数式用!$B$4:$AB$4,0)+1,0),"")))</f>
        <v>#N/A</v>
      </c>
      <c r="W290" s="818" t="s">
        <v>88</v>
      </c>
      <c r="X290" s="904" t="n">
        <f aca="false">'別紙様式2-3（６月以降分）'!X290</f>
        <v>6</v>
      </c>
      <c r="Y290" s="626" t="s">
        <v>89</v>
      </c>
      <c r="Z290" s="904" t="n">
        <f aca="false">'別紙様式2-3（６月以降分）'!Z290</f>
        <v>6</v>
      </c>
      <c r="AA290" s="626" t="s">
        <v>372</v>
      </c>
      <c r="AB290" s="904" t="n">
        <f aca="false">'別紙様式2-3（６月以降分）'!AB290</f>
        <v>7</v>
      </c>
      <c r="AC290" s="626" t="s">
        <v>89</v>
      </c>
      <c r="AD290" s="904" t="n">
        <f aca="false">'別紙様式2-3（６月以降分）'!AD290</f>
        <v>3</v>
      </c>
      <c r="AE290" s="626" t="s">
        <v>90</v>
      </c>
      <c r="AF290" s="626" t="s">
        <v>101</v>
      </c>
      <c r="AG290" s="626" t="n">
        <f aca="false">IF(X290&gt;=1,(AB290*12+AD290)-(X290*12+Z290)+1,"")</f>
        <v>10</v>
      </c>
      <c r="AH290" s="821" t="s">
        <v>373</v>
      </c>
      <c r="AI290" s="866" t="str">
        <f aca="false">'別紙様式2-3（６月以降分）'!AI290</f>
        <v/>
      </c>
      <c r="AJ290" s="905" t="str">
        <f aca="false">'別紙様式2-3（６月以降分）'!AJ290</f>
        <v/>
      </c>
      <c r="AK290" s="937" t="n">
        <f aca="false">'別紙様式2-3（６月以降分）'!AK290</f>
        <v>0</v>
      </c>
      <c r="AL290" s="907" t="str">
        <f aca="false">IF('別紙様式2-3（６月以降分）'!AL290="","",'別紙様式2-3（６月以降分）'!AL290)</f>
        <v/>
      </c>
      <c r="AM290" s="908" t="n">
        <f aca="false">'別紙様式2-3（６月以降分）'!AM290</f>
        <v>0</v>
      </c>
      <c r="AN290" s="909" t="str">
        <f aca="false">IF('別紙様式2-3（６月以降分）'!AN290="","",'別紙様式2-3（６月以降分）'!AN290)</f>
        <v/>
      </c>
      <c r="AO290" s="704" t="str">
        <f aca="false">IF('別紙様式2-3（６月以降分）'!AO290="","",'別紙様式2-3（６月以降分）'!AO290)</f>
        <v/>
      </c>
      <c r="AP290" s="911" t="str">
        <f aca="false">IF('別紙様式2-3（６月以降分）'!AP290="","",'別紙様式2-3（６月以降分）'!AP290)</f>
        <v/>
      </c>
      <c r="AQ290" s="704" t="str">
        <f aca="false">IF('別紙様式2-3（６月以降分）'!AQ290="","",'別紙様式2-3（６月以降分）'!AQ290)</f>
        <v/>
      </c>
      <c r="AR290" s="913" t="str">
        <f aca="false">IF('別紙様式2-3（６月以降分）'!AR290="","",'別紙様式2-3（６月以降分）'!AR290)</f>
        <v/>
      </c>
      <c r="AS290" s="914" t="str">
        <f aca="false">IF('別紙様式2-3（６月以降分）'!AS290="","",'別紙様式2-3（６月以降分）'!AS290)</f>
        <v/>
      </c>
      <c r="AT290" s="915" t="str">
        <f aca="false">IF(AV292="","",IF(V292&lt;V290,"！加算の要件上は問題ありませんが、令和６年度当初の新加算の加算率と比較して、移行後の加算率が下がる計画になっています。",""))</f>
        <v/>
      </c>
      <c r="AU290" s="938"/>
      <c r="AV290" s="917"/>
      <c r="AW290" s="877" t="str">
        <f aca="false">IF('別紙様式2-2（４・５月分）'!O221="","",'別紙様式2-2（４・５月分）'!O221)</f>
        <v/>
      </c>
      <c r="AX290" s="833" t="e">
        <f aca="false">IF(SUM('別紙様式2-2（４・５月分）'!P221:P223)=0,"",SUM('別紙様式2-2（４・５月分）'!P221:P223))</f>
        <v>#N/A</v>
      </c>
      <c r="AY290" s="939" t="e">
        <f aca="false">IFERROR(VLOOKUP(K290,【参考】数式用!$AJ$2:$AK$24,2,FALSE),"")))</f>
        <v>#N/A</v>
      </c>
      <c r="AZ290" s="684"/>
      <c r="BE290" s="12"/>
      <c r="BF290" s="831" t="str">
        <f aca="false">G290</f>
        <v/>
      </c>
      <c r="BG290" s="831"/>
      <c r="BH290" s="831"/>
    </row>
    <row r="291" customFormat="false" ht="15" hidden="false" customHeight="true" outlineLevel="0" collapsed="false">
      <c r="A291" s="730"/>
      <c r="B291" s="617"/>
      <c r="C291" s="617"/>
      <c r="D291" s="617"/>
      <c r="E291" s="617"/>
      <c r="F291" s="617"/>
      <c r="G291" s="618"/>
      <c r="H291" s="618"/>
      <c r="I291" s="618"/>
      <c r="J291" s="808"/>
      <c r="K291" s="618"/>
      <c r="L291" s="809"/>
      <c r="M291" s="810"/>
      <c r="N291" s="837" t="str">
        <f aca="false">IF('別紙様式2-2（４・５月分）'!Q222="","",'別紙様式2-2（４・５月分）'!Q222)</f>
        <v/>
      </c>
      <c r="O291" s="863"/>
      <c r="P291" s="813"/>
      <c r="Q291" s="813"/>
      <c r="R291" s="813"/>
      <c r="S291" s="864"/>
      <c r="T291" s="815"/>
      <c r="U291" s="903"/>
      <c r="V291" s="865"/>
      <c r="W291" s="818"/>
      <c r="X291" s="904"/>
      <c r="Y291" s="626"/>
      <c r="Z291" s="904"/>
      <c r="AA291" s="626"/>
      <c r="AB291" s="904"/>
      <c r="AC291" s="626"/>
      <c r="AD291" s="904"/>
      <c r="AE291" s="626"/>
      <c r="AF291" s="626"/>
      <c r="AG291" s="626"/>
      <c r="AH291" s="821"/>
      <c r="AI291" s="866"/>
      <c r="AJ291" s="905"/>
      <c r="AK291" s="937"/>
      <c r="AL291" s="907"/>
      <c r="AM291" s="908"/>
      <c r="AN291" s="909"/>
      <c r="AO291" s="704"/>
      <c r="AP291" s="911"/>
      <c r="AQ291" s="704"/>
      <c r="AR291" s="913"/>
      <c r="AS291" s="914"/>
      <c r="AT291" s="920" t="str">
        <f aca="false">IF(AV292="","",IF(OR(AB292="",AB292&lt;&gt;7,AD292="",AD292&lt;&gt;3),"！算定期間の終わりが令和７年３月になっていません。年度内の廃止予定等がなければ、算定対象月を令和７年３月にしてください。",""))</f>
        <v/>
      </c>
      <c r="AU291" s="938"/>
      <c r="AV291" s="917"/>
      <c r="AW291" s="877" t="str">
        <f aca="false">IF('別紙様式2-2（４・５月分）'!O222="","",'別紙様式2-2（４・５月分）'!O222)</f>
        <v/>
      </c>
      <c r="AX291" s="833"/>
      <c r="AY291" s="939"/>
      <c r="AZ291" s="573"/>
      <c r="BE291" s="12"/>
      <c r="BF291" s="831" t="str">
        <f aca="false">G290</f>
        <v/>
      </c>
      <c r="BG291" s="831"/>
      <c r="BH291" s="831"/>
    </row>
    <row r="292" customFormat="false" ht="15" hidden="false" customHeight="true" outlineLevel="0" collapsed="false">
      <c r="A292" s="730"/>
      <c r="B292" s="617"/>
      <c r="C292" s="617"/>
      <c r="D292" s="617"/>
      <c r="E292" s="617"/>
      <c r="F292" s="617"/>
      <c r="G292" s="618"/>
      <c r="H292" s="618"/>
      <c r="I292" s="618"/>
      <c r="J292" s="808"/>
      <c r="K292" s="618"/>
      <c r="L292" s="809"/>
      <c r="M292" s="810"/>
      <c r="N292" s="837"/>
      <c r="O292" s="863"/>
      <c r="P292" s="873" t="s">
        <v>92</v>
      </c>
      <c r="Q292" s="876" t="e">
        <f aca="false">IFERROR(VLOOKUP('別紙様式2-2（４・５月分）'!AR221,【参考】数式用!$AT$5:$AV$22,3,FALSE),"")))</f>
        <v>#N/A</v>
      </c>
      <c r="R292" s="874" t="s">
        <v>94</v>
      </c>
      <c r="S292" s="875" t="e">
        <f aca="false">IFERROR(VLOOKUP(K290,【参考】数式用!$A$5:$AB$27,MATCH(Q292,【参考】数式用!$B$4:$AB$4,0)+1,0),"")))</f>
        <v>#N/A</v>
      </c>
      <c r="T292" s="843" t="s">
        <v>419</v>
      </c>
      <c r="U292" s="922"/>
      <c r="V292" s="870" t="e">
        <f aca="false">IFERROR(VLOOKUP(K290,【参考】数式用!$A$5:$AB$27,MATCH(U292,【参考】数式用!$B$4:$AB$4,0)+1,0),"")))</f>
        <v>#N/A</v>
      </c>
      <c r="W292" s="846" t="s">
        <v>88</v>
      </c>
      <c r="X292" s="923"/>
      <c r="Y292" s="667" t="s">
        <v>89</v>
      </c>
      <c r="Z292" s="923"/>
      <c r="AA292" s="667" t="s">
        <v>372</v>
      </c>
      <c r="AB292" s="923"/>
      <c r="AC292" s="667" t="s">
        <v>89</v>
      </c>
      <c r="AD292" s="923"/>
      <c r="AE292" s="667" t="s">
        <v>90</v>
      </c>
      <c r="AF292" s="667" t="s">
        <v>101</v>
      </c>
      <c r="AG292" s="667" t="str">
        <f aca="false">IF(X292&gt;=1,(AB292*12+AD292)-(X292*12+Z292)+1,"")</f>
        <v/>
      </c>
      <c r="AH292" s="849" t="s">
        <v>373</v>
      </c>
      <c r="AI292" s="850" t="str">
        <f aca="false">IFERROR(ROUNDDOWN(ROUND(L290*V292,0)*M290,0)*AG292,"")</f>
        <v/>
      </c>
      <c r="AJ292" s="924" t="str">
        <f aca="false">IFERROR(ROUNDDOWN(ROUND((L290*(V292-AX290)),0)*M290,0)*AG292,"")</f>
        <v/>
      </c>
      <c r="AK292" s="852" t="e">
        <f aca="false">IFERROR(ROUNDDOWN(ROUNDDOWN(ROUND(L290*VLOOKUP(K290,【参考】数式用!$A$5:$AB$27,MATCH("新加算Ⅳ",【参考】数式用!$B$4:$AB$4,0)+1,0),0)*M290,0)*AG292*0.5,0),"")),0),0),0))</f>
        <v>#N/A</v>
      </c>
      <c r="AL292" s="925"/>
      <c r="AM292" s="940" t="e">
        <f aca="false">IFERROR(IF('別紙様式2-2（４・５月分）'!Q223="ベア加算","", IF(OR(U292="新加算Ⅰ",U292="新加算Ⅱ",U292="新加算Ⅲ",U292="新加算Ⅳ"),ROUNDDOWN(ROUND(L290*VLOOKUP(K290,【参考】数式用!$A$5:$I$27,MATCH("ベア加算",【参考】数式用!$B$4:$I$4,0)+1,0),0)*M290,0)*AG292,"")),"")),0),0))))</f>
        <v>#N/A</v>
      </c>
      <c r="AN292" s="927"/>
      <c r="AO292" s="930"/>
      <c r="AP292" s="929"/>
      <c r="AQ292" s="930"/>
      <c r="AR292" s="931"/>
      <c r="AS292" s="932"/>
      <c r="AT292" s="920"/>
      <c r="AU292" s="611"/>
      <c r="AV292" s="831" t="str">
        <f aca="false">IF(OR(AB290&lt;&gt;7,AD290&lt;&gt;3),"V列に色付け","")</f>
        <v/>
      </c>
      <c r="AW292" s="877"/>
      <c r="AX292" s="833"/>
      <c r="AY292" s="933"/>
      <c r="AZ292" s="835" t="e">
        <f aca="false">IF(AM292&lt;&gt;"",IF(AN292="○","入力済","未入力"),"")</f>
        <v>#N/A</v>
      </c>
      <c r="BA292" s="835" t="str">
        <f aca="false">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835" t="str">
        <f aca="false">IF(OR(U292="新加算Ⅴ（７）",U292="新加算Ⅴ（９）",U292="新加算Ⅴ（10）",U292="新加算Ⅴ（12）",U292="新加算Ⅴ（13）",U292="新加算Ⅴ（14）"),IF(OR(AP292="○",AP292="令和６年度中に満たす"),"入力済","未入力"),"")</f>
        <v/>
      </c>
      <c r="BC292" s="835" t="str">
        <f aca="false">IF(OR(U292="新加算Ⅰ",U292="新加算Ⅱ",U292="新加算Ⅲ",U292="新加算Ⅴ（１）",U292="新加算Ⅴ（３）",U292="新加算Ⅴ（８）"),IF(OR(AQ292="○",AQ292="令和６年度中に満たす"),"入力済","未入力"),"")</f>
        <v/>
      </c>
      <c r="BD292" s="934" t="str">
        <f aca="false">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831" t="str">
        <f aca="false">IF(OR(U292="新加算Ⅰ",U292="新加算Ⅴ（１）",U292="新加算Ⅴ（２）",U292="新加算Ⅴ（５）",U292="新加算Ⅴ（７）",U292="新加算Ⅴ（10）"),IF(AS292="","未入力","入力済"),"")</f>
        <v/>
      </c>
      <c r="BF292" s="831" t="str">
        <f aca="false">G290</f>
        <v/>
      </c>
      <c r="BG292" s="831"/>
      <c r="BH292" s="831"/>
    </row>
    <row r="293" customFormat="false" ht="30" hidden="false" customHeight="true" outlineLevel="0" collapsed="false">
      <c r="A293" s="730"/>
      <c r="B293" s="617"/>
      <c r="C293" s="617"/>
      <c r="D293" s="617"/>
      <c r="E293" s="617"/>
      <c r="F293" s="617"/>
      <c r="G293" s="618"/>
      <c r="H293" s="618"/>
      <c r="I293" s="618"/>
      <c r="J293" s="808"/>
      <c r="K293" s="618"/>
      <c r="L293" s="809"/>
      <c r="M293" s="810"/>
      <c r="N293" s="859" t="str">
        <f aca="false">IF('別紙様式2-2（４・５月分）'!Q223="","",'別紙様式2-2（４・５月分）'!Q223)</f>
        <v/>
      </c>
      <c r="O293" s="863"/>
      <c r="P293" s="873"/>
      <c r="Q293" s="876"/>
      <c r="R293" s="874"/>
      <c r="S293" s="875"/>
      <c r="T293" s="843"/>
      <c r="U293" s="922"/>
      <c r="V293" s="870"/>
      <c r="W293" s="846"/>
      <c r="X293" s="923"/>
      <c r="Y293" s="667"/>
      <c r="Z293" s="923"/>
      <c r="AA293" s="667"/>
      <c r="AB293" s="923"/>
      <c r="AC293" s="667"/>
      <c r="AD293" s="923"/>
      <c r="AE293" s="667"/>
      <c r="AF293" s="667"/>
      <c r="AG293" s="667"/>
      <c r="AH293" s="849"/>
      <c r="AI293" s="850"/>
      <c r="AJ293" s="924"/>
      <c r="AK293" s="852"/>
      <c r="AL293" s="925"/>
      <c r="AM293" s="940"/>
      <c r="AN293" s="927"/>
      <c r="AO293" s="930"/>
      <c r="AP293" s="929"/>
      <c r="AQ293" s="930"/>
      <c r="AR293" s="931"/>
      <c r="AS293" s="932"/>
      <c r="AT293" s="935" t="str">
        <f aca="false">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611"/>
      <c r="AV293" s="831"/>
      <c r="AW293" s="877" t="str">
        <f aca="false">IF('別紙様式2-2（４・５月分）'!O223="","",'別紙様式2-2（４・５月分）'!O223)</f>
        <v/>
      </c>
      <c r="AX293" s="833"/>
      <c r="AY293" s="936"/>
      <c r="AZ293" s="835" t="str">
        <f aca="false">IF(OR(U293="新加算Ⅰ",U293="新加算Ⅱ",U293="新加算Ⅲ",U293="新加算Ⅳ",U293="新加算Ⅴ（１）",U293="新加算Ⅴ（２）",U293="新加算Ⅴ（３）",U293="新加算ⅠⅤ（４）",U293="新加算Ⅴ（５）",U293="新加算Ⅴ（６）",U293="新加算Ⅴ（８）",U293="新加算Ⅴ（11）"),IF(AJ293="○","","未入力"),"")</f>
        <v/>
      </c>
      <c r="BA293" s="835" t="str">
        <f aca="false">IF(OR(V293="新加算Ⅰ",V293="新加算Ⅱ",V293="新加算Ⅲ",V293="新加算Ⅳ",V293="新加算Ⅴ（１）",V293="新加算Ⅴ（２）",V293="新加算Ⅴ（３）",V293="新加算ⅠⅤ（４）",V293="新加算Ⅴ（５）",V293="新加算Ⅴ（６）",V293="新加算Ⅴ（８）",V293="新加算Ⅴ（11）"),IF(AK293="○","","未入力"),"")</f>
        <v/>
      </c>
      <c r="BB293" s="835" t="str">
        <f aca="false">IF(OR(V293="新加算Ⅴ（７）",V293="新加算Ⅴ（９）",V293="新加算Ⅴ（10）",V293="新加算Ⅴ（12）",V293="新加算Ⅴ（13）",V293="新加算Ⅴ（14）"),IF(AL293="○","","未入力"),"")</f>
        <v/>
      </c>
      <c r="BC293" s="835" t="str">
        <f aca="false">IF(OR(V293="新加算Ⅰ",V293="新加算Ⅱ",V293="新加算Ⅲ",V293="新加算Ⅴ（１）",V293="新加算Ⅴ（３）",V293="新加算Ⅴ（８）"),IF(AM293="○","","未入力"),"")</f>
        <v/>
      </c>
      <c r="BD293" s="934" t="str">
        <f aca="false">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831" t="str">
        <f aca="false">IF(AND(U293&lt;&gt;"（参考）令和７年度の移行予定",OR(V293="新加算Ⅰ",V293="新加算Ⅴ（１）",V293="新加算Ⅴ（２）",V293="新加算Ⅴ（５）",V293="新加算Ⅴ（７）",V293="新加算Ⅴ（10）")),IF(AO293="","未入力",IF(AO293="いずれも取得していない","要件を満たさない","")),"")</f>
        <v/>
      </c>
      <c r="BF293" s="831" t="str">
        <f aca="false">G290</f>
        <v/>
      </c>
      <c r="BG293" s="831"/>
      <c r="BH293" s="831"/>
    </row>
    <row r="294" customFormat="false" ht="30" hidden="false" customHeight="true" outlineLevel="0" collapsed="false">
      <c r="A294" s="616" t="n">
        <v>71</v>
      </c>
      <c r="B294" s="731" t="str">
        <f aca="false">IF(基本情報入力シート!C124="","",基本情報入力シート!C124)</f>
        <v/>
      </c>
      <c r="C294" s="731"/>
      <c r="D294" s="731"/>
      <c r="E294" s="731"/>
      <c r="F294" s="731"/>
      <c r="G294" s="732" t="str">
        <f aca="false">IF(基本情報入力シート!M124="","",基本情報入力シート!M124)</f>
        <v/>
      </c>
      <c r="H294" s="732" t="str">
        <f aca="false">IF(基本情報入力シート!R124="","",基本情報入力シート!R124)</f>
        <v/>
      </c>
      <c r="I294" s="732" t="str">
        <f aca="false">IF(基本情報入力シート!W124="","",基本情報入力シート!W124)</f>
        <v/>
      </c>
      <c r="J294" s="860" t="str">
        <f aca="false">IF(基本情報入力シート!X124="","",基本情報入力シート!X124)</f>
        <v/>
      </c>
      <c r="K294" s="732" t="str">
        <f aca="false">IF(基本情報入力シート!Y124="","",基本情報入力シート!Y124)</f>
        <v/>
      </c>
      <c r="L294" s="861" t="str">
        <f aca="false">IF(基本情報入力シート!AB124="","",基本情報入力シート!AB124)</f>
        <v/>
      </c>
      <c r="M294" s="862" t="e">
        <f aca="false">IF(基本情報入力シート!AC124="","",基本情報入力シート!AC124)</f>
        <v>#N/A</v>
      </c>
      <c r="N294" s="811" t="str">
        <f aca="false">IF('別紙様式2-2（４・５月分）'!Q224="","",'別紙様式2-2（４・５月分）'!Q224)</f>
        <v/>
      </c>
      <c r="O294" s="863" t="e">
        <f aca="false">IF(SUM('別紙様式2-2（４・５月分）'!R224:R226)=0,"",SUM('別紙様式2-2（４・５月分）'!R224:R226))</f>
        <v>#N/A</v>
      </c>
      <c r="P294" s="813" t="e">
        <f aca="false">IFERROR(VLOOKUP('別紙様式2-2（４・５月分）'!AR224,【参考】数式用!$AT$5:$AU$22,2,FALSE),"")))</f>
        <v>#N/A</v>
      </c>
      <c r="Q294" s="813"/>
      <c r="R294" s="813"/>
      <c r="S294" s="864" t="e">
        <f aca="false">IFERROR(VLOOKUP(K294,【参考】数式用!$A$5:$AB$27,MATCH(P294,【参考】数式用!$B$4:$AB$4,0)+1,0),"")))</f>
        <v>#N/A</v>
      </c>
      <c r="T294" s="815" t="s">
        <v>418</v>
      </c>
      <c r="U294" s="903" t="str">
        <f aca="false">IF('別紙様式2-3（６月以降分）'!U294="","",'別紙様式2-3（６月以降分）'!U294)</f>
        <v/>
      </c>
      <c r="V294" s="865" t="e">
        <f aca="false">IFERROR(VLOOKUP(K294,【参考】数式用!$A$5:$AB$27,MATCH(U294,【参考】数式用!$B$4:$AB$4,0)+1,0),"")))</f>
        <v>#N/A</v>
      </c>
      <c r="W294" s="818" t="s">
        <v>88</v>
      </c>
      <c r="X294" s="904" t="n">
        <f aca="false">'別紙様式2-3（６月以降分）'!X294</f>
        <v>6</v>
      </c>
      <c r="Y294" s="626" t="s">
        <v>89</v>
      </c>
      <c r="Z294" s="904" t="n">
        <f aca="false">'別紙様式2-3（６月以降分）'!Z294</f>
        <v>6</v>
      </c>
      <c r="AA294" s="626" t="s">
        <v>372</v>
      </c>
      <c r="AB294" s="904" t="n">
        <f aca="false">'別紙様式2-3（６月以降分）'!AB294</f>
        <v>7</v>
      </c>
      <c r="AC294" s="626" t="s">
        <v>89</v>
      </c>
      <c r="AD294" s="904" t="n">
        <f aca="false">'別紙様式2-3（６月以降分）'!AD294</f>
        <v>3</v>
      </c>
      <c r="AE294" s="626" t="s">
        <v>90</v>
      </c>
      <c r="AF294" s="626" t="s">
        <v>101</v>
      </c>
      <c r="AG294" s="626" t="n">
        <f aca="false">IF(X294&gt;=1,(AB294*12+AD294)-(X294*12+Z294)+1,"")</f>
        <v>10</v>
      </c>
      <c r="AH294" s="821" t="s">
        <v>373</v>
      </c>
      <c r="AI294" s="866" t="str">
        <f aca="false">'別紙様式2-3（６月以降分）'!AI294</f>
        <v/>
      </c>
      <c r="AJ294" s="905" t="str">
        <f aca="false">'別紙様式2-3（６月以降分）'!AJ294</f>
        <v/>
      </c>
      <c r="AK294" s="937" t="n">
        <f aca="false">'別紙様式2-3（６月以降分）'!AK294</f>
        <v>0</v>
      </c>
      <c r="AL294" s="907" t="str">
        <f aca="false">IF('別紙様式2-3（６月以降分）'!AL294="","",'別紙様式2-3（６月以降分）'!AL294)</f>
        <v/>
      </c>
      <c r="AM294" s="908" t="n">
        <f aca="false">'別紙様式2-3（６月以降分）'!AM294</f>
        <v>0</v>
      </c>
      <c r="AN294" s="909" t="str">
        <f aca="false">IF('別紙様式2-3（６月以降分）'!AN294="","",'別紙様式2-3（６月以降分）'!AN294)</f>
        <v/>
      </c>
      <c r="AO294" s="704" t="str">
        <f aca="false">IF('別紙様式2-3（６月以降分）'!AO294="","",'別紙様式2-3（６月以降分）'!AO294)</f>
        <v/>
      </c>
      <c r="AP294" s="911" t="str">
        <f aca="false">IF('別紙様式2-3（６月以降分）'!AP294="","",'別紙様式2-3（６月以降分）'!AP294)</f>
        <v/>
      </c>
      <c r="AQ294" s="704" t="str">
        <f aca="false">IF('別紙様式2-3（６月以降分）'!AQ294="","",'別紙様式2-3（６月以降分）'!AQ294)</f>
        <v/>
      </c>
      <c r="AR294" s="913" t="str">
        <f aca="false">IF('別紙様式2-3（６月以降分）'!AR294="","",'別紙様式2-3（６月以降分）'!AR294)</f>
        <v/>
      </c>
      <c r="AS294" s="914" t="str">
        <f aca="false">IF('別紙様式2-3（６月以降分）'!AS294="","",'別紙様式2-3（６月以降分）'!AS294)</f>
        <v/>
      </c>
      <c r="AT294" s="915" t="str">
        <f aca="false">IF(AV296="","",IF(V296&lt;V294,"！加算の要件上は問題ありませんが、令和６年度当初の新加算の加算率と比較して、移行後の加算率が下がる計画になっています。",""))</f>
        <v/>
      </c>
      <c r="AU294" s="938"/>
      <c r="AV294" s="917"/>
      <c r="AW294" s="877" t="str">
        <f aca="false">IF('別紙様式2-2（４・５月分）'!O224="","",'別紙様式2-2（４・５月分）'!O224)</f>
        <v/>
      </c>
      <c r="AX294" s="833" t="e">
        <f aca="false">IF(SUM('別紙様式2-2（４・５月分）'!P224:P226)=0,"",SUM('別紙様式2-2（４・５月分）'!P224:P226))</f>
        <v>#N/A</v>
      </c>
      <c r="AY294" s="919" t="e">
        <f aca="false">IFERROR(VLOOKUP(K294,【参考】数式用!$AJ$2:$AK$24,2,FALSE),"")))</f>
        <v>#N/A</v>
      </c>
      <c r="AZ294" s="684"/>
      <c r="BE294" s="12"/>
      <c r="BF294" s="831" t="str">
        <f aca="false">G294</f>
        <v/>
      </c>
      <c r="BG294" s="831"/>
      <c r="BH294" s="831"/>
    </row>
    <row r="295" customFormat="false" ht="15" hidden="false" customHeight="true" outlineLevel="0" collapsed="false">
      <c r="A295" s="616"/>
      <c r="B295" s="731"/>
      <c r="C295" s="731"/>
      <c r="D295" s="731"/>
      <c r="E295" s="731"/>
      <c r="F295" s="731"/>
      <c r="G295" s="732"/>
      <c r="H295" s="732"/>
      <c r="I295" s="732"/>
      <c r="J295" s="860"/>
      <c r="K295" s="732"/>
      <c r="L295" s="861"/>
      <c r="M295" s="862"/>
      <c r="N295" s="837" t="str">
        <f aca="false">IF('別紙様式2-2（４・５月分）'!Q225="","",'別紙様式2-2（４・５月分）'!Q225)</f>
        <v/>
      </c>
      <c r="O295" s="863"/>
      <c r="P295" s="813"/>
      <c r="Q295" s="813"/>
      <c r="R295" s="813"/>
      <c r="S295" s="864"/>
      <c r="T295" s="815"/>
      <c r="U295" s="903"/>
      <c r="V295" s="865"/>
      <c r="W295" s="818"/>
      <c r="X295" s="904"/>
      <c r="Y295" s="626"/>
      <c r="Z295" s="904"/>
      <c r="AA295" s="626"/>
      <c r="AB295" s="904"/>
      <c r="AC295" s="626"/>
      <c r="AD295" s="904"/>
      <c r="AE295" s="626"/>
      <c r="AF295" s="626"/>
      <c r="AG295" s="626"/>
      <c r="AH295" s="821"/>
      <c r="AI295" s="866"/>
      <c r="AJ295" s="905"/>
      <c r="AK295" s="937"/>
      <c r="AL295" s="907"/>
      <c r="AM295" s="908"/>
      <c r="AN295" s="909"/>
      <c r="AO295" s="704"/>
      <c r="AP295" s="911"/>
      <c r="AQ295" s="704"/>
      <c r="AR295" s="913"/>
      <c r="AS295" s="914"/>
      <c r="AT295" s="920" t="str">
        <f aca="false">IF(AV296="","",IF(OR(AB296="",AB296&lt;&gt;7,AD296="",AD296&lt;&gt;3),"！算定期間の終わりが令和７年３月になっていません。年度内の廃止予定等がなければ、算定対象月を令和７年３月にしてください。",""))</f>
        <v/>
      </c>
      <c r="AU295" s="938"/>
      <c r="AV295" s="917"/>
      <c r="AW295" s="877" t="str">
        <f aca="false">IF('別紙様式2-2（４・５月分）'!O225="","",'別紙様式2-2（４・５月分）'!O225)</f>
        <v/>
      </c>
      <c r="AX295" s="833"/>
      <c r="AY295" s="919"/>
      <c r="AZ295" s="573"/>
      <c r="BE295" s="12"/>
      <c r="BF295" s="831" t="str">
        <f aca="false">G294</f>
        <v/>
      </c>
      <c r="BG295" s="831"/>
      <c r="BH295" s="831"/>
    </row>
    <row r="296" customFormat="false" ht="15" hidden="false" customHeight="true" outlineLevel="0" collapsed="false">
      <c r="A296" s="616"/>
      <c r="B296" s="731"/>
      <c r="C296" s="731"/>
      <c r="D296" s="731"/>
      <c r="E296" s="731"/>
      <c r="F296" s="731"/>
      <c r="G296" s="732"/>
      <c r="H296" s="732"/>
      <c r="I296" s="732"/>
      <c r="J296" s="860"/>
      <c r="K296" s="732"/>
      <c r="L296" s="861"/>
      <c r="M296" s="862"/>
      <c r="N296" s="837"/>
      <c r="O296" s="863"/>
      <c r="P296" s="873" t="s">
        <v>92</v>
      </c>
      <c r="Q296" s="876" t="e">
        <f aca="false">IFERROR(VLOOKUP('別紙様式2-2（４・５月分）'!AR224,【参考】数式用!$AT$5:$AV$22,3,FALSE),"")))</f>
        <v>#N/A</v>
      </c>
      <c r="R296" s="874" t="s">
        <v>94</v>
      </c>
      <c r="S296" s="869" t="e">
        <f aca="false">IFERROR(VLOOKUP(K294,【参考】数式用!$A$5:$AB$27,MATCH(Q296,【参考】数式用!$B$4:$AB$4,0)+1,0),"")))</f>
        <v>#N/A</v>
      </c>
      <c r="T296" s="843" t="s">
        <v>419</v>
      </c>
      <c r="U296" s="922"/>
      <c r="V296" s="870" t="e">
        <f aca="false">IFERROR(VLOOKUP(K294,【参考】数式用!$A$5:$AB$27,MATCH(U296,【参考】数式用!$B$4:$AB$4,0)+1,0),"")))</f>
        <v>#N/A</v>
      </c>
      <c r="W296" s="846" t="s">
        <v>88</v>
      </c>
      <c r="X296" s="923"/>
      <c r="Y296" s="667" t="s">
        <v>89</v>
      </c>
      <c r="Z296" s="923"/>
      <c r="AA296" s="667" t="s">
        <v>372</v>
      </c>
      <c r="AB296" s="923"/>
      <c r="AC296" s="667" t="s">
        <v>89</v>
      </c>
      <c r="AD296" s="923"/>
      <c r="AE296" s="667" t="s">
        <v>90</v>
      </c>
      <c r="AF296" s="667" t="s">
        <v>101</v>
      </c>
      <c r="AG296" s="667" t="str">
        <f aca="false">IF(X296&gt;=1,(AB296*12+AD296)-(X296*12+Z296)+1,"")</f>
        <v/>
      </c>
      <c r="AH296" s="849" t="s">
        <v>373</v>
      </c>
      <c r="AI296" s="850" t="str">
        <f aca="false">IFERROR(ROUNDDOWN(ROUND(L294*V296,0)*M294,0)*AG296,"")</f>
        <v/>
      </c>
      <c r="AJ296" s="924" t="str">
        <f aca="false">IFERROR(ROUNDDOWN(ROUND((L294*(V296-AX294)),0)*M294,0)*AG296,"")</f>
        <v/>
      </c>
      <c r="AK296" s="852" t="e">
        <f aca="false">IFERROR(ROUNDDOWN(ROUNDDOWN(ROUND(L294*VLOOKUP(K294,【参考】数式用!$A$5:$AB$27,MATCH("新加算Ⅳ",【参考】数式用!$B$4:$AB$4,0)+1,0),0)*M294,0)*AG296*0.5,0),"")),0),0),0))</f>
        <v>#N/A</v>
      </c>
      <c r="AL296" s="925"/>
      <c r="AM296" s="940" t="e">
        <f aca="false">IFERROR(IF('別紙様式2-2（４・５月分）'!Q226="ベア加算","", IF(OR(U296="新加算Ⅰ",U296="新加算Ⅱ",U296="新加算Ⅲ",U296="新加算Ⅳ"),ROUNDDOWN(ROUND(L294*VLOOKUP(K294,【参考】数式用!$A$5:$I$27,MATCH("ベア加算",【参考】数式用!$B$4:$I$4,0)+1,0),0)*M294,0)*AG296,"")),"")),0),0))))</f>
        <v>#N/A</v>
      </c>
      <c r="AN296" s="927"/>
      <c r="AO296" s="930"/>
      <c r="AP296" s="929"/>
      <c r="AQ296" s="930"/>
      <c r="AR296" s="931"/>
      <c r="AS296" s="932"/>
      <c r="AT296" s="920"/>
      <c r="AU296" s="611"/>
      <c r="AV296" s="831" t="str">
        <f aca="false">IF(OR(AB294&lt;&gt;7,AD294&lt;&gt;3),"V列に色付け","")</f>
        <v/>
      </c>
      <c r="AW296" s="877"/>
      <c r="AX296" s="833"/>
      <c r="AY296" s="933"/>
      <c r="AZ296" s="835" t="e">
        <f aca="false">IF(AM296&lt;&gt;"",IF(AN296="○","入力済","未入力"),"")</f>
        <v>#N/A</v>
      </c>
      <c r="BA296" s="835" t="str">
        <f aca="false">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835" t="str">
        <f aca="false">IF(OR(U296="新加算Ⅴ（７）",U296="新加算Ⅴ（９）",U296="新加算Ⅴ（10）",U296="新加算Ⅴ（12）",U296="新加算Ⅴ（13）",U296="新加算Ⅴ（14）"),IF(OR(AP296="○",AP296="令和６年度中に満たす"),"入力済","未入力"),"")</f>
        <v/>
      </c>
      <c r="BC296" s="835" t="str">
        <f aca="false">IF(OR(U296="新加算Ⅰ",U296="新加算Ⅱ",U296="新加算Ⅲ",U296="新加算Ⅴ（１）",U296="新加算Ⅴ（３）",U296="新加算Ⅴ（８）"),IF(OR(AQ296="○",AQ296="令和６年度中に満たす"),"入力済","未入力"),"")</f>
        <v/>
      </c>
      <c r="BD296" s="934" t="str">
        <f aca="false">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831" t="str">
        <f aca="false">IF(OR(U296="新加算Ⅰ",U296="新加算Ⅴ（１）",U296="新加算Ⅴ（２）",U296="新加算Ⅴ（５）",U296="新加算Ⅴ（７）",U296="新加算Ⅴ（10）"),IF(AS296="","未入力","入力済"),"")</f>
        <v/>
      </c>
      <c r="BF296" s="831" t="str">
        <f aca="false">G294</f>
        <v/>
      </c>
      <c r="BG296" s="831"/>
      <c r="BH296" s="831"/>
    </row>
    <row r="297" customFormat="false" ht="30" hidden="false" customHeight="true" outlineLevel="0" collapsed="false">
      <c r="A297" s="616"/>
      <c r="B297" s="731"/>
      <c r="C297" s="731"/>
      <c r="D297" s="731"/>
      <c r="E297" s="731"/>
      <c r="F297" s="731"/>
      <c r="G297" s="732"/>
      <c r="H297" s="732"/>
      <c r="I297" s="732"/>
      <c r="J297" s="860"/>
      <c r="K297" s="732"/>
      <c r="L297" s="861"/>
      <c r="M297" s="862"/>
      <c r="N297" s="859" t="str">
        <f aca="false">IF('別紙様式2-2（４・５月分）'!Q226="","",'別紙様式2-2（４・５月分）'!Q226)</f>
        <v/>
      </c>
      <c r="O297" s="863"/>
      <c r="P297" s="873"/>
      <c r="Q297" s="876"/>
      <c r="R297" s="874"/>
      <c r="S297" s="869"/>
      <c r="T297" s="843"/>
      <c r="U297" s="922"/>
      <c r="V297" s="870"/>
      <c r="W297" s="846"/>
      <c r="X297" s="923"/>
      <c r="Y297" s="667"/>
      <c r="Z297" s="923"/>
      <c r="AA297" s="667"/>
      <c r="AB297" s="923"/>
      <c r="AC297" s="667"/>
      <c r="AD297" s="923"/>
      <c r="AE297" s="667"/>
      <c r="AF297" s="667"/>
      <c r="AG297" s="667"/>
      <c r="AH297" s="849"/>
      <c r="AI297" s="850"/>
      <c r="AJ297" s="924"/>
      <c r="AK297" s="852"/>
      <c r="AL297" s="925"/>
      <c r="AM297" s="940"/>
      <c r="AN297" s="927"/>
      <c r="AO297" s="930"/>
      <c r="AP297" s="929"/>
      <c r="AQ297" s="930"/>
      <c r="AR297" s="931"/>
      <c r="AS297" s="932"/>
      <c r="AT297" s="935" t="str">
        <f aca="false">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611"/>
      <c r="AV297" s="831"/>
      <c r="AW297" s="877" t="str">
        <f aca="false">IF('別紙様式2-2（４・５月分）'!O226="","",'別紙様式2-2（４・５月分）'!O226)</f>
        <v/>
      </c>
      <c r="AX297" s="833"/>
      <c r="AY297" s="936"/>
      <c r="AZ297" s="835" t="str">
        <f aca="false">IF(OR(U297="新加算Ⅰ",U297="新加算Ⅱ",U297="新加算Ⅲ",U297="新加算Ⅳ",U297="新加算Ⅴ（１）",U297="新加算Ⅴ（２）",U297="新加算Ⅴ（３）",U297="新加算ⅠⅤ（４）",U297="新加算Ⅴ（５）",U297="新加算Ⅴ（６）",U297="新加算Ⅴ（８）",U297="新加算Ⅴ（11）"),IF(AJ297="○","","未入力"),"")</f>
        <v/>
      </c>
      <c r="BA297" s="835" t="str">
        <f aca="false">IF(OR(V297="新加算Ⅰ",V297="新加算Ⅱ",V297="新加算Ⅲ",V297="新加算Ⅳ",V297="新加算Ⅴ（１）",V297="新加算Ⅴ（２）",V297="新加算Ⅴ（３）",V297="新加算ⅠⅤ（４）",V297="新加算Ⅴ（５）",V297="新加算Ⅴ（６）",V297="新加算Ⅴ（８）",V297="新加算Ⅴ（11）"),IF(AK297="○","","未入力"),"")</f>
        <v/>
      </c>
      <c r="BB297" s="835" t="str">
        <f aca="false">IF(OR(V297="新加算Ⅴ（７）",V297="新加算Ⅴ（９）",V297="新加算Ⅴ（10）",V297="新加算Ⅴ（12）",V297="新加算Ⅴ（13）",V297="新加算Ⅴ（14）"),IF(AL297="○","","未入力"),"")</f>
        <v/>
      </c>
      <c r="BC297" s="835" t="str">
        <f aca="false">IF(OR(V297="新加算Ⅰ",V297="新加算Ⅱ",V297="新加算Ⅲ",V297="新加算Ⅴ（１）",V297="新加算Ⅴ（３）",V297="新加算Ⅴ（８）"),IF(AM297="○","","未入力"),"")</f>
        <v/>
      </c>
      <c r="BD297" s="934" t="str">
        <f aca="false">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831" t="str">
        <f aca="false">IF(AND(U297&lt;&gt;"（参考）令和７年度の移行予定",OR(V297="新加算Ⅰ",V297="新加算Ⅴ（１）",V297="新加算Ⅴ（２）",V297="新加算Ⅴ（５）",V297="新加算Ⅴ（７）",V297="新加算Ⅴ（10）")),IF(AO297="","未入力",IF(AO297="いずれも取得していない","要件を満たさない","")),"")</f>
        <v/>
      </c>
      <c r="BF297" s="831" t="str">
        <f aca="false">G294</f>
        <v/>
      </c>
      <c r="BG297" s="831"/>
      <c r="BH297" s="831"/>
    </row>
    <row r="298" customFormat="false" ht="30" hidden="false" customHeight="true" outlineLevel="0" collapsed="false">
      <c r="A298" s="730" t="n">
        <v>72</v>
      </c>
      <c r="B298" s="617" t="str">
        <f aca="false">IF(基本情報入力シート!C125="","",基本情報入力シート!C125)</f>
        <v/>
      </c>
      <c r="C298" s="617"/>
      <c r="D298" s="617"/>
      <c r="E298" s="617"/>
      <c r="F298" s="617"/>
      <c r="G298" s="618" t="str">
        <f aca="false">IF(基本情報入力シート!M125="","",基本情報入力シート!M125)</f>
        <v/>
      </c>
      <c r="H298" s="618" t="str">
        <f aca="false">IF(基本情報入力シート!R125="","",基本情報入力シート!R125)</f>
        <v/>
      </c>
      <c r="I298" s="618" t="str">
        <f aca="false">IF(基本情報入力シート!W125="","",基本情報入力シート!W125)</f>
        <v/>
      </c>
      <c r="J298" s="808" t="str">
        <f aca="false">IF(基本情報入力シート!X125="","",基本情報入力シート!X125)</f>
        <v/>
      </c>
      <c r="K298" s="618" t="str">
        <f aca="false">IF(基本情報入力シート!Y125="","",基本情報入力シート!Y125)</f>
        <v/>
      </c>
      <c r="L298" s="809" t="str">
        <f aca="false">IF(基本情報入力シート!AB125="","",基本情報入力シート!AB125)</f>
        <v/>
      </c>
      <c r="M298" s="810" t="e">
        <f aca="false">IF(基本情報入力シート!AC125="","",基本情報入力シート!AC125)</f>
        <v>#N/A</v>
      </c>
      <c r="N298" s="811" t="str">
        <f aca="false">IF('別紙様式2-2（４・５月分）'!Q227="","",'別紙様式2-2（４・５月分）'!Q227)</f>
        <v/>
      </c>
      <c r="O298" s="863" t="e">
        <f aca="false">IF(SUM('別紙様式2-2（４・５月分）'!R227:R229)=0,"",SUM('別紙様式2-2（４・５月分）'!R227:R229))</f>
        <v>#N/A</v>
      </c>
      <c r="P298" s="813" t="e">
        <f aca="false">IFERROR(VLOOKUP('別紙様式2-2（４・５月分）'!AR227,【参考】数式用!$AT$5:$AU$22,2,FALSE),"")))</f>
        <v>#N/A</v>
      </c>
      <c r="Q298" s="813"/>
      <c r="R298" s="813"/>
      <c r="S298" s="864" t="e">
        <f aca="false">IFERROR(VLOOKUP(K298,【参考】数式用!$A$5:$AB$27,MATCH(P298,【参考】数式用!$B$4:$AB$4,0)+1,0),"")))</f>
        <v>#N/A</v>
      </c>
      <c r="T298" s="815" t="s">
        <v>418</v>
      </c>
      <c r="U298" s="903" t="str">
        <f aca="false">IF('別紙様式2-3（６月以降分）'!U298="","",'別紙様式2-3（６月以降分）'!U298)</f>
        <v/>
      </c>
      <c r="V298" s="865" t="e">
        <f aca="false">IFERROR(VLOOKUP(K298,【参考】数式用!$A$5:$AB$27,MATCH(U298,【参考】数式用!$B$4:$AB$4,0)+1,0),"")))</f>
        <v>#N/A</v>
      </c>
      <c r="W298" s="818" t="s">
        <v>88</v>
      </c>
      <c r="X298" s="904" t="n">
        <f aca="false">'別紙様式2-3（６月以降分）'!X298</f>
        <v>6</v>
      </c>
      <c r="Y298" s="626" t="s">
        <v>89</v>
      </c>
      <c r="Z298" s="904" t="n">
        <f aca="false">'別紙様式2-3（６月以降分）'!Z298</f>
        <v>6</v>
      </c>
      <c r="AA298" s="626" t="s">
        <v>372</v>
      </c>
      <c r="AB298" s="904" t="n">
        <f aca="false">'別紙様式2-3（６月以降分）'!AB298</f>
        <v>7</v>
      </c>
      <c r="AC298" s="626" t="s">
        <v>89</v>
      </c>
      <c r="AD298" s="904" t="n">
        <f aca="false">'別紙様式2-3（６月以降分）'!AD298</f>
        <v>3</v>
      </c>
      <c r="AE298" s="626" t="s">
        <v>90</v>
      </c>
      <c r="AF298" s="626" t="s">
        <v>101</v>
      </c>
      <c r="AG298" s="626" t="n">
        <f aca="false">IF(X298&gt;=1,(AB298*12+AD298)-(X298*12+Z298)+1,"")</f>
        <v>10</v>
      </c>
      <c r="AH298" s="821" t="s">
        <v>373</v>
      </c>
      <c r="AI298" s="866" t="str">
        <f aca="false">'別紙様式2-3（６月以降分）'!AI298</f>
        <v/>
      </c>
      <c r="AJ298" s="905" t="str">
        <f aca="false">'別紙様式2-3（６月以降分）'!AJ298</f>
        <v/>
      </c>
      <c r="AK298" s="937" t="n">
        <f aca="false">'別紙様式2-3（６月以降分）'!AK298</f>
        <v>0</v>
      </c>
      <c r="AL298" s="907" t="str">
        <f aca="false">IF('別紙様式2-3（６月以降分）'!AL298="","",'別紙様式2-3（６月以降分）'!AL298)</f>
        <v/>
      </c>
      <c r="AM298" s="908" t="n">
        <f aca="false">'別紙様式2-3（６月以降分）'!AM298</f>
        <v>0</v>
      </c>
      <c r="AN298" s="909" t="str">
        <f aca="false">IF('別紙様式2-3（６月以降分）'!AN298="","",'別紙様式2-3（６月以降分）'!AN298)</f>
        <v/>
      </c>
      <c r="AO298" s="704" t="str">
        <f aca="false">IF('別紙様式2-3（６月以降分）'!AO298="","",'別紙様式2-3（６月以降分）'!AO298)</f>
        <v/>
      </c>
      <c r="AP298" s="911" t="str">
        <f aca="false">IF('別紙様式2-3（６月以降分）'!AP298="","",'別紙様式2-3（６月以降分）'!AP298)</f>
        <v/>
      </c>
      <c r="AQ298" s="704" t="str">
        <f aca="false">IF('別紙様式2-3（６月以降分）'!AQ298="","",'別紙様式2-3（６月以降分）'!AQ298)</f>
        <v/>
      </c>
      <c r="AR298" s="913" t="str">
        <f aca="false">IF('別紙様式2-3（６月以降分）'!AR298="","",'別紙様式2-3（６月以降分）'!AR298)</f>
        <v/>
      </c>
      <c r="AS298" s="914" t="str">
        <f aca="false">IF('別紙様式2-3（６月以降分）'!AS298="","",'別紙様式2-3（６月以降分）'!AS298)</f>
        <v/>
      </c>
      <c r="AT298" s="915" t="str">
        <f aca="false">IF(AV300="","",IF(V300&lt;V298,"！加算の要件上は問題ありませんが、令和６年度当初の新加算の加算率と比較して、移行後の加算率が下がる計画になっています。",""))</f>
        <v/>
      </c>
      <c r="AU298" s="938"/>
      <c r="AV298" s="917"/>
      <c r="AW298" s="877" t="str">
        <f aca="false">IF('別紙様式2-2（４・５月分）'!O227="","",'別紙様式2-2（４・５月分）'!O227)</f>
        <v/>
      </c>
      <c r="AX298" s="833" t="e">
        <f aca="false">IF(SUM('別紙様式2-2（４・５月分）'!P227:P229)=0,"",SUM('別紙様式2-2（４・５月分）'!P227:P229))</f>
        <v>#N/A</v>
      </c>
      <c r="AY298" s="939" t="e">
        <f aca="false">IFERROR(VLOOKUP(K298,【参考】数式用!$AJ$2:$AK$24,2,FALSE),"")))</f>
        <v>#N/A</v>
      </c>
      <c r="AZ298" s="684"/>
      <c r="BE298" s="12"/>
      <c r="BF298" s="831" t="str">
        <f aca="false">G298</f>
        <v/>
      </c>
      <c r="BG298" s="831"/>
      <c r="BH298" s="831"/>
    </row>
    <row r="299" customFormat="false" ht="15" hidden="false" customHeight="true" outlineLevel="0" collapsed="false">
      <c r="A299" s="730"/>
      <c r="B299" s="617"/>
      <c r="C299" s="617"/>
      <c r="D299" s="617"/>
      <c r="E299" s="617"/>
      <c r="F299" s="617"/>
      <c r="G299" s="618"/>
      <c r="H299" s="618"/>
      <c r="I299" s="618"/>
      <c r="J299" s="808"/>
      <c r="K299" s="618"/>
      <c r="L299" s="809"/>
      <c r="M299" s="810"/>
      <c r="N299" s="837" t="str">
        <f aca="false">IF('別紙様式2-2（４・５月分）'!Q228="","",'別紙様式2-2（４・５月分）'!Q228)</f>
        <v/>
      </c>
      <c r="O299" s="863"/>
      <c r="P299" s="813"/>
      <c r="Q299" s="813"/>
      <c r="R299" s="813"/>
      <c r="S299" s="864"/>
      <c r="T299" s="815"/>
      <c r="U299" s="903"/>
      <c r="V299" s="865"/>
      <c r="W299" s="818"/>
      <c r="X299" s="904"/>
      <c r="Y299" s="626"/>
      <c r="Z299" s="904"/>
      <c r="AA299" s="626"/>
      <c r="AB299" s="904"/>
      <c r="AC299" s="626"/>
      <c r="AD299" s="904"/>
      <c r="AE299" s="626"/>
      <c r="AF299" s="626"/>
      <c r="AG299" s="626"/>
      <c r="AH299" s="821"/>
      <c r="AI299" s="866"/>
      <c r="AJ299" s="905"/>
      <c r="AK299" s="937"/>
      <c r="AL299" s="907"/>
      <c r="AM299" s="908"/>
      <c r="AN299" s="909"/>
      <c r="AO299" s="704"/>
      <c r="AP299" s="911"/>
      <c r="AQ299" s="704"/>
      <c r="AR299" s="913"/>
      <c r="AS299" s="914"/>
      <c r="AT299" s="920" t="str">
        <f aca="false">IF(AV300="","",IF(OR(AB300="",AB300&lt;&gt;7,AD300="",AD300&lt;&gt;3),"！算定期間の終わりが令和７年３月になっていません。年度内の廃止予定等がなければ、算定対象月を令和７年３月にしてください。",""))</f>
        <v/>
      </c>
      <c r="AU299" s="938"/>
      <c r="AV299" s="917"/>
      <c r="AW299" s="877" t="str">
        <f aca="false">IF('別紙様式2-2（４・５月分）'!O228="","",'別紙様式2-2（４・５月分）'!O228)</f>
        <v/>
      </c>
      <c r="AX299" s="833"/>
      <c r="AY299" s="939"/>
      <c r="AZ299" s="573"/>
      <c r="BE299" s="12"/>
      <c r="BF299" s="831" t="str">
        <f aca="false">G298</f>
        <v/>
      </c>
      <c r="BG299" s="831"/>
      <c r="BH299" s="831"/>
    </row>
    <row r="300" customFormat="false" ht="15" hidden="false" customHeight="true" outlineLevel="0" collapsed="false">
      <c r="A300" s="730"/>
      <c r="B300" s="617"/>
      <c r="C300" s="617"/>
      <c r="D300" s="617"/>
      <c r="E300" s="617"/>
      <c r="F300" s="617"/>
      <c r="G300" s="618"/>
      <c r="H300" s="618"/>
      <c r="I300" s="618"/>
      <c r="J300" s="808"/>
      <c r="K300" s="618"/>
      <c r="L300" s="809"/>
      <c r="M300" s="810"/>
      <c r="N300" s="837"/>
      <c r="O300" s="863"/>
      <c r="P300" s="873" t="s">
        <v>92</v>
      </c>
      <c r="Q300" s="876" t="e">
        <f aca="false">IFERROR(VLOOKUP('別紙様式2-2（４・５月分）'!AR227,【参考】数式用!$AT$5:$AV$22,3,FALSE),"")))</f>
        <v>#N/A</v>
      </c>
      <c r="R300" s="874" t="s">
        <v>94</v>
      </c>
      <c r="S300" s="875" t="e">
        <f aca="false">IFERROR(VLOOKUP(K298,【参考】数式用!$A$5:$AB$27,MATCH(Q300,【参考】数式用!$B$4:$AB$4,0)+1,0),"")))</f>
        <v>#N/A</v>
      </c>
      <c r="T300" s="843" t="s">
        <v>419</v>
      </c>
      <c r="U300" s="922"/>
      <c r="V300" s="870" t="e">
        <f aca="false">IFERROR(VLOOKUP(K298,【参考】数式用!$A$5:$AB$27,MATCH(U300,【参考】数式用!$B$4:$AB$4,0)+1,0),"")))</f>
        <v>#N/A</v>
      </c>
      <c r="W300" s="846" t="s">
        <v>88</v>
      </c>
      <c r="X300" s="923"/>
      <c r="Y300" s="667" t="s">
        <v>89</v>
      </c>
      <c r="Z300" s="923"/>
      <c r="AA300" s="667" t="s">
        <v>372</v>
      </c>
      <c r="AB300" s="923"/>
      <c r="AC300" s="667" t="s">
        <v>89</v>
      </c>
      <c r="AD300" s="923"/>
      <c r="AE300" s="667" t="s">
        <v>90</v>
      </c>
      <c r="AF300" s="667" t="s">
        <v>101</v>
      </c>
      <c r="AG300" s="667" t="str">
        <f aca="false">IF(X300&gt;=1,(AB300*12+AD300)-(X300*12+Z300)+1,"")</f>
        <v/>
      </c>
      <c r="AH300" s="849" t="s">
        <v>373</v>
      </c>
      <c r="AI300" s="850" t="str">
        <f aca="false">IFERROR(ROUNDDOWN(ROUND(L298*V300,0)*M298,0)*AG300,"")</f>
        <v/>
      </c>
      <c r="AJ300" s="924" t="str">
        <f aca="false">IFERROR(ROUNDDOWN(ROUND((L298*(V300-AX298)),0)*M298,0)*AG300,"")</f>
        <v/>
      </c>
      <c r="AK300" s="852" t="e">
        <f aca="false">IFERROR(ROUNDDOWN(ROUNDDOWN(ROUND(L298*VLOOKUP(K298,【参考】数式用!$A$5:$AB$27,MATCH("新加算Ⅳ",【参考】数式用!$B$4:$AB$4,0)+1,0),0)*M298,0)*AG300*0.5,0),"")),0),0),0))</f>
        <v>#N/A</v>
      </c>
      <c r="AL300" s="925"/>
      <c r="AM300" s="940" t="e">
        <f aca="false">IFERROR(IF('別紙様式2-2（４・５月分）'!Q229="ベア加算","", IF(OR(U300="新加算Ⅰ",U300="新加算Ⅱ",U300="新加算Ⅲ",U300="新加算Ⅳ"),ROUNDDOWN(ROUND(L298*VLOOKUP(K298,【参考】数式用!$A$5:$I$27,MATCH("ベア加算",【参考】数式用!$B$4:$I$4,0)+1,0),0)*M298,0)*AG300,"")),"")),0),0))))</f>
        <v>#N/A</v>
      </c>
      <c r="AN300" s="927"/>
      <c r="AO300" s="930"/>
      <c r="AP300" s="929"/>
      <c r="AQ300" s="930"/>
      <c r="AR300" s="931"/>
      <c r="AS300" s="932"/>
      <c r="AT300" s="920"/>
      <c r="AU300" s="611"/>
      <c r="AV300" s="831" t="str">
        <f aca="false">IF(OR(AB298&lt;&gt;7,AD298&lt;&gt;3),"V列に色付け","")</f>
        <v/>
      </c>
      <c r="AW300" s="877"/>
      <c r="AX300" s="833"/>
      <c r="AY300" s="933"/>
      <c r="AZ300" s="835" t="e">
        <f aca="false">IF(AM300&lt;&gt;"",IF(AN300="○","入力済","未入力"),"")</f>
        <v>#N/A</v>
      </c>
      <c r="BA300" s="835" t="str">
        <f aca="false">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835" t="str">
        <f aca="false">IF(OR(U300="新加算Ⅴ（７）",U300="新加算Ⅴ（９）",U300="新加算Ⅴ（10）",U300="新加算Ⅴ（12）",U300="新加算Ⅴ（13）",U300="新加算Ⅴ（14）"),IF(OR(AP300="○",AP300="令和６年度中に満たす"),"入力済","未入力"),"")</f>
        <v/>
      </c>
      <c r="BC300" s="835" t="str">
        <f aca="false">IF(OR(U300="新加算Ⅰ",U300="新加算Ⅱ",U300="新加算Ⅲ",U300="新加算Ⅴ（１）",U300="新加算Ⅴ（３）",U300="新加算Ⅴ（８）"),IF(OR(AQ300="○",AQ300="令和６年度中に満たす"),"入力済","未入力"),"")</f>
        <v/>
      </c>
      <c r="BD300" s="934" t="str">
        <f aca="false">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831" t="str">
        <f aca="false">IF(OR(U300="新加算Ⅰ",U300="新加算Ⅴ（１）",U300="新加算Ⅴ（２）",U300="新加算Ⅴ（５）",U300="新加算Ⅴ（７）",U300="新加算Ⅴ（10）"),IF(AS300="","未入力","入力済"),"")</f>
        <v/>
      </c>
      <c r="BF300" s="831" t="str">
        <f aca="false">G298</f>
        <v/>
      </c>
      <c r="BG300" s="831"/>
      <c r="BH300" s="831"/>
    </row>
    <row r="301" customFormat="false" ht="30" hidden="false" customHeight="true" outlineLevel="0" collapsed="false">
      <c r="A301" s="730"/>
      <c r="B301" s="617"/>
      <c r="C301" s="617"/>
      <c r="D301" s="617"/>
      <c r="E301" s="617"/>
      <c r="F301" s="617"/>
      <c r="G301" s="618"/>
      <c r="H301" s="618"/>
      <c r="I301" s="618"/>
      <c r="J301" s="808"/>
      <c r="K301" s="618"/>
      <c r="L301" s="809"/>
      <c r="M301" s="810"/>
      <c r="N301" s="859" t="str">
        <f aca="false">IF('別紙様式2-2（４・５月分）'!Q229="","",'別紙様式2-2（４・５月分）'!Q229)</f>
        <v/>
      </c>
      <c r="O301" s="863"/>
      <c r="P301" s="873"/>
      <c r="Q301" s="876"/>
      <c r="R301" s="874"/>
      <c r="S301" s="875"/>
      <c r="T301" s="843"/>
      <c r="U301" s="922"/>
      <c r="V301" s="870"/>
      <c r="W301" s="846"/>
      <c r="X301" s="923"/>
      <c r="Y301" s="667"/>
      <c r="Z301" s="923"/>
      <c r="AA301" s="667"/>
      <c r="AB301" s="923"/>
      <c r="AC301" s="667"/>
      <c r="AD301" s="923"/>
      <c r="AE301" s="667"/>
      <c r="AF301" s="667"/>
      <c r="AG301" s="667"/>
      <c r="AH301" s="849"/>
      <c r="AI301" s="850"/>
      <c r="AJ301" s="924"/>
      <c r="AK301" s="852"/>
      <c r="AL301" s="925"/>
      <c r="AM301" s="940"/>
      <c r="AN301" s="927"/>
      <c r="AO301" s="930"/>
      <c r="AP301" s="929"/>
      <c r="AQ301" s="930"/>
      <c r="AR301" s="931"/>
      <c r="AS301" s="932"/>
      <c r="AT301" s="935" t="str">
        <f aca="false">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611"/>
      <c r="AV301" s="831"/>
      <c r="AW301" s="877" t="str">
        <f aca="false">IF('別紙様式2-2（４・５月分）'!O229="","",'別紙様式2-2（４・５月分）'!O229)</f>
        <v/>
      </c>
      <c r="AX301" s="833"/>
      <c r="AY301" s="936"/>
      <c r="AZ301" s="835" t="str">
        <f aca="false">IF(OR(U301="新加算Ⅰ",U301="新加算Ⅱ",U301="新加算Ⅲ",U301="新加算Ⅳ",U301="新加算Ⅴ（１）",U301="新加算Ⅴ（２）",U301="新加算Ⅴ（３）",U301="新加算ⅠⅤ（４）",U301="新加算Ⅴ（５）",U301="新加算Ⅴ（６）",U301="新加算Ⅴ（８）",U301="新加算Ⅴ（11）"),IF(AJ301="○","","未入力"),"")</f>
        <v/>
      </c>
      <c r="BA301" s="835" t="str">
        <f aca="false">IF(OR(V301="新加算Ⅰ",V301="新加算Ⅱ",V301="新加算Ⅲ",V301="新加算Ⅳ",V301="新加算Ⅴ（１）",V301="新加算Ⅴ（２）",V301="新加算Ⅴ（３）",V301="新加算ⅠⅤ（４）",V301="新加算Ⅴ（５）",V301="新加算Ⅴ（６）",V301="新加算Ⅴ（８）",V301="新加算Ⅴ（11）"),IF(AK301="○","","未入力"),"")</f>
        <v/>
      </c>
      <c r="BB301" s="835" t="str">
        <f aca="false">IF(OR(V301="新加算Ⅴ（７）",V301="新加算Ⅴ（９）",V301="新加算Ⅴ（10）",V301="新加算Ⅴ（12）",V301="新加算Ⅴ（13）",V301="新加算Ⅴ（14）"),IF(AL301="○","","未入力"),"")</f>
        <v/>
      </c>
      <c r="BC301" s="835" t="str">
        <f aca="false">IF(OR(V301="新加算Ⅰ",V301="新加算Ⅱ",V301="新加算Ⅲ",V301="新加算Ⅴ（１）",V301="新加算Ⅴ（３）",V301="新加算Ⅴ（８）"),IF(AM301="○","","未入力"),"")</f>
        <v/>
      </c>
      <c r="BD301" s="934" t="str">
        <f aca="false">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831" t="str">
        <f aca="false">IF(AND(U301&lt;&gt;"（参考）令和７年度の移行予定",OR(V301="新加算Ⅰ",V301="新加算Ⅴ（１）",V301="新加算Ⅴ（２）",V301="新加算Ⅴ（５）",V301="新加算Ⅴ（７）",V301="新加算Ⅴ（10）")),IF(AO301="","未入力",IF(AO301="いずれも取得していない","要件を満たさない","")),"")</f>
        <v/>
      </c>
      <c r="BF301" s="831" t="str">
        <f aca="false">G298</f>
        <v/>
      </c>
      <c r="BG301" s="831"/>
      <c r="BH301" s="831"/>
    </row>
    <row r="302" customFormat="false" ht="30" hidden="false" customHeight="true" outlineLevel="0" collapsed="false">
      <c r="A302" s="616" t="n">
        <v>73</v>
      </c>
      <c r="B302" s="731" t="str">
        <f aca="false">IF(基本情報入力シート!C126="","",基本情報入力シート!C126)</f>
        <v/>
      </c>
      <c r="C302" s="731"/>
      <c r="D302" s="731"/>
      <c r="E302" s="731"/>
      <c r="F302" s="731"/>
      <c r="G302" s="732" t="str">
        <f aca="false">IF(基本情報入力シート!M126="","",基本情報入力シート!M126)</f>
        <v/>
      </c>
      <c r="H302" s="732" t="str">
        <f aca="false">IF(基本情報入力シート!R126="","",基本情報入力シート!R126)</f>
        <v/>
      </c>
      <c r="I302" s="732" t="str">
        <f aca="false">IF(基本情報入力シート!W126="","",基本情報入力シート!W126)</f>
        <v/>
      </c>
      <c r="J302" s="860" t="str">
        <f aca="false">IF(基本情報入力シート!X126="","",基本情報入力シート!X126)</f>
        <v/>
      </c>
      <c r="K302" s="732" t="str">
        <f aca="false">IF(基本情報入力シート!Y126="","",基本情報入力シート!Y126)</f>
        <v/>
      </c>
      <c r="L302" s="861" t="str">
        <f aca="false">IF(基本情報入力シート!AB126="","",基本情報入力シート!AB126)</f>
        <v/>
      </c>
      <c r="M302" s="862" t="e">
        <f aca="false">IF(基本情報入力シート!AC126="","",基本情報入力シート!AC126)</f>
        <v>#N/A</v>
      </c>
      <c r="N302" s="811" t="str">
        <f aca="false">IF('別紙様式2-2（４・５月分）'!Q230="","",'別紙様式2-2（４・５月分）'!Q230)</f>
        <v/>
      </c>
      <c r="O302" s="863" t="e">
        <f aca="false">IF(SUM('別紙様式2-2（４・５月分）'!R230:R232)=0,"",SUM('別紙様式2-2（４・５月分）'!R230:R232))</f>
        <v>#N/A</v>
      </c>
      <c r="P302" s="813" t="e">
        <f aca="false">IFERROR(VLOOKUP('別紙様式2-2（４・５月分）'!AR230,【参考】数式用!$AT$5:$AU$22,2,FALSE),"")))</f>
        <v>#N/A</v>
      </c>
      <c r="Q302" s="813"/>
      <c r="R302" s="813"/>
      <c r="S302" s="864" t="e">
        <f aca="false">IFERROR(VLOOKUP(K302,【参考】数式用!$A$5:$AB$27,MATCH(P302,【参考】数式用!$B$4:$AB$4,0)+1,0),"")))</f>
        <v>#N/A</v>
      </c>
      <c r="T302" s="815" t="s">
        <v>418</v>
      </c>
      <c r="U302" s="903" t="str">
        <f aca="false">IF('別紙様式2-3（６月以降分）'!U302="","",'別紙様式2-3（６月以降分）'!U302)</f>
        <v/>
      </c>
      <c r="V302" s="865" t="e">
        <f aca="false">IFERROR(VLOOKUP(K302,【参考】数式用!$A$5:$AB$27,MATCH(U302,【参考】数式用!$B$4:$AB$4,0)+1,0),"")))</f>
        <v>#N/A</v>
      </c>
      <c r="W302" s="818" t="s">
        <v>88</v>
      </c>
      <c r="X302" s="904" t="n">
        <f aca="false">'別紙様式2-3（６月以降分）'!X302</f>
        <v>6</v>
      </c>
      <c r="Y302" s="626" t="s">
        <v>89</v>
      </c>
      <c r="Z302" s="904" t="n">
        <f aca="false">'別紙様式2-3（６月以降分）'!Z302</f>
        <v>6</v>
      </c>
      <c r="AA302" s="626" t="s">
        <v>372</v>
      </c>
      <c r="AB302" s="904" t="n">
        <f aca="false">'別紙様式2-3（６月以降分）'!AB302</f>
        <v>7</v>
      </c>
      <c r="AC302" s="626" t="s">
        <v>89</v>
      </c>
      <c r="AD302" s="904" t="n">
        <f aca="false">'別紙様式2-3（６月以降分）'!AD302</f>
        <v>3</v>
      </c>
      <c r="AE302" s="626" t="s">
        <v>90</v>
      </c>
      <c r="AF302" s="626" t="s">
        <v>101</v>
      </c>
      <c r="AG302" s="626" t="n">
        <f aca="false">IF(X302&gt;=1,(AB302*12+AD302)-(X302*12+Z302)+1,"")</f>
        <v>10</v>
      </c>
      <c r="AH302" s="821" t="s">
        <v>373</v>
      </c>
      <c r="AI302" s="866" t="str">
        <f aca="false">'別紙様式2-3（６月以降分）'!AI302</f>
        <v/>
      </c>
      <c r="AJ302" s="905" t="str">
        <f aca="false">'別紙様式2-3（６月以降分）'!AJ302</f>
        <v/>
      </c>
      <c r="AK302" s="937" t="n">
        <f aca="false">'別紙様式2-3（６月以降分）'!AK302</f>
        <v>0</v>
      </c>
      <c r="AL302" s="907" t="str">
        <f aca="false">IF('別紙様式2-3（６月以降分）'!AL302="","",'別紙様式2-3（６月以降分）'!AL302)</f>
        <v/>
      </c>
      <c r="AM302" s="908" t="n">
        <f aca="false">'別紙様式2-3（６月以降分）'!AM302</f>
        <v>0</v>
      </c>
      <c r="AN302" s="909" t="str">
        <f aca="false">IF('別紙様式2-3（６月以降分）'!AN302="","",'別紙様式2-3（６月以降分）'!AN302)</f>
        <v/>
      </c>
      <c r="AO302" s="704" t="str">
        <f aca="false">IF('別紙様式2-3（６月以降分）'!AO302="","",'別紙様式2-3（６月以降分）'!AO302)</f>
        <v/>
      </c>
      <c r="AP302" s="911" t="str">
        <f aca="false">IF('別紙様式2-3（６月以降分）'!AP302="","",'別紙様式2-3（６月以降分）'!AP302)</f>
        <v/>
      </c>
      <c r="AQ302" s="704" t="str">
        <f aca="false">IF('別紙様式2-3（６月以降分）'!AQ302="","",'別紙様式2-3（６月以降分）'!AQ302)</f>
        <v/>
      </c>
      <c r="AR302" s="913" t="str">
        <f aca="false">IF('別紙様式2-3（６月以降分）'!AR302="","",'別紙様式2-3（６月以降分）'!AR302)</f>
        <v/>
      </c>
      <c r="AS302" s="914" t="str">
        <f aca="false">IF('別紙様式2-3（６月以降分）'!AS302="","",'別紙様式2-3（６月以降分）'!AS302)</f>
        <v/>
      </c>
      <c r="AT302" s="915" t="str">
        <f aca="false">IF(AV304="","",IF(V304&lt;V302,"！加算の要件上は問題ありませんが、令和６年度当初の新加算の加算率と比較して、移行後の加算率が下がる計画になっています。",""))</f>
        <v/>
      </c>
      <c r="AU302" s="938"/>
      <c r="AV302" s="917"/>
      <c r="AW302" s="877" t="str">
        <f aca="false">IF('別紙様式2-2（４・５月分）'!O230="","",'別紙様式2-2（４・５月分）'!O230)</f>
        <v/>
      </c>
      <c r="AX302" s="833" t="e">
        <f aca="false">IF(SUM('別紙様式2-2（４・５月分）'!P230:P232)=0,"",SUM('別紙様式2-2（４・５月分）'!P230:P232))</f>
        <v>#N/A</v>
      </c>
      <c r="AY302" s="919" t="e">
        <f aca="false">IFERROR(VLOOKUP(K302,【参考】数式用!$AJ$2:$AK$24,2,FALSE),"")))</f>
        <v>#N/A</v>
      </c>
      <c r="AZ302" s="684"/>
      <c r="BE302" s="12"/>
      <c r="BF302" s="831" t="str">
        <f aca="false">G302</f>
        <v/>
      </c>
      <c r="BG302" s="831"/>
      <c r="BH302" s="831"/>
    </row>
    <row r="303" customFormat="false" ht="15" hidden="false" customHeight="true" outlineLevel="0" collapsed="false">
      <c r="A303" s="616"/>
      <c r="B303" s="731"/>
      <c r="C303" s="731"/>
      <c r="D303" s="731"/>
      <c r="E303" s="731"/>
      <c r="F303" s="731"/>
      <c r="G303" s="732"/>
      <c r="H303" s="732"/>
      <c r="I303" s="732"/>
      <c r="J303" s="860"/>
      <c r="K303" s="732"/>
      <c r="L303" s="861"/>
      <c r="M303" s="862"/>
      <c r="N303" s="837" t="str">
        <f aca="false">IF('別紙様式2-2（４・５月分）'!Q231="","",'別紙様式2-2（４・５月分）'!Q231)</f>
        <v/>
      </c>
      <c r="O303" s="863"/>
      <c r="P303" s="813"/>
      <c r="Q303" s="813"/>
      <c r="R303" s="813"/>
      <c r="S303" s="864"/>
      <c r="T303" s="815"/>
      <c r="U303" s="903"/>
      <c r="V303" s="865"/>
      <c r="W303" s="818"/>
      <c r="X303" s="904"/>
      <c r="Y303" s="626"/>
      <c r="Z303" s="904"/>
      <c r="AA303" s="626"/>
      <c r="AB303" s="904"/>
      <c r="AC303" s="626"/>
      <c r="AD303" s="904"/>
      <c r="AE303" s="626"/>
      <c r="AF303" s="626"/>
      <c r="AG303" s="626"/>
      <c r="AH303" s="821"/>
      <c r="AI303" s="866"/>
      <c r="AJ303" s="905"/>
      <c r="AK303" s="937"/>
      <c r="AL303" s="907"/>
      <c r="AM303" s="908"/>
      <c r="AN303" s="909"/>
      <c r="AO303" s="704"/>
      <c r="AP303" s="911"/>
      <c r="AQ303" s="704"/>
      <c r="AR303" s="913"/>
      <c r="AS303" s="914"/>
      <c r="AT303" s="920" t="str">
        <f aca="false">IF(AV304="","",IF(OR(AB304="",AB304&lt;&gt;7,AD304="",AD304&lt;&gt;3),"！算定期間の終わりが令和７年３月になっていません。年度内の廃止予定等がなければ、算定対象月を令和７年３月にしてください。",""))</f>
        <v/>
      </c>
      <c r="AU303" s="938"/>
      <c r="AV303" s="917"/>
      <c r="AW303" s="877" t="str">
        <f aca="false">IF('別紙様式2-2（４・５月分）'!O231="","",'別紙様式2-2（４・５月分）'!O231)</f>
        <v/>
      </c>
      <c r="AX303" s="833"/>
      <c r="AY303" s="919"/>
      <c r="AZ303" s="573"/>
      <c r="BE303" s="12"/>
      <c r="BF303" s="831" t="str">
        <f aca="false">G302</f>
        <v/>
      </c>
      <c r="BG303" s="831"/>
      <c r="BH303" s="831"/>
    </row>
    <row r="304" customFormat="false" ht="15" hidden="false" customHeight="true" outlineLevel="0" collapsed="false">
      <c r="A304" s="616"/>
      <c r="B304" s="731"/>
      <c r="C304" s="731"/>
      <c r="D304" s="731"/>
      <c r="E304" s="731"/>
      <c r="F304" s="731"/>
      <c r="G304" s="732"/>
      <c r="H304" s="732"/>
      <c r="I304" s="732"/>
      <c r="J304" s="860"/>
      <c r="K304" s="732"/>
      <c r="L304" s="861"/>
      <c r="M304" s="862"/>
      <c r="N304" s="837"/>
      <c r="O304" s="863"/>
      <c r="P304" s="873" t="s">
        <v>92</v>
      </c>
      <c r="Q304" s="876" t="e">
        <f aca="false">IFERROR(VLOOKUP('別紙様式2-2（４・５月分）'!AR230,【参考】数式用!$AT$5:$AV$22,3,FALSE),"")))</f>
        <v>#N/A</v>
      </c>
      <c r="R304" s="874" t="s">
        <v>94</v>
      </c>
      <c r="S304" s="869" t="e">
        <f aca="false">IFERROR(VLOOKUP(K302,【参考】数式用!$A$5:$AB$27,MATCH(Q304,【参考】数式用!$B$4:$AB$4,0)+1,0),"")))</f>
        <v>#N/A</v>
      </c>
      <c r="T304" s="843" t="s">
        <v>419</v>
      </c>
      <c r="U304" s="922"/>
      <c r="V304" s="870" t="e">
        <f aca="false">IFERROR(VLOOKUP(K302,【参考】数式用!$A$5:$AB$27,MATCH(U304,【参考】数式用!$B$4:$AB$4,0)+1,0),"")))</f>
        <v>#N/A</v>
      </c>
      <c r="W304" s="846" t="s">
        <v>88</v>
      </c>
      <c r="X304" s="923"/>
      <c r="Y304" s="667" t="s">
        <v>89</v>
      </c>
      <c r="Z304" s="923"/>
      <c r="AA304" s="667" t="s">
        <v>372</v>
      </c>
      <c r="AB304" s="923"/>
      <c r="AC304" s="667" t="s">
        <v>89</v>
      </c>
      <c r="AD304" s="923"/>
      <c r="AE304" s="667" t="s">
        <v>90</v>
      </c>
      <c r="AF304" s="667" t="s">
        <v>101</v>
      </c>
      <c r="AG304" s="667" t="str">
        <f aca="false">IF(X304&gt;=1,(AB304*12+AD304)-(X304*12+Z304)+1,"")</f>
        <v/>
      </c>
      <c r="AH304" s="849" t="s">
        <v>373</v>
      </c>
      <c r="AI304" s="850" t="str">
        <f aca="false">IFERROR(ROUNDDOWN(ROUND(L302*V304,0)*M302,0)*AG304,"")</f>
        <v/>
      </c>
      <c r="AJ304" s="924" t="str">
        <f aca="false">IFERROR(ROUNDDOWN(ROUND((L302*(V304-AX302)),0)*M302,0)*AG304,"")</f>
        <v/>
      </c>
      <c r="AK304" s="852" t="e">
        <f aca="false">IFERROR(ROUNDDOWN(ROUNDDOWN(ROUND(L302*VLOOKUP(K302,【参考】数式用!$A$5:$AB$27,MATCH("新加算Ⅳ",【参考】数式用!$B$4:$AB$4,0)+1,0),0)*M302,0)*AG304*0.5,0),"")),0),0),0))</f>
        <v>#N/A</v>
      </c>
      <c r="AL304" s="925"/>
      <c r="AM304" s="940" t="e">
        <f aca="false">IFERROR(IF('別紙様式2-2（４・５月分）'!Q232="ベア加算","", IF(OR(U304="新加算Ⅰ",U304="新加算Ⅱ",U304="新加算Ⅲ",U304="新加算Ⅳ"),ROUNDDOWN(ROUND(L302*VLOOKUP(K302,【参考】数式用!$A$5:$I$27,MATCH("ベア加算",【参考】数式用!$B$4:$I$4,0)+1,0),0)*M302,0)*AG304,"")),"")),0),0))))</f>
        <v>#N/A</v>
      </c>
      <c r="AN304" s="927"/>
      <c r="AO304" s="930"/>
      <c r="AP304" s="929"/>
      <c r="AQ304" s="930"/>
      <c r="AR304" s="931"/>
      <c r="AS304" s="932"/>
      <c r="AT304" s="920"/>
      <c r="AU304" s="611"/>
      <c r="AV304" s="831" t="str">
        <f aca="false">IF(OR(AB302&lt;&gt;7,AD302&lt;&gt;3),"V列に色付け","")</f>
        <v/>
      </c>
      <c r="AW304" s="877"/>
      <c r="AX304" s="833"/>
      <c r="AY304" s="933"/>
      <c r="AZ304" s="835" t="e">
        <f aca="false">IF(AM304&lt;&gt;"",IF(AN304="○","入力済","未入力"),"")</f>
        <v>#N/A</v>
      </c>
      <c r="BA304" s="835" t="str">
        <f aca="false">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835" t="str">
        <f aca="false">IF(OR(U304="新加算Ⅴ（７）",U304="新加算Ⅴ（９）",U304="新加算Ⅴ（10）",U304="新加算Ⅴ（12）",U304="新加算Ⅴ（13）",U304="新加算Ⅴ（14）"),IF(OR(AP304="○",AP304="令和６年度中に満たす"),"入力済","未入力"),"")</f>
        <v/>
      </c>
      <c r="BC304" s="835" t="str">
        <f aca="false">IF(OR(U304="新加算Ⅰ",U304="新加算Ⅱ",U304="新加算Ⅲ",U304="新加算Ⅴ（１）",U304="新加算Ⅴ（３）",U304="新加算Ⅴ（８）"),IF(OR(AQ304="○",AQ304="令和６年度中に満たす"),"入力済","未入力"),"")</f>
        <v/>
      </c>
      <c r="BD304" s="934" t="str">
        <f aca="false">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831" t="str">
        <f aca="false">IF(OR(U304="新加算Ⅰ",U304="新加算Ⅴ（１）",U304="新加算Ⅴ（２）",U304="新加算Ⅴ（５）",U304="新加算Ⅴ（７）",U304="新加算Ⅴ（10）"),IF(AS304="","未入力","入力済"),"")</f>
        <v/>
      </c>
      <c r="BF304" s="831" t="str">
        <f aca="false">G302</f>
        <v/>
      </c>
      <c r="BG304" s="831"/>
      <c r="BH304" s="831"/>
    </row>
    <row r="305" customFormat="false" ht="30" hidden="false" customHeight="true" outlineLevel="0" collapsed="false">
      <c r="A305" s="616"/>
      <c r="B305" s="731"/>
      <c r="C305" s="731"/>
      <c r="D305" s="731"/>
      <c r="E305" s="731"/>
      <c r="F305" s="731"/>
      <c r="G305" s="732"/>
      <c r="H305" s="732"/>
      <c r="I305" s="732"/>
      <c r="J305" s="860"/>
      <c r="K305" s="732"/>
      <c r="L305" s="861"/>
      <c r="M305" s="862"/>
      <c r="N305" s="859" t="str">
        <f aca="false">IF('別紙様式2-2（４・５月分）'!Q232="","",'別紙様式2-2（４・５月分）'!Q232)</f>
        <v/>
      </c>
      <c r="O305" s="863"/>
      <c r="P305" s="873"/>
      <c r="Q305" s="876"/>
      <c r="R305" s="874"/>
      <c r="S305" s="869"/>
      <c r="T305" s="843"/>
      <c r="U305" s="922"/>
      <c r="V305" s="870"/>
      <c r="W305" s="846"/>
      <c r="X305" s="923"/>
      <c r="Y305" s="667"/>
      <c r="Z305" s="923"/>
      <c r="AA305" s="667"/>
      <c r="AB305" s="923"/>
      <c r="AC305" s="667"/>
      <c r="AD305" s="923"/>
      <c r="AE305" s="667"/>
      <c r="AF305" s="667"/>
      <c r="AG305" s="667"/>
      <c r="AH305" s="849"/>
      <c r="AI305" s="850"/>
      <c r="AJ305" s="924"/>
      <c r="AK305" s="852"/>
      <c r="AL305" s="925"/>
      <c r="AM305" s="940"/>
      <c r="AN305" s="927"/>
      <c r="AO305" s="930"/>
      <c r="AP305" s="929"/>
      <c r="AQ305" s="930"/>
      <c r="AR305" s="931"/>
      <c r="AS305" s="932"/>
      <c r="AT305" s="935" t="str">
        <f aca="false">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611"/>
      <c r="AV305" s="831"/>
      <c r="AW305" s="877" t="str">
        <f aca="false">IF('別紙様式2-2（４・５月分）'!O232="","",'別紙様式2-2（４・５月分）'!O232)</f>
        <v/>
      </c>
      <c r="AX305" s="833"/>
      <c r="AY305" s="936"/>
      <c r="AZ305" s="835" t="str">
        <f aca="false">IF(OR(U305="新加算Ⅰ",U305="新加算Ⅱ",U305="新加算Ⅲ",U305="新加算Ⅳ",U305="新加算Ⅴ（１）",U305="新加算Ⅴ（２）",U305="新加算Ⅴ（３）",U305="新加算ⅠⅤ（４）",U305="新加算Ⅴ（５）",U305="新加算Ⅴ（６）",U305="新加算Ⅴ（８）",U305="新加算Ⅴ（11）"),IF(AJ305="○","","未入力"),"")</f>
        <v/>
      </c>
      <c r="BA305" s="835" t="str">
        <f aca="false">IF(OR(V305="新加算Ⅰ",V305="新加算Ⅱ",V305="新加算Ⅲ",V305="新加算Ⅳ",V305="新加算Ⅴ（１）",V305="新加算Ⅴ（２）",V305="新加算Ⅴ（３）",V305="新加算ⅠⅤ（４）",V305="新加算Ⅴ（５）",V305="新加算Ⅴ（６）",V305="新加算Ⅴ（８）",V305="新加算Ⅴ（11）"),IF(AK305="○","","未入力"),"")</f>
        <v/>
      </c>
      <c r="BB305" s="835" t="str">
        <f aca="false">IF(OR(V305="新加算Ⅴ（７）",V305="新加算Ⅴ（９）",V305="新加算Ⅴ（10）",V305="新加算Ⅴ（12）",V305="新加算Ⅴ（13）",V305="新加算Ⅴ（14）"),IF(AL305="○","","未入力"),"")</f>
        <v/>
      </c>
      <c r="BC305" s="835" t="str">
        <f aca="false">IF(OR(V305="新加算Ⅰ",V305="新加算Ⅱ",V305="新加算Ⅲ",V305="新加算Ⅴ（１）",V305="新加算Ⅴ（３）",V305="新加算Ⅴ（８）"),IF(AM305="○","","未入力"),"")</f>
        <v/>
      </c>
      <c r="BD305" s="934" t="str">
        <f aca="false">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831" t="str">
        <f aca="false">IF(AND(U305&lt;&gt;"（参考）令和７年度の移行予定",OR(V305="新加算Ⅰ",V305="新加算Ⅴ（１）",V305="新加算Ⅴ（２）",V305="新加算Ⅴ（５）",V305="新加算Ⅴ（７）",V305="新加算Ⅴ（10）")),IF(AO305="","未入力",IF(AO305="いずれも取得していない","要件を満たさない","")),"")</f>
        <v/>
      </c>
      <c r="BF305" s="831" t="str">
        <f aca="false">G302</f>
        <v/>
      </c>
      <c r="BG305" s="831"/>
      <c r="BH305" s="831"/>
    </row>
    <row r="306" customFormat="false" ht="30" hidden="false" customHeight="true" outlineLevel="0" collapsed="false">
      <c r="A306" s="730" t="n">
        <v>74</v>
      </c>
      <c r="B306" s="731" t="str">
        <f aca="false">IF(基本情報入力シート!C127="","",基本情報入力シート!C127)</f>
        <v/>
      </c>
      <c r="C306" s="731"/>
      <c r="D306" s="731"/>
      <c r="E306" s="731"/>
      <c r="F306" s="731"/>
      <c r="G306" s="732" t="str">
        <f aca="false">IF(基本情報入力シート!M127="","",基本情報入力シート!M127)</f>
        <v/>
      </c>
      <c r="H306" s="732" t="str">
        <f aca="false">IF(基本情報入力シート!R127="","",基本情報入力シート!R127)</f>
        <v/>
      </c>
      <c r="I306" s="732" t="str">
        <f aca="false">IF(基本情報入力シート!W127="","",基本情報入力シート!W127)</f>
        <v/>
      </c>
      <c r="J306" s="860" t="str">
        <f aca="false">IF(基本情報入力シート!X127="","",基本情報入力シート!X127)</f>
        <v/>
      </c>
      <c r="K306" s="732" t="str">
        <f aca="false">IF(基本情報入力シート!Y127="","",基本情報入力シート!Y127)</f>
        <v/>
      </c>
      <c r="L306" s="861" t="str">
        <f aca="false">IF(基本情報入力シート!AB127="","",基本情報入力シート!AB127)</f>
        <v/>
      </c>
      <c r="M306" s="862" t="e">
        <f aca="false">IF(基本情報入力シート!AC127="","",基本情報入力シート!AC127)</f>
        <v>#N/A</v>
      </c>
      <c r="N306" s="811" t="str">
        <f aca="false">IF('別紙様式2-2（４・５月分）'!Q233="","",'別紙様式2-2（４・５月分）'!Q233)</f>
        <v/>
      </c>
      <c r="O306" s="863" t="e">
        <f aca="false">IF(SUM('別紙様式2-2（４・５月分）'!R233:R235)=0,"",SUM('別紙様式2-2（４・５月分）'!R233:R235))</f>
        <v>#N/A</v>
      </c>
      <c r="P306" s="813" t="e">
        <f aca="false">IFERROR(VLOOKUP('別紙様式2-2（４・５月分）'!AR233,【参考】数式用!$AT$5:$AU$22,2,FALSE),"")))</f>
        <v>#N/A</v>
      </c>
      <c r="Q306" s="813"/>
      <c r="R306" s="813"/>
      <c r="S306" s="864" t="e">
        <f aca="false">IFERROR(VLOOKUP(K306,【参考】数式用!$A$5:$AB$27,MATCH(P306,【参考】数式用!$B$4:$AB$4,0)+1,0),"")))</f>
        <v>#N/A</v>
      </c>
      <c r="T306" s="815" t="s">
        <v>418</v>
      </c>
      <c r="U306" s="903" t="str">
        <f aca="false">IF('別紙様式2-3（６月以降分）'!U306="","",'別紙様式2-3（６月以降分）'!U306)</f>
        <v/>
      </c>
      <c r="V306" s="865" t="e">
        <f aca="false">IFERROR(VLOOKUP(K306,【参考】数式用!$A$5:$AB$27,MATCH(U306,【参考】数式用!$B$4:$AB$4,0)+1,0),"")))</f>
        <v>#N/A</v>
      </c>
      <c r="W306" s="818" t="s">
        <v>88</v>
      </c>
      <c r="X306" s="904" t="n">
        <f aca="false">'別紙様式2-3（６月以降分）'!X306</f>
        <v>6</v>
      </c>
      <c r="Y306" s="626" t="s">
        <v>89</v>
      </c>
      <c r="Z306" s="904" t="n">
        <f aca="false">'別紙様式2-3（６月以降分）'!Z306</f>
        <v>6</v>
      </c>
      <c r="AA306" s="626" t="s">
        <v>372</v>
      </c>
      <c r="AB306" s="904" t="n">
        <f aca="false">'別紙様式2-3（６月以降分）'!AB306</f>
        <v>7</v>
      </c>
      <c r="AC306" s="626" t="s">
        <v>89</v>
      </c>
      <c r="AD306" s="904" t="n">
        <f aca="false">'別紙様式2-3（６月以降分）'!AD306</f>
        <v>3</v>
      </c>
      <c r="AE306" s="626" t="s">
        <v>90</v>
      </c>
      <c r="AF306" s="626" t="s">
        <v>101</v>
      </c>
      <c r="AG306" s="626" t="n">
        <f aca="false">IF(X306&gt;=1,(AB306*12+AD306)-(X306*12+Z306)+1,"")</f>
        <v>10</v>
      </c>
      <c r="AH306" s="821" t="s">
        <v>373</v>
      </c>
      <c r="AI306" s="866" t="str">
        <f aca="false">'別紙様式2-3（６月以降分）'!AI306</f>
        <v/>
      </c>
      <c r="AJ306" s="905" t="str">
        <f aca="false">'別紙様式2-3（６月以降分）'!AJ306</f>
        <v/>
      </c>
      <c r="AK306" s="937" t="n">
        <f aca="false">'別紙様式2-3（６月以降分）'!AK306</f>
        <v>0</v>
      </c>
      <c r="AL306" s="907" t="str">
        <f aca="false">IF('別紙様式2-3（６月以降分）'!AL306="","",'別紙様式2-3（６月以降分）'!AL306)</f>
        <v/>
      </c>
      <c r="AM306" s="908" t="n">
        <f aca="false">'別紙様式2-3（６月以降分）'!AM306</f>
        <v>0</v>
      </c>
      <c r="AN306" s="909" t="str">
        <f aca="false">IF('別紙様式2-3（６月以降分）'!AN306="","",'別紙様式2-3（６月以降分）'!AN306)</f>
        <v/>
      </c>
      <c r="AO306" s="704" t="str">
        <f aca="false">IF('別紙様式2-3（６月以降分）'!AO306="","",'別紙様式2-3（６月以降分）'!AO306)</f>
        <v/>
      </c>
      <c r="AP306" s="911" t="str">
        <f aca="false">IF('別紙様式2-3（６月以降分）'!AP306="","",'別紙様式2-3（６月以降分）'!AP306)</f>
        <v/>
      </c>
      <c r="AQ306" s="704" t="str">
        <f aca="false">IF('別紙様式2-3（６月以降分）'!AQ306="","",'別紙様式2-3（６月以降分）'!AQ306)</f>
        <v/>
      </c>
      <c r="AR306" s="913" t="str">
        <f aca="false">IF('別紙様式2-3（６月以降分）'!AR306="","",'別紙様式2-3（６月以降分）'!AR306)</f>
        <v/>
      </c>
      <c r="AS306" s="914" t="str">
        <f aca="false">IF('別紙様式2-3（６月以降分）'!AS306="","",'別紙様式2-3（６月以降分）'!AS306)</f>
        <v/>
      </c>
      <c r="AT306" s="915" t="str">
        <f aca="false">IF(AV308="","",IF(V308&lt;V306,"！加算の要件上は問題ありませんが、令和６年度当初の新加算の加算率と比較して、移行後の加算率が下がる計画になっています。",""))</f>
        <v/>
      </c>
      <c r="AU306" s="938"/>
      <c r="AV306" s="917"/>
      <c r="AW306" s="877" t="str">
        <f aca="false">IF('別紙様式2-2（４・５月分）'!O233="","",'別紙様式2-2（４・５月分）'!O233)</f>
        <v/>
      </c>
      <c r="AX306" s="833" t="e">
        <f aca="false">IF(SUM('別紙様式2-2（４・５月分）'!P233:P235)=0,"",SUM('別紙様式2-2（４・５月分）'!P233:P235))</f>
        <v>#N/A</v>
      </c>
      <c r="AY306" s="939" t="e">
        <f aca="false">IFERROR(VLOOKUP(K306,【参考】数式用!$AJ$2:$AK$24,2,FALSE),"")))</f>
        <v>#N/A</v>
      </c>
      <c r="AZ306" s="684"/>
      <c r="BE306" s="12"/>
      <c r="BF306" s="831" t="str">
        <f aca="false">G306</f>
        <v/>
      </c>
      <c r="BG306" s="831"/>
      <c r="BH306" s="831"/>
    </row>
    <row r="307" customFormat="false" ht="15" hidden="false" customHeight="true" outlineLevel="0" collapsed="false">
      <c r="A307" s="730"/>
      <c r="B307" s="731"/>
      <c r="C307" s="731"/>
      <c r="D307" s="731"/>
      <c r="E307" s="731"/>
      <c r="F307" s="731"/>
      <c r="G307" s="732"/>
      <c r="H307" s="732"/>
      <c r="I307" s="732"/>
      <c r="J307" s="860"/>
      <c r="K307" s="732"/>
      <c r="L307" s="861"/>
      <c r="M307" s="862"/>
      <c r="N307" s="837" t="str">
        <f aca="false">IF('別紙様式2-2（４・５月分）'!Q234="","",'別紙様式2-2（４・５月分）'!Q234)</f>
        <v/>
      </c>
      <c r="O307" s="863"/>
      <c r="P307" s="813"/>
      <c r="Q307" s="813"/>
      <c r="R307" s="813"/>
      <c r="S307" s="864"/>
      <c r="T307" s="815"/>
      <c r="U307" s="903"/>
      <c r="V307" s="865"/>
      <c r="W307" s="818"/>
      <c r="X307" s="904"/>
      <c r="Y307" s="626"/>
      <c r="Z307" s="904"/>
      <c r="AA307" s="626"/>
      <c r="AB307" s="904"/>
      <c r="AC307" s="626"/>
      <c r="AD307" s="904"/>
      <c r="AE307" s="626"/>
      <c r="AF307" s="626"/>
      <c r="AG307" s="626"/>
      <c r="AH307" s="821"/>
      <c r="AI307" s="866"/>
      <c r="AJ307" s="905"/>
      <c r="AK307" s="937"/>
      <c r="AL307" s="907"/>
      <c r="AM307" s="908"/>
      <c r="AN307" s="909"/>
      <c r="AO307" s="704"/>
      <c r="AP307" s="911"/>
      <c r="AQ307" s="704"/>
      <c r="AR307" s="913"/>
      <c r="AS307" s="914"/>
      <c r="AT307" s="920" t="str">
        <f aca="false">IF(AV308="","",IF(OR(AB308="",AB308&lt;&gt;7,AD308="",AD308&lt;&gt;3),"！算定期間の終わりが令和７年３月になっていません。年度内の廃止予定等がなければ、算定対象月を令和７年３月にしてください。",""))</f>
        <v/>
      </c>
      <c r="AU307" s="938"/>
      <c r="AV307" s="917"/>
      <c r="AW307" s="877" t="str">
        <f aca="false">IF('別紙様式2-2（４・５月分）'!O234="","",'別紙様式2-2（４・５月分）'!O234)</f>
        <v/>
      </c>
      <c r="AX307" s="833"/>
      <c r="AY307" s="939"/>
      <c r="AZ307" s="573"/>
      <c r="BE307" s="12"/>
      <c r="BF307" s="831" t="str">
        <f aca="false">G306</f>
        <v/>
      </c>
      <c r="BG307" s="831"/>
      <c r="BH307" s="831"/>
    </row>
    <row r="308" customFormat="false" ht="15" hidden="false" customHeight="true" outlineLevel="0" collapsed="false">
      <c r="A308" s="730"/>
      <c r="B308" s="731"/>
      <c r="C308" s="731"/>
      <c r="D308" s="731"/>
      <c r="E308" s="731"/>
      <c r="F308" s="731"/>
      <c r="G308" s="732"/>
      <c r="H308" s="732"/>
      <c r="I308" s="732"/>
      <c r="J308" s="860"/>
      <c r="K308" s="732"/>
      <c r="L308" s="861"/>
      <c r="M308" s="862"/>
      <c r="N308" s="837"/>
      <c r="O308" s="863"/>
      <c r="P308" s="873" t="s">
        <v>92</v>
      </c>
      <c r="Q308" s="876" t="e">
        <f aca="false">IFERROR(VLOOKUP('別紙様式2-2（４・５月分）'!AR233,【参考】数式用!$AT$5:$AV$22,3,FALSE),"")))</f>
        <v>#N/A</v>
      </c>
      <c r="R308" s="874" t="s">
        <v>94</v>
      </c>
      <c r="S308" s="869" t="e">
        <f aca="false">IFERROR(VLOOKUP(K306,【参考】数式用!$A$5:$AB$27,MATCH(Q308,【参考】数式用!$B$4:$AB$4,0)+1,0),"")))</f>
        <v>#N/A</v>
      </c>
      <c r="T308" s="843" t="s">
        <v>419</v>
      </c>
      <c r="U308" s="922"/>
      <c r="V308" s="870" t="e">
        <f aca="false">IFERROR(VLOOKUP(K306,【参考】数式用!$A$5:$AB$27,MATCH(U308,【参考】数式用!$B$4:$AB$4,0)+1,0),"")))</f>
        <v>#N/A</v>
      </c>
      <c r="W308" s="846" t="s">
        <v>88</v>
      </c>
      <c r="X308" s="923"/>
      <c r="Y308" s="667" t="s">
        <v>89</v>
      </c>
      <c r="Z308" s="923"/>
      <c r="AA308" s="667" t="s">
        <v>372</v>
      </c>
      <c r="AB308" s="923"/>
      <c r="AC308" s="667" t="s">
        <v>89</v>
      </c>
      <c r="AD308" s="923"/>
      <c r="AE308" s="667" t="s">
        <v>90</v>
      </c>
      <c r="AF308" s="667" t="s">
        <v>101</v>
      </c>
      <c r="AG308" s="667" t="str">
        <f aca="false">IF(X308&gt;=1,(AB308*12+AD308)-(X308*12+Z308)+1,"")</f>
        <v/>
      </c>
      <c r="AH308" s="849" t="s">
        <v>373</v>
      </c>
      <c r="AI308" s="850" t="str">
        <f aca="false">IFERROR(ROUNDDOWN(ROUND(L306*V308,0)*M306,0)*AG308,"")</f>
        <v/>
      </c>
      <c r="AJ308" s="924" t="str">
        <f aca="false">IFERROR(ROUNDDOWN(ROUND((L306*(V308-AX306)),0)*M306,0)*AG308,"")</f>
        <v/>
      </c>
      <c r="AK308" s="852" t="e">
        <f aca="false">IFERROR(ROUNDDOWN(ROUNDDOWN(ROUND(L306*VLOOKUP(K306,【参考】数式用!$A$5:$AB$27,MATCH("新加算Ⅳ",【参考】数式用!$B$4:$AB$4,0)+1,0),0)*M306,0)*AG308*0.5,0),"")),0),0),0))</f>
        <v>#N/A</v>
      </c>
      <c r="AL308" s="925"/>
      <c r="AM308" s="940" t="e">
        <f aca="false">IFERROR(IF('別紙様式2-2（４・５月分）'!Q235="ベア加算","", IF(OR(U308="新加算Ⅰ",U308="新加算Ⅱ",U308="新加算Ⅲ",U308="新加算Ⅳ"),ROUNDDOWN(ROUND(L306*VLOOKUP(K306,【参考】数式用!$A$5:$I$27,MATCH("ベア加算",【参考】数式用!$B$4:$I$4,0)+1,0),0)*M306,0)*AG308,"")),"")),0),0))))</f>
        <v>#N/A</v>
      </c>
      <c r="AN308" s="927"/>
      <c r="AO308" s="930"/>
      <c r="AP308" s="929"/>
      <c r="AQ308" s="930"/>
      <c r="AR308" s="931"/>
      <c r="AS308" s="932"/>
      <c r="AT308" s="920"/>
      <c r="AU308" s="611"/>
      <c r="AV308" s="831" t="str">
        <f aca="false">IF(OR(AB306&lt;&gt;7,AD306&lt;&gt;3),"V列に色付け","")</f>
        <v/>
      </c>
      <c r="AW308" s="877"/>
      <c r="AX308" s="833"/>
      <c r="AY308" s="933"/>
      <c r="AZ308" s="835" t="e">
        <f aca="false">IF(AM308&lt;&gt;"",IF(AN308="○","入力済","未入力"),"")</f>
        <v>#N/A</v>
      </c>
      <c r="BA308" s="835" t="str">
        <f aca="false">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835" t="str">
        <f aca="false">IF(OR(U308="新加算Ⅴ（７）",U308="新加算Ⅴ（９）",U308="新加算Ⅴ（10）",U308="新加算Ⅴ（12）",U308="新加算Ⅴ（13）",U308="新加算Ⅴ（14）"),IF(OR(AP308="○",AP308="令和６年度中に満たす"),"入力済","未入力"),"")</f>
        <v/>
      </c>
      <c r="BC308" s="835" t="str">
        <f aca="false">IF(OR(U308="新加算Ⅰ",U308="新加算Ⅱ",U308="新加算Ⅲ",U308="新加算Ⅴ（１）",U308="新加算Ⅴ（３）",U308="新加算Ⅴ（８）"),IF(OR(AQ308="○",AQ308="令和６年度中に満たす"),"入力済","未入力"),"")</f>
        <v/>
      </c>
      <c r="BD308" s="934" t="str">
        <f aca="false">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831" t="str">
        <f aca="false">IF(OR(U308="新加算Ⅰ",U308="新加算Ⅴ（１）",U308="新加算Ⅴ（２）",U308="新加算Ⅴ（５）",U308="新加算Ⅴ（７）",U308="新加算Ⅴ（10）"),IF(AS308="","未入力","入力済"),"")</f>
        <v/>
      </c>
      <c r="BF308" s="831" t="str">
        <f aca="false">G306</f>
        <v/>
      </c>
      <c r="BG308" s="831"/>
      <c r="BH308" s="831"/>
    </row>
    <row r="309" customFormat="false" ht="30" hidden="false" customHeight="true" outlineLevel="0" collapsed="false">
      <c r="A309" s="730"/>
      <c r="B309" s="731"/>
      <c r="C309" s="731"/>
      <c r="D309" s="731"/>
      <c r="E309" s="731"/>
      <c r="F309" s="731"/>
      <c r="G309" s="732"/>
      <c r="H309" s="732"/>
      <c r="I309" s="732"/>
      <c r="J309" s="860"/>
      <c r="K309" s="732"/>
      <c r="L309" s="861"/>
      <c r="M309" s="862"/>
      <c r="N309" s="859" t="str">
        <f aca="false">IF('別紙様式2-2（４・５月分）'!Q235="","",'別紙様式2-2（４・５月分）'!Q235)</f>
        <v/>
      </c>
      <c r="O309" s="863"/>
      <c r="P309" s="873"/>
      <c r="Q309" s="876"/>
      <c r="R309" s="874"/>
      <c r="S309" s="869"/>
      <c r="T309" s="843"/>
      <c r="U309" s="922"/>
      <c r="V309" s="870"/>
      <c r="W309" s="846"/>
      <c r="X309" s="923"/>
      <c r="Y309" s="667"/>
      <c r="Z309" s="923"/>
      <c r="AA309" s="667"/>
      <c r="AB309" s="923"/>
      <c r="AC309" s="667"/>
      <c r="AD309" s="923"/>
      <c r="AE309" s="667"/>
      <c r="AF309" s="667"/>
      <c r="AG309" s="667"/>
      <c r="AH309" s="849"/>
      <c r="AI309" s="850"/>
      <c r="AJ309" s="924"/>
      <c r="AK309" s="852"/>
      <c r="AL309" s="925"/>
      <c r="AM309" s="940"/>
      <c r="AN309" s="927"/>
      <c r="AO309" s="930"/>
      <c r="AP309" s="929"/>
      <c r="AQ309" s="930"/>
      <c r="AR309" s="931"/>
      <c r="AS309" s="932"/>
      <c r="AT309" s="935" t="str">
        <f aca="false">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611"/>
      <c r="AV309" s="831"/>
      <c r="AW309" s="877" t="str">
        <f aca="false">IF('別紙様式2-2（４・５月分）'!O235="","",'別紙様式2-2（４・５月分）'!O235)</f>
        <v/>
      </c>
      <c r="AX309" s="833"/>
      <c r="AY309" s="936"/>
      <c r="AZ309" s="835" t="str">
        <f aca="false">IF(OR(U309="新加算Ⅰ",U309="新加算Ⅱ",U309="新加算Ⅲ",U309="新加算Ⅳ",U309="新加算Ⅴ（１）",U309="新加算Ⅴ（２）",U309="新加算Ⅴ（３）",U309="新加算ⅠⅤ（４）",U309="新加算Ⅴ（５）",U309="新加算Ⅴ（６）",U309="新加算Ⅴ（８）",U309="新加算Ⅴ（11）"),IF(AJ309="○","","未入力"),"")</f>
        <v/>
      </c>
      <c r="BA309" s="835" t="str">
        <f aca="false">IF(OR(V309="新加算Ⅰ",V309="新加算Ⅱ",V309="新加算Ⅲ",V309="新加算Ⅳ",V309="新加算Ⅴ（１）",V309="新加算Ⅴ（２）",V309="新加算Ⅴ（３）",V309="新加算ⅠⅤ（４）",V309="新加算Ⅴ（５）",V309="新加算Ⅴ（６）",V309="新加算Ⅴ（８）",V309="新加算Ⅴ（11）"),IF(AK309="○","","未入力"),"")</f>
        <v/>
      </c>
      <c r="BB309" s="835" t="str">
        <f aca="false">IF(OR(V309="新加算Ⅴ（７）",V309="新加算Ⅴ（９）",V309="新加算Ⅴ（10）",V309="新加算Ⅴ（12）",V309="新加算Ⅴ（13）",V309="新加算Ⅴ（14）"),IF(AL309="○","","未入力"),"")</f>
        <v/>
      </c>
      <c r="BC309" s="835" t="str">
        <f aca="false">IF(OR(V309="新加算Ⅰ",V309="新加算Ⅱ",V309="新加算Ⅲ",V309="新加算Ⅴ（１）",V309="新加算Ⅴ（３）",V309="新加算Ⅴ（８）"),IF(AM309="○","","未入力"),"")</f>
        <v/>
      </c>
      <c r="BD309" s="934" t="str">
        <f aca="false">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831" t="str">
        <f aca="false">IF(AND(U309&lt;&gt;"（参考）令和７年度の移行予定",OR(V309="新加算Ⅰ",V309="新加算Ⅴ（１）",V309="新加算Ⅴ（２）",V309="新加算Ⅴ（５）",V309="新加算Ⅴ（７）",V309="新加算Ⅴ（10）")),IF(AO309="","未入力",IF(AO309="いずれも取得していない","要件を満たさない","")),"")</f>
        <v/>
      </c>
      <c r="BF309" s="831" t="str">
        <f aca="false">G306</f>
        <v/>
      </c>
      <c r="BG309" s="831"/>
      <c r="BH309" s="831"/>
    </row>
    <row r="310" customFormat="false" ht="30" hidden="false" customHeight="true" outlineLevel="0" collapsed="false">
      <c r="A310" s="616" t="n">
        <v>75</v>
      </c>
      <c r="B310" s="617" t="str">
        <f aca="false">IF(基本情報入力シート!C128="","",基本情報入力シート!C128)</f>
        <v/>
      </c>
      <c r="C310" s="617"/>
      <c r="D310" s="617"/>
      <c r="E310" s="617"/>
      <c r="F310" s="617"/>
      <c r="G310" s="618" t="str">
        <f aca="false">IF(基本情報入力シート!M128="","",基本情報入力シート!M128)</f>
        <v/>
      </c>
      <c r="H310" s="618" t="str">
        <f aca="false">IF(基本情報入力シート!R128="","",基本情報入力シート!R128)</f>
        <v/>
      </c>
      <c r="I310" s="618" t="str">
        <f aca="false">IF(基本情報入力シート!W128="","",基本情報入力シート!W128)</f>
        <v/>
      </c>
      <c r="J310" s="808" t="str">
        <f aca="false">IF(基本情報入力シート!X128="","",基本情報入力シート!X128)</f>
        <v/>
      </c>
      <c r="K310" s="618" t="str">
        <f aca="false">IF(基本情報入力シート!Y128="","",基本情報入力シート!Y128)</f>
        <v/>
      </c>
      <c r="L310" s="809" t="str">
        <f aca="false">IF(基本情報入力シート!AB128="","",基本情報入力シート!AB128)</f>
        <v/>
      </c>
      <c r="M310" s="810" t="e">
        <f aca="false">IF(基本情報入力シート!AC128="","",基本情報入力シート!AC128)</f>
        <v>#N/A</v>
      </c>
      <c r="N310" s="811" t="str">
        <f aca="false">IF('別紙様式2-2（４・５月分）'!Q236="","",'別紙様式2-2（４・５月分）'!Q236)</f>
        <v/>
      </c>
      <c r="O310" s="863" t="e">
        <f aca="false">IF(SUM('別紙様式2-2（４・５月分）'!R236:R238)=0,"",SUM('別紙様式2-2（４・５月分）'!R236:R238))</f>
        <v>#N/A</v>
      </c>
      <c r="P310" s="813" t="e">
        <f aca="false">IFERROR(VLOOKUP('別紙様式2-2（４・５月分）'!AR236,【参考】数式用!$AT$5:$AU$22,2,FALSE),"")))</f>
        <v>#N/A</v>
      </c>
      <c r="Q310" s="813"/>
      <c r="R310" s="813"/>
      <c r="S310" s="864" t="e">
        <f aca="false">IFERROR(VLOOKUP(K310,【参考】数式用!$A$5:$AB$27,MATCH(P310,【参考】数式用!$B$4:$AB$4,0)+1,0),"")))</f>
        <v>#N/A</v>
      </c>
      <c r="T310" s="815" t="s">
        <v>418</v>
      </c>
      <c r="U310" s="903" t="str">
        <f aca="false">IF('別紙様式2-3（６月以降分）'!U310="","",'別紙様式2-3（６月以降分）'!U310)</f>
        <v/>
      </c>
      <c r="V310" s="865" t="e">
        <f aca="false">IFERROR(VLOOKUP(K310,【参考】数式用!$A$5:$AB$27,MATCH(U310,【参考】数式用!$B$4:$AB$4,0)+1,0),"")))</f>
        <v>#N/A</v>
      </c>
      <c r="W310" s="818" t="s">
        <v>88</v>
      </c>
      <c r="X310" s="904" t="n">
        <f aca="false">'別紙様式2-3（６月以降分）'!X310</f>
        <v>6</v>
      </c>
      <c r="Y310" s="626" t="s">
        <v>89</v>
      </c>
      <c r="Z310" s="904" t="n">
        <f aca="false">'別紙様式2-3（６月以降分）'!Z310</f>
        <v>6</v>
      </c>
      <c r="AA310" s="626" t="s">
        <v>372</v>
      </c>
      <c r="AB310" s="904" t="n">
        <f aca="false">'別紙様式2-3（６月以降分）'!AB310</f>
        <v>7</v>
      </c>
      <c r="AC310" s="626" t="s">
        <v>89</v>
      </c>
      <c r="AD310" s="904" t="n">
        <f aca="false">'別紙様式2-3（６月以降分）'!AD310</f>
        <v>3</v>
      </c>
      <c r="AE310" s="626" t="s">
        <v>90</v>
      </c>
      <c r="AF310" s="626" t="s">
        <v>101</v>
      </c>
      <c r="AG310" s="626" t="n">
        <f aca="false">IF(X310&gt;=1,(AB310*12+AD310)-(X310*12+Z310)+1,"")</f>
        <v>10</v>
      </c>
      <c r="AH310" s="821" t="s">
        <v>373</v>
      </c>
      <c r="AI310" s="866" t="str">
        <f aca="false">'別紙様式2-3（６月以降分）'!AI310</f>
        <v/>
      </c>
      <c r="AJ310" s="905" t="str">
        <f aca="false">'別紙様式2-3（６月以降分）'!AJ310</f>
        <v/>
      </c>
      <c r="AK310" s="937" t="n">
        <f aca="false">'別紙様式2-3（６月以降分）'!AK310</f>
        <v>0</v>
      </c>
      <c r="AL310" s="907" t="str">
        <f aca="false">IF('別紙様式2-3（６月以降分）'!AL310="","",'別紙様式2-3（６月以降分）'!AL310)</f>
        <v/>
      </c>
      <c r="AM310" s="908" t="n">
        <f aca="false">'別紙様式2-3（６月以降分）'!AM310</f>
        <v>0</v>
      </c>
      <c r="AN310" s="909" t="str">
        <f aca="false">IF('別紙様式2-3（６月以降分）'!AN310="","",'別紙様式2-3（６月以降分）'!AN310)</f>
        <v/>
      </c>
      <c r="AO310" s="704" t="str">
        <f aca="false">IF('別紙様式2-3（６月以降分）'!AO310="","",'別紙様式2-3（６月以降分）'!AO310)</f>
        <v/>
      </c>
      <c r="AP310" s="911" t="str">
        <f aca="false">IF('別紙様式2-3（６月以降分）'!AP310="","",'別紙様式2-3（６月以降分）'!AP310)</f>
        <v/>
      </c>
      <c r="AQ310" s="704" t="str">
        <f aca="false">IF('別紙様式2-3（６月以降分）'!AQ310="","",'別紙様式2-3（６月以降分）'!AQ310)</f>
        <v/>
      </c>
      <c r="AR310" s="913" t="str">
        <f aca="false">IF('別紙様式2-3（６月以降分）'!AR310="","",'別紙様式2-3（６月以降分）'!AR310)</f>
        <v/>
      </c>
      <c r="AS310" s="914" t="str">
        <f aca="false">IF('別紙様式2-3（６月以降分）'!AS310="","",'別紙様式2-3（６月以降分）'!AS310)</f>
        <v/>
      </c>
      <c r="AT310" s="915" t="str">
        <f aca="false">IF(AV312="","",IF(V312&lt;V310,"！加算の要件上は問題ありませんが、令和６年度当初の新加算の加算率と比較して、移行後の加算率が下がる計画になっています。",""))</f>
        <v/>
      </c>
      <c r="AU310" s="938"/>
      <c r="AV310" s="917"/>
      <c r="AW310" s="877" t="str">
        <f aca="false">IF('別紙様式2-2（４・５月分）'!O236="","",'別紙様式2-2（４・５月分）'!O236)</f>
        <v/>
      </c>
      <c r="AX310" s="833" t="e">
        <f aca="false">IF(SUM('別紙様式2-2（４・５月分）'!P236:P238)=0,"",SUM('別紙様式2-2（４・５月分）'!P236:P238))</f>
        <v>#N/A</v>
      </c>
      <c r="AY310" s="919" t="e">
        <f aca="false">IFERROR(VLOOKUP(K310,【参考】数式用!$AJ$2:$AK$24,2,FALSE),"")))</f>
        <v>#N/A</v>
      </c>
      <c r="AZ310" s="684"/>
      <c r="BE310" s="12"/>
      <c r="BF310" s="831" t="str">
        <f aca="false">G310</f>
        <v/>
      </c>
      <c r="BG310" s="831"/>
      <c r="BH310" s="831"/>
    </row>
    <row r="311" customFormat="false" ht="15" hidden="false" customHeight="true" outlineLevel="0" collapsed="false">
      <c r="A311" s="616"/>
      <c r="B311" s="617"/>
      <c r="C311" s="617"/>
      <c r="D311" s="617"/>
      <c r="E311" s="617"/>
      <c r="F311" s="617"/>
      <c r="G311" s="618"/>
      <c r="H311" s="618"/>
      <c r="I311" s="618"/>
      <c r="J311" s="808"/>
      <c r="K311" s="618"/>
      <c r="L311" s="809"/>
      <c r="M311" s="810"/>
      <c r="N311" s="837" t="str">
        <f aca="false">IF('別紙様式2-2（４・５月分）'!Q237="","",'別紙様式2-2（４・５月分）'!Q237)</f>
        <v/>
      </c>
      <c r="O311" s="863"/>
      <c r="P311" s="813"/>
      <c r="Q311" s="813"/>
      <c r="R311" s="813"/>
      <c r="S311" s="864"/>
      <c r="T311" s="815"/>
      <c r="U311" s="903"/>
      <c r="V311" s="865"/>
      <c r="W311" s="818"/>
      <c r="X311" s="904"/>
      <c r="Y311" s="626"/>
      <c r="Z311" s="904"/>
      <c r="AA311" s="626"/>
      <c r="AB311" s="904"/>
      <c r="AC311" s="626"/>
      <c r="AD311" s="904"/>
      <c r="AE311" s="626"/>
      <c r="AF311" s="626"/>
      <c r="AG311" s="626"/>
      <c r="AH311" s="821"/>
      <c r="AI311" s="866"/>
      <c r="AJ311" s="905"/>
      <c r="AK311" s="937"/>
      <c r="AL311" s="907"/>
      <c r="AM311" s="908"/>
      <c r="AN311" s="909"/>
      <c r="AO311" s="704"/>
      <c r="AP311" s="911"/>
      <c r="AQ311" s="704"/>
      <c r="AR311" s="913"/>
      <c r="AS311" s="914"/>
      <c r="AT311" s="920" t="str">
        <f aca="false">IF(AV312="","",IF(OR(AB312="",AB312&lt;&gt;7,AD312="",AD312&lt;&gt;3),"！算定期間の終わりが令和７年３月になっていません。年度内の廃止予定等がなければ、算定対象月を令和７年３月にしてください。",""))</f>
        <v/>
      </c>
      <c r="AU311" s="938"/>
      <c r="AV311" s="917"/>
      <c r="AW311" s="877" t="str">
        <f aca="false">IF('別紙様式2-2（４・５月分）'!O237="","",'別紙様式2-2（４・５月分）'!O237)</f>
        <v/>
      </c>
      <c r="AX311" s="833"/>
      <c r="AY311" s="919"/>
      <c r="AZ311" s="573"/>
      <c r="BE311" s="12"/>
      <c r="BF311" s="831" t="str">
        <f aca="false">G310</f>
        <v/>
      </c>
      <c r="BG311" s="831"/>
      <c r="BH311" s="831"/>
    </row>
    <row r="312" customFormat="false" ht="15" hidden="false" customHeight="true" outlineLevel="0" collapsed="false">
      <c r="A312" s="616"/>
      <c r="B312" s="617"/>
      <c r="C312" s="617"/>
      <c r="D312" s="617"/>
      <c r="E312" s="617"/>
      <c r="F312" s="617"/>
      <c r="G312" s="618"/>
      <c r="H312" s="618"/>
      <c r="I312" s="618"/>
      <c r="J312" s="808"/>
      <c r="K312" s="618"/>
      <c r="L312" s="809"/>
      <c r="M312" s="810"/>
      <c r="N312" s="837"/>
      <c r="O312" s="863"/>
      <c r="P312" s="873" t="s">
        <v>92</v>
      </c>
      <c r="Q312" s="876" t="e">
        <f aca="false">IFERROR(VLOOKUP('別紙様式2-2（４・５月分）'!AR236,【参考】数式用!$AT$5:$AV$22,3,FALSE),"")))</f>
        <v>#N/A</v>
      </c>
      <c r="R312" s="874" t="s">
        <v>94</v>
      </c>
      <c r="S312" s="875" t="e">
        <f aca="false">IFERROR(VLOOKUP(K310,【参考】数式用!$A$5:$AB$27,MATCH(Q312,【参考】数式用!$B$4:$AB$4,0)+1,0),"")))</f>
        <v>#N/A</v>
      </c>
      <c r="T312" s="843" t="s">
        <v>419</v>
      </c>
      <c r="U312" s="922"/>
      <c r="V312" s="870" t="e">
        <f aca="false">IFERROR(VLOOKUP(K310,【参考】数式用!$A$5:$AB$27,MATCH(U312,【参考】数式用!$B$4:$AB$4,0)+1,0),"")))</f>
        <v>#N/A</v>
      </c>
      <c r="W312" s="846" t="s">
        <v>88</v>
      </c>
      <c r="X312" s="923"/>
      <c r="Y312" s="667" t="s">
        <v>89</v>
      </c>
      <c r="Z312" s="923"/>
      <c r="AA312" s="667" t="s">
        <v>372</v>
      </c>
      <c r="AB312" s="923"/>
      <c r="AC312" s="667" t="s">
        <v>89</v>
      </c>
      <c r="AD312" s="923"/>
      <c r="AE312" s="667" t="s">
        <v>90</v>
      </c>
      <c r="AF312" s="667" t="s">
        <v>101</v>
      </c>
      <c r="AG312" s="667" t="str">
        <f aca="false">IF(X312&gt;=1,(AB312*12+AD312)-(X312*12+Z312)+1,"")</f>
        <v/>
      </c>
      <c r="AH312" s="849" t="s">
        <v>373</v>
      </c>
      <c r="AI312" s="850" t="str">
        <f aca="false">IFERROR(ROUNDDOWN(ROUND(L310*V312,0)*M310,0)*AG312,"")</f>
        <v/>
      </c>
      <c r="AJ312" s="924" t="str">
        <f aca="false">IFERROR(ROUNDDOWN(ROUND((L310*(V312-AX310)),0)*M310,0)*AG312,"")</f>
        <v/>
      </c>
      <c r="AK312" s="852" t="e">
        <f aca="false">IFERROR(ROUNDDOWN(ROUNDDOWN(ROUND(L310*VLOOKUP(K310,【参考】数式用!$A$5:$AB$27,MATCH("新加算Ⅳ",【参考】数式用!$B$4:$AB$4,0)+1,0),0)*M310,0)*AG312*0.5,0),"")),0),0),0))</f>
        <v>#N/A</v>
      </c>
      <c r="AL312" s="925"/>
      <c r="AM312" s="940" t="e">
        <f aca="false">IFERROR(IF('別紙様式2-2（４・５月分）'!Q238="ベア加算","", IF(OR(U312="新加算Ⅰ",U312="新加算Ⅱ",U312="新加算Ⅲ",U312="新加算Ⅳ"),ROUNDDOWN(ROUND(L310*VLOOKUP(K310,【参考】数式用!$A$5:$I$27,MATCH("ベア加算",【参考】数式用!$B$4:$I$4,0)+1,0),0)*M310,0)*AG312,"")),"")),0),0))))</f>
        <v>#N/A</v>
      </c>
      <c r="AN312" s="927"/>
      <c r="AO312" s="930"/>
      <c r="AP312" s="929"/>
      <c r="AQ312" s="930"/>
      <c r="AR312" s="931"/>
      <c r="AS312" s="932"/>
      <c r="AT312" s="920"/>
      <c r="AU312" s="611"/>
      <c r="AV312" s="831" t="str">
        <f aca="false">IF(OR(AB310&lt;&gt;7,AD310&lt;&gt;3),"V列に色付け","")</f>
        <v/>
      </c>
      <c r="AW312" s="877"/>
      <c r="AX312" s="833"/>
      <c r="AY312" s="933"/>
      <c r="AZ312" s="835" t="e">
        <f aca="false">IF(AM312&lt;&gt;"",IF(AN312="○","入力済","未入力"),"")</f>
        <v>#N/A</v>
      </c>
      <c r="BA312" s="835" t="str">
        <f aca="false">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835" t="str">
        <f aca="false">IF(OR(U312="新加算Ⅴ（７）",U312="新加算Ⅴ（９）",U312="新加算Ⅴ（10）",U312="新加算Ⅴ（12）",U312="新加算Ⅴ（13）",U312="新加算Ⅴ（14）"),IF(OR(AP312="○",AP312="令和６年度中に満たす"),"入力済","未入力"),"")</f>
        <v/>
      </c>
      <c r="BC312" s="835" t="str">
        <f aca="false">IF(OR(U312="新加算Ⅰ",U312="新加算Ⅱ",U312="新加算Ⅲ",U312="新加算Ⅴ（１）",U312="新加算Ⅴ（３）",U312="新加算Ⅴ（８）"),IF(OR(AQ312="○",AQ312="令和６年度中に満たす"),"入力済","未入力"),"")</f>
        <v/>
      </c>
      <c r="BD312" s="934" t="str">
        <f aca="false">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831" t="str">
        <f aca="false">IF(OR(U312="新加算Ⅰ",U312="新加算Ⅴ（１）",U312="新加算Ⅴ（２）",U312="新加算Ⅴ（５）",U312="新加算Ⅴ（７）",U312="新加算Ⅴ（10）"),IF(AS312="","未入力","入力済"),"")</f>
        <v/>
      </c>
      <c r="BF312" s="831" t="str">
        <f aca="false">G310</f>
        <v/>
      </c>
      <c r="BG312" s="831"/>
      <c r="BH312" s="831"/>
    </row>
    <row r="313" customFormat="false" ht="30" hidden="false" customHeight="true" outlineLevel="0" collapsed="false">
      <c r="A313" s="616"/>
      <c r="B313" s="617"/>
      <c r="C313" s="617"/>
      <c r="D313" s="617"/>
      <c r="E313" s="617"/>
      <c r="F313" s="617"/>
      <c r="G313" s="618"/>
      <c r="H313" s="618"/>
      <c r="I313" s="618"/>
      <c r="J313" s="808"/>
      <c r="K313" s="618"/>
      <c r="L313" s="809"/>
      <c r="M313" s="810"/>
      <c r="N313" s="859" t="str">
        <f aca="false">IF('別紙様式2-2（４・５月分）'!Q238="","",'別紙様式2-2（４・５月分）'!Q238)</f>
        <v/>
      </c>
      <c r="O313" s="863"/>
      <c r="P313" s="873"/>
      <c r="Q313" s="876"/>
      <c r="R313" s="874"/>
      <c r="S313" s="875"/>
      <c r="T313" s="843"/>
      <c r="U313" s="922"/>
      <c r="V313" s="870"/>
      <c r="W313" s="846"/>
      <c r="X313" s="923"/>
      <c r="Y313" s="667"/>
      <c r="Z313" s="923"/>
      <c r="AA313" s="667"/>
      <c r="AB313" s="923"/>
      <c r="AC313" s="667"/>
      <c r="AD313" s="923"/>
      <c r="AE313" s="667"/>
      <c r="AF313" s="667"/>
      <c r="AG313" s="667"/>
      <c r="AH313" s="849"/>
      <c r="AI313" s="850"/>
      <c r="AJ313" s="924"/>
      <c r="AK313" s="852"/>
      <c r="AL313" s="925"/>
      <c r="AM313" s="940"/>
      <c r="AN313" s="927"/>
      <c r="AO313" s="930"/>
      <c r="AP313" s="929"/>
      <c r="AQ313" s="930"/>
      <c r="AR313" s="931"/>
      <c r="AS313" s="932"/>
      <c r="AT313" s="935" t="str">
        <f aca="false">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611"/>
      <c r="AV313" s="831"/>
      <c r="AW313" s="877" t="str">
        <f aca="false">IF('別紙様式2-2（４・５月分）'!O238="","",'別紙様式2-2（４・５月分）'!O238)</f>
        <v/>
      </c>
      <c r="AX313" s="833"/>
      <c r="AY313" s="936"/>
      <c r="AZ313" s="835" t="str">
        <f aca="false">IF(OR(U313="新加算Ⅰ",U313="新加算Ⅱ",U313="新加算Ⅲ",U313="新加算Ⅳ",U313="新加算Ⅴ（１）",U313="新加算Ⅴ（２）",U313="新加算Ⅴ（３）",U313="新加算ⅠⅤ（４）",U313="新加算Ⅴ（５）",U313="新加算Ⅴ（６）",U313="新加算Ⅴ（８）",U313="新加算Ⅴ（11）"),IF(AJ313="○","","未入力"),"")</f>
        <v/>
      </c>
      <c r="BA313" s="835" t="str">
        <f aca="false">IF(OR(V313="新加算Ⅰ",V313="新加算Ⅱ",V313="新加算Ⅲ",V313="新加算Ⅳ",V313="新加算Ⅴ（１）",V313="新加算Ⅴ（２）",V313="新加算Ⅴ（３）",V313="新加算ⅠⅤ（４）",V313="新加算Ⅴ（５）",V313="新加算Ⅴ（６）",V313="新加算Ⅴ（８）",V313="新加算Ⅴ（11）"),IF(AK313="○","","未入力"),"")</f>
        <v/>
      </c>
      <c r="BB313" s="835" t="str">
        <f aca="false">IF(OR(V313="新加算Ⅴ（７）",V313="新加算Ⅴ（９）",V313="新加算Ⅴ（10）",V313="新加算Ⅴ（12）",V313="新加算Ⅴ（13）",V313="新加算Ⅴ（14）"),IF(AL313="○","","未入力"),"")</f>
        <v/>
      </c>
      <c r="BC313" s="835" t="str">
        <f aca="false">IF(OR(V313="新加算Ⅰ",V313="新加算Ⅱ",V313="新加算Ⅲ",V313="新加算Ⅴ（１）",V313="新加算Ⅴ（３）",V313="新加算Ⅴ（８）"),IF(AM313="○","","未入力"),"")</f>
        <v/>
      </c>
      <c r="BD313" s="934" t="str">
        <f aca="false">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831" t="str">
        <f aca="false">IF(AND(U313&lt;&gt;"（参考）令和７年度の移行予定",OR(V313="新加算Ⅰ",V313="新加算Ⅴ（１）",V313="新加算Ⅴ（２）",V313="新加算Ⅴ（５）",V313="新加算Ⅴ（７）",V313="新加算Ⅴ（10）")),IF(AO313="","未入力",IF(AO313="いずれも取得していない","要件を満たさない","")),"")</f>
        <v/>
      </c>
      <c r="BF313" s="831" t="str">
        <f aca="false">G310</f>
        <v/>
      </c>
      <c r="BG313" s="831"/>
      <c r="BH313" s="831"/>
    </row>
    <row r="314" customFormat="false" ht="30" hidden="false" customHeight="true" outlineLevel="0" collapsed="false">
      <c r="A314" s="730" t="n">
        <v>76</v>
      </c>
      <c r="B314" s="731" t="str">
        <f aca="false">IF(基本情報入力シート!C129="","",基本情報入力シート!C129)</f>
        <v/>
      </c>
      <c r="C314" s="731"/>
      <c r="D314" s="731"/>
      <c r="E314" s="731"/>
      <c r="F314" s="731"/>
      <c r="G314" s="732" t="str">
        <f aca="false">IF(基本情報入力シート!M129="","",基本情報入力シート!M129)</f>
        <v/>
      </c>
      <c r="H314" s="732" t="str">
        <f aca="false">IF(基本情報入力シート!R129="","",基本情報入力シート!R129)</f>
        <v/>
      </c>
      <c r="I314" s="732" t="str">
        <f aca="false">IF(基本情報入力シート!W129="","",基本情報入力シート!W129)</f>
        <v/>
      </c>
      <c r="J314" s="860" t="str">
        <f aca="false">IF(基本情報入力シート!X129="","",基本情報入力シート!X129)</f>
        <v/>
      </c>
      <c r="K314" s="732" t="str">
        <f aca="false">IF(基本情報入力シート!Y129="","",基本情報入力シート!Y129)</f>
        <v/>
      </c>
      <c r="L314" s="861" t="str">
        <f aca="false">IF(基本情報入力シート!AB129="","",基本情報入力シート!AB129)</f>
        <v/>
      </c>
      <c r="M314" s="862" t="e">
        <f aca="false">IF(基本情報入力シート!AC129="","",基本情報入力シート!AC129)</f>
        <v>#N/A</v>
      </c>
      <c r="N314" s="811" t="str">
        <f aca="false">IF('別紙様式2-2（４・５月分）'!Q239="","",'別紙様式2-2（４・５月分）'!Q239)</f>
        <v/>
      </c>
      <c r="O314" s="863" t="e">
        <f aca="false">IF(SUM('別紙様式2-2（４・５月分）'!R239:R241)=0,"",SUM('別紙様式2-2（４・５月分）'!R239:R241))</f>
        <v>#N/A</v>
      </c>
      <c r="P314" s="813" t="e">
        <f aca="false">IFERROR(VLOOKUP('別紙様式2-2（４・５月分）'!AR239,【参考】数式用!$AT$5:$AU$22,2,FALSE),"")))</f>
        <v>#N/A</v>
      </c>
      <c r="Q314" s="813"/>
      <c r="R314" s="813"/>
      <c r="S314" s="864" t="e">
        <f aca="false">IFERROR(VLOOKUP(K314,【参考】数式用!$A$5:$AB$27,MATCH(P314,【参考】数式用!$B$4:$AB$4,0)+1,0),"")))</f>
        <v>#N/A</v>
      </c>
      <c r="T314" s="815" t="s">
        <v>418</v>
      </c>
      <c r="U314" s="903" t="str">
        <f aca="false">IF('別紙様式2-3（６月以降分）'!U314="","",'別紙様式2-3（６月以降分）'!U314)</f>
        <v/>
      </c>
      <c r="V314" s="865" t="e">
        <f aca="false">IFERROR(VLOOKUP(K314,【参考】数式用!$A$5:$AB$27,MATCH(U314,【参考】数式用!$B$4:$AB$4,0)+1,0),"")))</f>
        <v>#N/A</v>
      </c>
      <c r="W314" s="818" t="s">
        <v>88</v>
      </c>
      <c r="X314" s="904" t="n">
        <f aca="false">'別紙様式2-3（６月以降分）'!X314</f>
        <v>6</v>
      </c>
      <c r="Y314" s="626" t="s">
        <v>89</v>
      </c>
      <c r="Z314" s="904" t="n">
        <f aca="false">'別紙様式2-3（６月以降分）'!Z314</f>
        <v>6</v>
      </c>
      <c r="AA314" s="626" t="s">
        <v>372</v>
      </c>
      <c r="AB314" s="904" t="n">
        <f aca="false">'別紙様式2-3（６月以降分）'!AB314</f>
        <v>7</v>
      </c>
      <c r="AC314" s="626" t="s">
        <v>89</v>
      </c>
      <c r="AD314" s="904" t="n">
        <f aca="false">'別紙様式2-3（６月以降分）'!AD314</f>
        <v>3</v>
      </c>
      <c r="AE314" s="626" t="s">
        <v>90</v>
      </c>
      <c r="AF314" s="626" t="s">
        <v>101</v>
      </c>
      <c r="AG314" s="626" t="n">
        <f aca="false">IF(X314&gt;=1,(AB314*12+AD314)-(X314*12+Z314)+1,"")</f>
        <v>10</v>
      </c>
      <c r="AH314" s="821" t="s">
        <v>373</v>
      </c>
      <c r="AI314" s="866" t="str">
        <f aca="false">'別紙様式2-3（６月以降分）'!AI314</f>
        <v/>
      </c>
      <c r="AJ314" s="905" t="str">
        <f aca="false">'別紙様式2-3（６月以降分）'!AJ314</f>
        <v/>
      </c>
      <c r="AK314" s="937" t="n">
        <f aca="false">'別紙様式2-3（６月以降分）'!AK314</f>
        <v>0</v>
      </c>
      <c r="AL314" s="907" t="str">
        <f aca="false">IF('別紙様式2-3（６月以降分）'!AL314="","",'別紙様式2-3（６月以降分）'!AL314)</f>
        <v/>
      </c>
      <c r="AM314" s="908" t="n">
        <f aca="false">'別紙様式2-3（６月以降分）'!AM314</f>
        <v>0</v>
      </c>
      <c r="AN314" s="909" t="str">
        <f aca="false">IF('別紙様式2-3（６月以降分）'!AN314="","",'別紙様式2-3（６月以降分）'!AN314)</f>
        <v/>
      </c>
      <c r="AO314" s="704" t="str">
        <f aca="false">IF('別紙様式2-3（６月以降分）'!AO314="","",'別紙様式2-3（６月以降分）'!AO314)</f>
        <v/>
      </c>
      <c r="AP314" s="911" t="str">
        <f aca="false">IF('別紙様式2-3（６月以降分）'!AP314="","",'別紙様式2-3（６月以降分）'!AP314)</f>
        <v/>
      </c>
      <c r="AQ314" s="704" t="str">
        <f aca="false">IF('別紙様式2-3（６月以降分）'!AQ314="","",'別紙様式2-3（６月以降分）'!AQ314)</f>
        <v/>
      </c>
      <c r="AR314" s="913" t="str">
        <f aca="false">IF('別紙様式2-3（６月以降分）'!AR314="","",'別紙様式2-3（６月以降分）'!AR314)</f>
        <v/>
      </c>
      <c r="AS314" s="914" t="str">
        <f aca="false">IF('別紙様式2-3（６月以降分）'!AS314="","",'別紙様式2-3（６月以降分）'!AS314)</f>
        <v/>
      </c>
      <c r="AT314" s="915" t="str">
        <f aca="false">IF(AV316="","",IF(V316&lt;V314,"！加算の要件上は問題ありませんが、令和６年度当初の新加算の加算率と比較して、移行後の加算率が下がる計画になっています。",""))</f>
        <v/>
      </c>
      <c r="AU314" s="938"/>
      <c r="AV314" s="917"/>
      <c r="AW314" s="877" t="str">
        <f aca="false">IF('別紙様式2-2（４・５月分）'!O239="","",'別紙様式2-2（４・５月分）'!O239)</f>
        <v/>
      </c>
      <c r="AX314" s="833" t="e">
        <f aca="false">IF(SUM('別紙様式2-2（４・５月分）'!P239:P241)=0,"",SUM('別紙様式2-2（４・５月分）'!P239:P241))</f>
        <v>#N/A</v>
      </c>
      <c r="AY314" s="939" t="e">
        <f aca="false">IFERROR(VLOOKUP(K314,【参考】数式用!$AJ$2:$AK$24,2,FALSE),"")))</f>
        <v>#N/A</v>
      </c>
      <c r="AZ314" s="684"/>
      <c r="BE314" s="12"/>
      <c r="BF314" s="831" t="str">
        <f aca="false">G314</f>
        <v/>
      </c>
      <c r="BG314" s="831"/>
      <c r="BH314" s="831"/>
    </row>
    <row r="315" customFormat="false" ht="15" hidden="false" customHeight="true" outlineLevel="0" collapsed="false">
      <c r="A315" s="730"/>
      <c r="B315" s="731"/>
      <c r="C315" s="731"/>
      <c r="D315" s="731"/>
      <c r="E315" s="731"/>
      <c r="F315" s="731"/>
      <c r="G315" s="732"/>
      <c r="H315" s="732"/>
      <c r="I315" s="732"/>
      <c r="J315" s="860"/>
      <c r="K315" s="732"/>
      <c r="L315" s="861"/>
      <c r="M315" s="862"/>
      <c r="N315" s="837" t="str">
        <f aca="false">IF('別紙様式2-2（４・５月分）'!Q240="","",'別紙様式2-2（４・５月分）'!Q240)</f>
        <v/>
      </c>
      <c r="O315" s="863"/>
      <c r="P315" s="813"/>
      <c r="Q315" s="813"/>
      <c r="R315" s="813"/>
      <c r="S315" s="864"/>
      <c r="T315" s="815"/>
      <c r="U315" s="903"/>
      <c r="V315" s="865"/>
      <c r="W315" s="818"/>
      <c r="X315" s="904"/>
      <c r="Y315" s="626"/>
      <c r="Z315" s="904"/>
      <c r="AA315" s="626"/>
      <c r="AB315" s="904"/>
      <c r="AC315" s="626"/>
      <c r="AD315" s="904"/>
      <c r="AE315" s="626"/>
      <c r="AF315" s="626"/>
      <c r="AG315" s="626"/>
      <c r="AH315" s="821"/>
      <c r="AI315" s="866"/>
      <c r="AJ315" s="905"/>
      <c r="AK315" s="937"/>
      <c r="AL315" s="907"/>
      <c r="AM315" s="908"/>
      <c r="AN315" s="909"/>
      <c r="AO315" s="704"/>
      <c r="AP315" s="911"/>
      <c r="AQ315" s="704"/>
      <c r="AR315" s="913"/>
      <c r="AS315" s="914"/>
      <c r="AT315" s="920" t="str">
        <f aca="false">IF(AV316="","",IF(OR(AB316="",AB316&lt;&gt;7,AD316="",AD316&lt;&gt;3),"！算定期間の終わりが令和７年３月になっていません。年度内の廃止予定等がなければ、算定対象月を令和７年３月にしてください。",""))</f>
        <v/>
      </c>
      <c r="AU315" s="938"/>
      <c r="AV315" s="917"/>
      <c r="AW315" s="877" t="str">
        <f aca="false">IF('別紙様式2-2（４・５月分）'!O240="","",'別紙様式2-2（４・５月分）'!O240)</f>
        <v/>
      </c>
      <c r="AX315" s="833"/>
      <c r="AY315" s="939"/>
      <c r="AZ315" s="573"/>
      <c r="BE315" s="12"/>
      <c r="BF315" s="831" t="str">
        <f aca="false">G314</f>
        <v/>
      </c>
      <c r="BG315" s="831"/>
      <c r="BH315" s="831"/>
    </row>
    <row r="316" customFormat="false" ht="15" hidden="false" customHeight="true" outlineLevel="0" collapsed="false">
      <c r="A316" s="730"/>
      <c r="B316" s="731"/>
      <c r="C316" s="731"/>
      <c r="D316" s="731"/>
      <c r="E316" s="731"/>
      <c r="F316" s="731"/>
      <c r="G316" s="732"/>
      <c r="H316" s="732"/>
      <c r="I316" s="732"/>
      <c r="J316" s="860"/>
      <c r="K316" s="732"/>
      <c r="L316" s="861"/>
      <c r="M316" s="862"/>
      <c r="N316" s="837"/>
      <c r="O316" s="863"/>
      <c r="P316" s="873" t="s">
        <v>92</v>
      </c>
      <c r="Q316" s="876" t="e">
        <f aca="false">IFERROR(VLOOKUP('別紙様式2-2（４・５月分）'!AR239,【参考】数式用!$AT$5:$AV$22,3,FALSE),"")))</f>
        <v>#N/A</v>
      </c>
      <c r="R316" s="874" t="s">
        <v>94</v>
      </c>
      <c r="S316" s="869" t="e">
        <f aca="false">IFERROR(VLOOKUP(K314,【参考】数式用!$A$5:$AB$27,MATCH(Q316,【参考】数式用!$B$4:$AB$4,0)+1,0),"")))</f>
        <v>#N/A</v>
      </c>
      <c r="T316" s="843" t="s">
        <v>419</v>
      </c>
      <c r="U316" s="922"/>
      <c r="V316" s="870" t="e">
        <f aca="false">IFERROR(VLOOKUP(K314,【参考】数式用!$A$5:$AB$27,MATCH(U316,【参考】数式用!$B$4:$AB$4,0)+1,0),"")))</f>
        <v>#N/A</v>
      </c>
      <c r="W316" s="846" t="s">
        <v>88</v>
      </c>
      <c r="X316" s="923"/>
      <c r="Y316" s="667" t="s">
        <v>89</v>
      </c>
      <c r="Z316" s="923"/>
      <c r="AA316" s="667" t="s">
        <v>372</v>
      </c>
      <c r="AB316" s="923"/>
      <c r="AC316" s="667" t="s">
        <v>89</v>
      </c>
      <c r="AD316" s="923"/>
      <c r="AE316" s="667" t="s">
        <v>90</v>
      </c>
      <c r="AF316" s="667" t="s">
        <v>101</v>
      </c>
      <c r="AG316" s="667" t="str">
        <f aca="false">IF(X316&gt;=1,(AB316*12+AD316)-(X316*12+Z316)+1,"")</f>
        <v/>
      </c>
      <c r="AH316" s="849" t="s">
        <v>373</v>
      </c>
      <c r="AI316" s="850" t="str">
        <f aca="false">IFERROR(ROUNDDOWN(ROUND(L314*V316,0)*M314,0)*AG316,"")</f>
        <v/>
      </c>
      <c r="AJ316" s="924" t="str">
        <f aca="false">IFERROR(ROUNDDOWN(ROUND((L314*(V316-AX314)),0)*M314,0)*AG316,"")</f>
        <v/>
      </c>
      <c r="AK316" s="852" t="e">
        <f aca="false">IFERROR(ROUNDDOWN(ROUNDDOWN(ROUND(L314*VLOOKUP(K314,【参考】数式用!$A$5:$AB$27,MATCH("新加算Ⅳ",【参考】数式用!$B$4:$AB$4,0)+1,0),0)*M314,0)*AG316*0.5,0),"")),0),0),0))</f>
        <v>#N/A</v>
      </c>
      <c r="AL316" s="925"/>
      <c r="AM316" s="940" t="e">
        <f aca="false">IFERROR(IF('別紙様式2-2（４・５月分）'!Q241="ベア加算","", IF(OR(U316="新加算Ⅰ",U316="新加算Ⅱ",U316="新加算Ⅲ",U316="新加算Ⅳ"),ROUNDDOWN(ROUND(L314*VLOOKUP(K314,【参考】数式用!$A$5:$I$27,MATCH("ベア加算",【参考】数式用!$B$4:$I$4,0)+1,0),0)*M314,0)*AG316,"")),"")),0),0))))</f>
        <v>#N/A</v>
      </c>
      <c r="AN316" s="927"/>
      <c r="AO316" s="930"/>
      <c r="AP316" s="929"/>
      <c r="AQ316" s="930"/>
      <c r="AR316" s="931"/>
      <c r="AS316" s="932"/>
      <c r="AT316" s="920"/>
      <c r="AU316" s="611"/>
      <c r="AV316" s="831" t="str">
        <f aca="false">IF(OR(AB314&lt;&gt;7,AD314&lt;&gt;3),"V列に色付け","")</f>
        <v/>
      </c>
      <c r="AW316" s="877"/>
      <c r="AX316" s="833"/>
      <c r="AY316" s="933"/>
      <c r="AZ316" s="835" t="e">
        <f aca="false">IF(AM316&lt;&gt;"",IF(AN316="○","入力済","未入力"),"")</f>
        <v>#N/A</v>
      </c>
      <c r="BA316" s="835" t="str">
        <f aca="false">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835" t="str">
        <f aca="false">IF(OR(U316="新加算Ⅴ（７）",U316="新加算Ⅴ（９）",U316="新加算Ⅴ（10）",U316="新加算Ⅴ（12）",U316="新加算Ⅴ（13）",U316="新加算Ⅴ（14）"),IF(OR(AP316="○",AP316="令和６年度中に満たす"),"入力済","未入力"),"")</f>
        <v/>
      </c>
      <c r="BC316" s="835" t="str">
        <f aca="false">IF(OR(U316="新加算Ⅰ",U316="新加算Ⅱ",U316="新加算Ⅲ",U316="新加算Ⅴ（１）",U316="新加算Ⅴ（３）",U316="新加算Ⅴ（８）"),IF(OR(AQ316="○",AQ316="令和６年度中に満たす"),"入力済","未入力"),"")</f>
        <v/>
      </c>
      <c r="BD316" s="934" t="str">
        <f aca="false">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831" t="str">
        <f aca="false">IF(OR(U316="新加算Ⅰ",U316="新加算Ⅴ（１）",U316="新加算Ⅴ（２）",U316="新加算Ⅴ（５）",U316="新加算Ⅴ（７）",U316="新加算Ⅴ（10）"),IF(AS316="","未入力","入力済"),"")</f>
        <v/>
      </c>
      <c r="BF316" s="831" t="str">
        <f aca="false">G314</f>
        <v/>
      </c>
      <c r="BG316" s="831"/>
      <c r="BH316" s="831"/>
    </row>
    <row r="317" customFormat="false" ht="30" hidden="false" customHeight="true" outlineLevel="0" collapsed="false">
      <c r="A317" s="730"/>
      <c r="B317" s="731"/>
      <c r="C317" s="731"/>
      <c r="D317" s="731"/>
      <c r="E317" s="731"/>
      <c r="F317" s="731"/>
      <c r="G317" s="732"/>
      <c r="H317" s="732"/>
      <c r="I317" s="732"/>
      <c r="J317" s="860"/>
      <c r="K317" s="732"/>
      <c r="L317" s="861"/>
      <c r="M317" s="862"/>
      <c r="N317" s="859" t="str">
        <f aca="false">IF('別紙様式2-2（４・５月分）'!Q241="","",'別紙様式2-2（４・５月分）'!Q241)</f>
        <v/>
      </c>
      <c r="O317" s="863"/>
      <c r="P317" s="873"/>
      <c r="Q317" s="876"/>
      <c r="R317" s="874"/>
      <c r="S317" s="869"/>
      <c r="T317" s="843"/>
      <c r="U317" s="922"/>
      <c r="V317" s="870"/>
      <c r="W317" s="846"/>
      <c r="X317" s="923"/>
      <c r="Y317" s="667"/>
      <c r="Z317" s="923"/>
      <c r="AA317" s="667"/>
      <c r="AB317" s="923"/>
      <c r="AC317" s="667"/>
      <c r="AD317" s="923"/>
      <c r="AE317" s="667"/>
      <c r="AF317" s="667"/>
      <c r="AG317" s="667"/>
      <c r="AH317" s="849"/>
      <c r="AI317" s="850"/>
      <c r="AJ317" s="924"/>
      <c r="AK317" s="852"/>
      <c r="AL317" s="925"/>
      <c r="AM317" s="940"/>
      <c r="AN317" s="927"/>
      <c r="AO317" s="930"/>
      <c r="AP317" s="929"/>
      <c r="AQ317" s="930"/>
      <c r="AR317" s="931"/>
      <c r="AS317" s="932"/>
      <c r="AT317" s="935" t="str">
        <f aca="false">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611"/>
      <c r="AV317" s="831"/>
      <c r="AW317" s="877" t="str">
        <f aca="false">IF('別紙様式2-2（４・５月分）'!O241="","",'別紙様式2-2（４・５月分）'!O241)</f>
        <v/>
      </c>
      <c r="AX317" s="833"/>
      <c r="AY317" s="936"/>
      <c r="AZ317" s="835" t="str">
        <f aca="false">IF(OR(U317="新加算Ⅰ",U317="新加算Ⅱ",U317="新加算Ⅲ",U317="新加算Ⅳ",U317="新加算Ⅴ（１）",U317="新加算Ⅴ（２）",U317="新加算Ⅴ（３）",U317="新加算ⅠⅤ（４）",U317="新加算Ⅴ（５）",U317="新加算Ⅴ（６）",U317="新加算Ⅴ（８）",U317="新加算Ⅴ（11）"),IF(AJ317="○","","未入力"),"")</f>
        <v/>
      </c>
      <c r="BA317" s="835" t="str">
        <f aca="false">IF(OR(V317="新加算Ⅰ",V317="新加算Ⅱ",V317="新加算Ⅲ",V317="新加算Ⅳ",V317="新加算Ⅴ（１）",V317="新加算Ⅴ（２）",V317="新加算Ⅴ（３）",V317="新加算ⅠⅤ（４）",V317="新加算Ⅴ（５）",V317="新加算Ⅴ（６）",V317="新加算Ⅴ（８）",V317="新加算Ⅴ（11）"),IF(AK317="○","","未入力"),"")</f>
        <v/>
      </c>
      <c r="BB317" s="835" t="str">
        <f aca="false">IF(OR(V317="新加算Ⅴ（７）",V317="新加算Ⅴ（９）",V317="新加算Ⅴ（10）",V317="新加算Ⅴ（12）",V317="新加算Ⅴ（13）",V317="新加算Ⅴ（14）"),IF(AL317="○","","未入力"),"")</f>
        <v/>
      </c>
      <c r="BC317" s="835" t="str">
        <f aca="false">IF(OR(V317="新加算Ⅰ",V317="新加算Ⅱ",V317="新加算Ⅲ",V317="新加算Ⅴ（１）",V317="新加算Ⅴ（３）",V317="新加算Ⅴ（８）"),IF(AM317="○","","未入力"),"")</f>
        <v/>
      </c>
      <c r="BD317" s="934" t="str">
        <f aca="false">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831" t="str">
        <f aca="false">IF(AND(U317&lt;&gt;"（参考）令和７年度の移行予定",OR(V317="新加算Ⅰ",V317="新加算Ⅴ（１）",V317="新加算Ⅴ（２）",V317="新加算Ⅴ（５）",V317="新加算Ⅴ（７）",V317="新加算Ⅴ（10）")),IF(AO317="","未入力",IF(AO317="いずれも取得していない","要件を満たさない","")),"")</f>
        <v/>
      </c>
      <c r="BF317" s="831" t="str">
        <f aca="false">G314</f>
        <v/>
      </c>
      <c r="BG317" s="831"/>
      <c r="BH317" s="831"/>
    </row>
    <row r="318" customFormat="false" ht="30" hidden="false" customHeight="true" outlineLevel="0" collapsed="false">
      <c r="A318" s="616" t="n">
        <v>77</v>
      </c>
      <c r="B318" s="617" t="str">
        <f aca="false">IF(基本情報入力シート!C130="","",基本情報入力シート!C130)</f>
        <v/>
      </c>
      <c r="C318" s="617"/>
      <c r="D318" s="617"/>
      <c r="E318" s="617"/>
      <c r="F318" s="617"/>
      <c r="G318" s="618" t="str">
        <f aca="false">IF(基本情報入力シート!M130="","",基本情報入力シート!M130)</f>
        <v/>
      </c>
      <c r="H318" s="618" t="str">
        <f aca="false">IF(基本情報入力シート!R130="","",基本情報入力シート!R130)</f>
        <v/>
      </c>
      <c r="I318" s="618" t="str">
        <f aca="false">IF(基本情報入力シート!W130="","",基本情報入力シート!W130)</f>
        <v/>
      </c>
      <c r="J318" s="808" t="str">
        <f aca="false">IF(基本情報入力シート!X130="","",基本情報入力シート!X130)</f>
        <v/>
      </c>
      <c r="K318" s="618" t="str">
        <f aca="false">IF(基本情報入力シート!Y130="","",基本情報入力シート!Y130)</f>
        <v/>
      </c>
      <c r="L318" s="809" t="str">
        <f aca="false">IF(基本情報入力シート!AB130="","",基本情報入力シート!AB130)</f>
        <v/>
      </c>
      <c r="M318" s="810" t="e">
        <f aca="false">IF(基本情報入力シート!AC130="","",基本情報入力シート!AC130)</f>
        <v>#N/A</v>
      </c>
      <c r="N318" s="811" t="str">
        <f aca="false">IF('別紙様式2-2（４・５月分）'!Q242="","",'別紙様式2-2（４・５月分）'!Q242)</f>
        <v/>
      </c>
      <c r="O318" s="863" t="e">
        <f aca="false">IF(SUM('別紙様式2-2（４・５月分）'!R242:R244)=0,"",SUM('別紙様式2-2（４・５月分）'!R242:R244))</f>
        <v>#N/A</v>
      </c>
      <c r="P318" s="813" t="e">
        <f aca="false">IFERROR(VLOOKUP('別紙様式2-2（４・５月分）'!AR242,【参考】数式用!$AT$5:$AU$22,2,FALSE),"")))</f>
        <v>#N/A</v>
      </c>
      <c r="Q318" s="813"/>
      <c r="R318" s="813"/>
      <c r="S318" s="864" t="e">
        <f aca="false">IFERROR(VLOOKUP(K318,【参考】数式用!$A$5:$AB$27,MATCH(P318,【参考】数式用!$B$4:$AB$4,0)+1,0),"")))</f>
        <v>#N/A</v>
      </c>
      <c r="T318" s="815" t="s">
        <v>418</v>
      </c>
      <c r="U318" s="903" t="str">
        <f aca="false">IF('別紙様式2-3（６月以降分）'!U318="","",'別紙様式2-3（６月以降分）'!U318)</f>
        <v/>
      </c>
      <c r="V318" s="865" t="e">
        <f aca="false">IFERROR(VLOOKUP(K318,【参考】数式用!$A$5:$AB$27,MATCH(U318,【参考】数式用!$B$4:$AB$4,0)+1,0),"")))</f>
        <v>#N/A</v>
      </c>
      <c r="W318" s="818" t="s">
        <v>88</v>
      </c>
      <c r="X318" s="904" t="n">
        <f aca="false">'別紙様式2-3（６月以降分）'!X318</f>
        <v>6</v>
      </c>
      <c r="Y318" s="626" t="s">
        <v>89</v>
      </c>
      <c r="Z318" s="904" t="n">
        <f aca="false">'別紙様式2-3（６月以降分）'!Z318</f>
        <v>6</v>
      </c>
      <c r="AA318" s="626" t="s">
        <v>372</v>
      </c>
      <c r="AB318" s="904" t="n">
        <f aca="false">'別紙様式2-3（６月以降分）'!AB318</f>
        <v>7</v>
      </c>
      <c r="AC318" s="626" t="s">
        <v>89</v>
      </c>
      <c r="AD318" s="904" t="n">
        <f aca="false">'別紙様式2-3（６月以降分）'!AD318</f>
        <v>3</v>
      </c>
      <c r="AE318" s="626" t="s">
        <v>90</v>
      </c>
      <c r="AF318" s="626" t="s">
        <v>101</v>
      </c>
      <c r="AG318" s="626" t="n">
        <f aca="false">IF(X318&gt;=1,(AB318*12+AD318)-(X318*12+Z318)+1,"")</f>
        <v>10</v>
      </c>
      <c r="AH318" s="821" t="s">
        <v>373</v>
      </c>
      <c r="AI318" s="866" t="str">
        <f aca="false">'別紙様式2-3（６月以降分）'!AI318</f>
        <v/>
      </c>
      <c r="AJ318" s="905" t="str">
        <f aca="false">'別紙様式2-3（６月以降分）'!AJ318</f>
        <v/>
      </c>
      <c r="AK318" s="937" t="n">
        <f aca="false">'別紙様式2-3（６月以降分）'!AK318</f>
        <v>0</v>
      </c>
      <c r="AL318" s="907" t="str">
        <f aca="false">IF('別紙様式2-3（６月以降分）'!AL318="","",'別紙様式2-3（６月以降分）'!AL318)</f>
        <v/>
      </c>
      <c r="AM318" s="908" t="n">
        <f aca="false">'別紙様式2-3（６月以降分）'!AM318</f>
        <v>0</v>
      </c>
      <c r="AN318" s="909" t="str">
        <f aca="false">IF('別紙様式2-3（６月以降分）'!AN318="","",'別紙様式2-3（６月以降分）'!AN318)</f>
        <v/>
      </c>
      <c r="AO318" s="704" t="str">
        <f aca="false">IF('別紙様式2-3（６月以降分）'!AO318="","",'別紙様式2-3（６月以降分）'!AO318)</f>
        <v/>
      </c>
      <c r="AP318" s="911" t="str">
        <f aca="false">IF('別紙様式2-3（６月以降分）'!AP318="","",'別紙様式2-3（６月以降分）'!AP318)</f>
        <v/>
      </c>
      <c r="AQ318" s="704" t="str">
        <f aca="false">IF('別紙様式2-3（６月以降分）'!AQ318="","",'別紙様式2-3（６月以降分）'!AQ318)</f>
        <v/>
      </c>
      <c r="AR318" s="913" t="str">
        <f aca="false">IF('別紙様式2-3（６月以降分）'!AR318="","",'別紙様式2-3（６月以降分）'!AR318)</f>
        <v/>
      </c>
      <c r="AS318" s="914" t="str">
        <f aca="false">IF('別紙様式2-3（６月以降分）'!AS318="","",'別紙様式2-3（６月以降分）'!AS318)</f>
        <v/>
      </c>
      <c r="AT318" s="915" t="str">
        <f aca="false">IF(AV320="","",IF(V320&lt;V318,"！加算の要件上は問題ありませんが、令和６年度当初の新加算の加算率と比較して、移行後の加算率が下がる計画になっています。",""))</f>
        <v/>
      </c>
      <c r="AU318" s="938"/>
      <c r="AV318" s="917"/>
      <c r="AW318" s="877" t="str">
        <f aca="false">IF('別紙様式2-2（４・５月分）'!O242="","",'別紙様式2-2（４・５月分）'!O242)</f>
        <v/>
      </c>
      <c r="AX318" s="833" t="e">
        <f aca="false">IF(SUM('別紙様式2-2（４・５月分）'!P242:P244)=0,"",SUM('別紙様式2-2（４・５月分）'!P242:P244))</f>
        <v>#N/A</v>
      </c>
      <c r="AY318" s="919" t="e">
        <f aca="false">IFERROR(VLOOKUP(K318,【参考】数式用!$AJ$2:$AK$24,2,FALSE),"")))</f>
        <v>#N/A</v>
      </c>
      <c r="AZ318" s="684"/>
      <c r="BE318" s="12"/>
      <c r="BF318" s="831" t="str">
        <f aca="false">G318</f>
        <v/>
      </c>
      <c r="BG318" s="831"/>
      <c r="BH318" s="831"/>
    </row>
    <row r="319" customFormat="false" ht="15" hidden="false" customHeight="true" outlineLevel="0" collapsed="false">
      <c r="A319" s="616"/>
      <c r="B319" s="617"/>
      <c r="C319" s="617"/>
      <c r="D319" s="617"/>
      <c r="E319" s="617"/>
      <c r="F319" s="617"/>
      <c r="G319" s="618"/>
      <c r="H319" s="618"/>
      <c r="I319" s="618"/>
      <c r="J319" s="808"/>
      <c r="K319" s="618"/>
      <c r="L319" s="809"/>
      <c r="M319" s="810"/>
      <c r="N319" s="837" t="str">
        <f aca="false">IF('別紙様式2-2（４・５月分）'!Q243="","",'別紙様式2-2（４・５月分）'!Q243)</f>
        <v/>
      </c>
      <c r="O319" s="863"/>
      <c r="P319" s="813"/>
      <c r="Q319" s="813"/>
      <c r="R319" s="813"/>
      <c r="S319" s="864"/>
      <c r="T319" s="815"/>
      <c r="U319" s="903"/>
      <c r="V319" s="865"/>
      <c r="W319" s="818"/>
      <c r="X319" s="904"/>
      <c r="Y319" s="626"/>
      <c r="Z319" s="904"/>
      <c r="AA319" s="626"/>
      <c r="AB319" s="904"/>
      <c r="AC319" s="626"/>
      <c r="AD319" s="904"/>
      <c r="AE319" s="626"/>
      <c r="AF319" s="626"/>
      <c r="AG319" s="626"/>
      <c r="AH319" s="821"/>
      <c r="AI319" s="866"/>
      <c r="AJ319" s="905"/>
      <c r="AK319" s="937"/>
      <c r="AL319" s="907"/>
      <c r="AM319" s="908"/>
      <c r="AN319" s="909"/>
      <c r="AO319" s="704"/>
      <c r="AP319" s="911"/>
      <c r="AQ319" s="704"/>
      <c r="AR319" s="913"/>
      <c r="AS319" s="914"/>
      <c r="AT319" s="920" t="str">
        <f aca="false">IF(AV320="","",IF(OR(AB320="",AB320&lt;&gt;7,AD320="",AD320&lt;&gt;3),"！算定期間の終わりが令和７年３月になっていません。年度内の廃止予定等がなければ、算定対象月を令和７年３月にしてください。",""))</f>
        <v/>
      </c>
      <c r="AU319" s="938"/>
      <c r="AV319" s="917"/>
      <c r="AW319" s="877" t="str">
        <f aca="false">IF('別紙様式2-2（４・５月分）'!O243="","",'別紙様式2-2（４・５月分）'!O243)</f>
        <v/>
      </c>
      <c r="AX319" s="833"/>
      <c r="AY319" s="919"/>
      <c r="AZ319" s="573"/>
      <c r="BE319" s="12"/>
      <c r="BF319" s="831" t="str">
        <f aca="false">G318</f>
        <v/>
      </c>
      <c r="BG319" s="831"/>
      <c r="BH319" s="831"/>
    </row>
    <row r="320" customFormat="false" ht="15" hidden="false" customHeight="true" outlineLevel="0" collapsed="false">
      <c r="A320" s="616"/>
      <c r="B320" s="617"/>
      <c r="C320" s="617"/>
      <c r="D320" s="617"/>
      <c r="E320" s="617"/>
      <c r="F320" s="617"/>
      <c r="G320" s="618"/>
      <c r="H320" s="618"/>
      <c r="I320" s="618"/>
      <c r="J320" s="808"/>
      <c r="K320" s="618"/>
      <c r="L320" s="809"/>
      <c r="M320" s="810"/>
      <c r="N320" s="837"/>
      <c r="O320" s="863"/>
      <c r="P320" s="873" t="s">
        <v>92</v>
      </c>
      <c r="Q320" s="876" t="e">
        <f aca="false">IFERROR(VLOOKUP('別紙様式2-2（４・５月分）'!AR242,【参考】数式用!$AT$5:$AV$22,3,FALSE),"")))</f>
        <v>#N/A</v>
      </c>
      <c r="R320" s="874" t="s">
        <v>94</v>
      </c>
      <c r="S320" s="875" t="e">
        <f aca="false">IFERROR(VLOOKUP(K318,【参考】数式用!$A$5:$AB$27,MATCH(Q320,【参考】数式用!$B$4:$AB$4,0)+1,0),"")))</f>
        <v>#N/A</v>
      </c>
      <c r="T320" s="843" t="s">
        <v>419</v>
      </c>
      <c r="U320" s="922"/>
      <c r="V320" s="870" t="e">
        <f aca="false">IFERROR(VLOOKUP(K318,【参考】数式用!$A$5:$AB$27,MATCH(U320,【参考】数式用!$B$4:$AB$4,0)+1,0),"")))</f>
        <v>#N/A</v>
      </c>
      <c r="W320" s="846" t="s">
        <v>88</v>
      </c>
      <c r="X320" s="923"/>
      <c r="Y320" s="667" t="s">
        <v>89</v>
      </c>
      <c r="Z320" s="923"/>
      <c r="AA320" s="667" t="s">
        <v>372</v>
      </c>
      <c r="AB320" s="923"/>
      <c r="AC320" s="667" t="s">
        <v>89</v>
      </c>
      <c r="AD320" s="923"/>
      <c r="AE320" s="667" t="s">
        <v>90</v>
      </c>
      <c r="AF320" s="667" t="s">
        <v>101</v>
      </c>
      <c r="AG320" s="667" t="str">
        <f aca="false">IF(X320&gt;=1,(AB320*12+AD320)-(X320*12+Z320)+1,"")</f>
        <v/>
      </c>
      <c r="AH320" s="849" t="s">
        <v>373</v>
      </c>
      <c r="AI320" s="850" t="str">
        <f aca="false">IFERROR(ROUNDDOWN(ROUND(L318*V320,0)*M318,0)*AG320,"")</f>
        <v/>
      </c>
      <c r="AJ320" s="924" t="str">
        <f aca="false">IFERROR(ROUNDDOWN(ROUND((L318*(V320-AX318)),0)*M318,0)*AG320,"")</f>
        <v/>
      </c>
      <c r="AK320" s="852" t="e">
        <f aca="false">IFERROR(ROUNDDOWN(ROUNDDOWN(ROUND(L318*VLOOKUP(K318,【参考】数式用!$A$5:$AB$27,MATCH("新加算Ⅳ",【参考】数式用!$B$4:$AB$4,0)+1,0),0)*M318,0)*AG320*0.5,0),"")),0),0),0))</f>
        <v>#N/A</v>
      </c>
      <c r="AL320" s="925"/>
      <c r="AM320" s="940" t="e">
        <f aca="false">IFERROR(IF('別紙様式2-2（４・５月分）'!Q244="ベア加算","", IF(OR(U320="新加算Ⅰ",U320="新加算Ⅱ",U320="新加算Ⅲ",U320="新加算Ⅳ"),ROUNDDOWN(ROUND(L318*VLOOKUP(K318,【参考】数式用!$A$5:$I$27,MATCH("ベア加算",【参考】数式用!$B$4:$I$4,0)+1,0),0)*M318,0)*AG320,"")),"")),0),0))))</f>
        <v>#N/A</v>
      </c>
      <c r="AN320" s="927"/>
      <c r="AO320" s="930"/>
      <c r="AP320" s="929"/>
      <c r="AQ320" s="930"/>
      <c r="AR320" s="931"/>
      <c r="AS320" s="932"/>
      <c r="AT320" s="920"/>
      <c r="AU320" s="611"/>
      <c r="AV320" s="831" t="str">
        <f aca="false">IF(OR(AB318&lt;&gt;7,AD318&lt;&gt;3),"V列に色付け","")</f>
        <v/>
      </c>
      <c r="AW320" s="877"/>
      <c r="AX320" s="833"/>
      <c r="AY320" s="933"/>
      <c r="AZ320" s="835" t="e">
        <f aca="false">IF(AM320&lt;&gt;"",IF(AN320="○","入力済","未入力"),"")</f>
        <v>#N/A</v>
      </c>
      <c r="BA320" s="835" t="str">
        <f aca="false">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835" t="str">
        <f aca="false">IF(OR(U320="新加算Ⅴ（７）",U320="新加算Ⅴ（９）",U320="新加算Ⅴ（10）",U320="新加算Ⅴ（12）",U320="新加算Ⅴ（13）",U320="新加算Ⅴ（14）"),IF(OR(AP320="○",AP320="令和６年度中に満たす"),"入力済","未入力"),"")</f>
        <v/>
      </c>
      <c r="BC320" s="835" t="str">
        <f aca="false">IF(OR(U320="新加算Ⅰ",U320="新加算Ⅱ",U320="新加算Ⅲ",U320="新加算Ⅴ（１）",U320="新加算Ⅴ（３）",U320="新加算Ⅴ（８）"),IF(OR(AQ320="○",AQ320="令和６年度中に満たす"),"入力済","未入力"),"")</f>
        <v/>
      </c>
      <c r="BD320" s="934" t="str">
        <f aca="false">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831" t="str">
        <f aca="false">IF(OR(U320="新加算Ⅰ",U320="新加算Ⅴ（１）",U320="新加算Ⅴ（２）",U320="新加算Ⅴ（５）",U320="新加算Ⅴ（７）",U320="新加算Ⅴ（10）"),IF(AS320="","未入力","入力済"),"")</f>
        <v/>
      </c>
      <c r="BF320" s="831" t="str">
        <f aca="false">G318</f>
        <v/>
      </c>
      <c r="BG320" s="831"/>
      <c r="BH320" s="831"/>
    </row>
    <row r="321" customFormat="false" ht="30" hidden="false" customHeight="true" outlineLevel="0" collapsed="false">
      <c r="A321" s="616"/>
      <c r="B321" s="617"/>
      <c r="C321" s="617"/>
      <c r="D321" s="617"/>
      <c r="E321" s="617"/>
      <c r="F321" s="617"/>
      <c r="G321" s="618"/>
      <c r="H321" s="618"/>
      <c r="I321" s="618"/>
      <c r="J321" s="808"/>
      <c r="K321" s="618"/>
      <c r="L321" s="809"/>
      <c r="M321" s="810"/>
      <c r="N321" s="859" t="str">
        <f aca="false">IF('別紙様式2-2（４・５月分）'!Q244="","",'別紙様式2-2（４・５月分）'!Q244)</f>
        <v/>
      </c>
      <c r="O321" s="863"/>
      <c r="P321" s="873"/>
      <c r="Q321" s="876"/>
      <c r="R321" s="874"/>
      <c r="S321" s="875"/>
      <c r="T321" s="843"/>
      <c r="U321" s="922"/>
      <c r="V321" s="870"/>
      <c r="W321" s="846"/>
      <c r="X321" s="923"/>
      <c r="Y321" s="667"/>
      <c r="Z321" s="923"/>
      <c r="AA321" s="667"/>
      <c r="AB321" s="923"/>
      <c r="AC321" s="667"/>
      <c r="AD321" s="923"/>
      <c r="AE321" s="667"/>
      <c r="AF321" s="667"/>
      <c r="AG321" s="667"/>
      <c r="AH321" s="849"/>
      <c r="AI321" s="850"/>
      <c r="AJ321" s="924"/>
      <c r="AK321" s="852"/>
      <c r="AL321" s="925"/>
      <c r="AM321" s="940"/>
      <c r="AN321" s="927"/>
      <c r="AO321" s="930"/>
      <c r="AP321" s="929"/>
      <c r="AQ321" s="930"/>
      <c r="AR321" s="931"/>
      <c r="AS321" s="932"/>
      <c r="AT321" s="935" t="str">
        <f aca="false">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611"/>
      <c r="AV321" s="831"/>
      <c r="AW321" s="877" t="str">
        <f aca="false">IF('別紙様式2-2（４・５月分）'!O244="","",'別紙様式2-2（４・５月分）'!O244)</f>
        <v/>
      </c>
      <c r="AX321" s="833"/>
      <c r="AY321" s="936"/>
      <c r="AZ321" s="835" t="str">
        <f aca="false">IF(OR(U321="新加算Ⅰ",U321="新加算Ⅱ",U321="新加算Ⅲ",U321="新加算Ⅳ",U321="新加算Ⅴ（１）",U321="新加算Ⅴ（２）",U321="新加算Ⅴ（３）",U321="新加算ⅠⅤ（４）",U321="新加算Ⅴ（５）",U321="新加算Ⅴ（６）",U321="新加算Ⅴ（８）",U321="新加算Ⅴ（11）"),IF(AJ321="○","","未入力"),"")</f>
        <v/>
      </c>
      <c r="BA321" s="835" t="str">
        <f aca="false">IF(OR(V321="新加算Ⅰ",V321="新加算Ⅱ",V321="新加算Ⅲ",V321="新加算Ⅳ",V321="新加算Ⅴ（１）",V321="新加算Ⅴ（２）",V321="新加算Ⅴ（３）",V321="新加算ⅠⅤ（４）",V321="新加算Ⅴ（５）",V321="新加算Ⅴ（６）",V321="新加算Ⅴ（８）",V321="新加算Ⅴ（11）"),IF(AK321="○","","未入力"),"")</f>
        <v/>
      </c>
      <c r="BB321" s="835" t="str">
        <f aca="false">IF(OR(V321="新加算Ⅴ（７）",V321="新加算Ⅴ（９）",V321="新加算Ⅴ（10）",V321="新加算Ⅴ（12）",V321="新加算Ⅴ（13）",V321="新加算Ⅴ（14）"),IF(AL321="○","","未入力"),"")</f>
        <v/>
      </c>
      <c r="BC321" s="835" t="str">
        <f aca="false">IF(OR(V321="新加算Ⅰ",V321="新加算Ⅱ",V321="新加算Ⅲ",V321="新加算Ⅴ（１）",V321="新加算Ⅴ（３）",V321="新加算Ⅴ（８）"),IF(AM321="○","","未入力"),"")</f>
        <v/>
      </c>
      <c r="BD321" s="934" t="str">
        <f aca="false">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831" t="str">
        <f aca="false">IF(AND(U321&lt;&gt;"（参考）令和７年度の移行予定",OR(V321="新加算Ⅰ",V321="新加算Ⅴ（１）",V321="新加算Ⅴ（２）",V321="新加算Ⅴ（５）",V321="新加算Ⅴ（７）",V321="新加算Ⅴ（10）")),IF(AO321="","未入力",IF(AO321="いずれも取得していない","要件を満たさない","")),"")</f>
        <v/>
      </c>
      <c r="BF321" s="831" t="str">
        <f aca="false">G318</f>
        <v/>
      </c>
      <c r="BG321" s="831"/>
      <c r="BH321" s="831"/>
    </row>
    <row r="322" customFormat="false" ht="30" hidden="false" customHeight="true" outlineLevel="0" collapsed="false">
      <c r="A322" s="730" t="n">
        <v>78</v>
      </c>
      <c r="B322" s="731" t="str">
        <f aca="false">IF(基本情報入力シート!C131="","",基本情報入力シート!C131)</f>
        <v/>
      </c>
      <c r="C322" s="731"/>
      <c r="D322" s="731"/>
      <c r="E322" s="731"/>
      <c r="F322" s="731"/>
      <c r="G322" s="732" t="str">
        <f aca="false">IF(基本情報入力シート!M131="","",基本情報入力シート!M131)</f>
        <v/>
      </c>
      <c r="H322" s="732" t="str">
        <f aca="false">IF(基本情報入力シート!R131="","",基本情報入力シート!R131)</f>
        <v/>
      </c>
      <c r="I322" s="732" t="str">
        <f aca="false">IF(基本情報入力シート!W131="","",基本情報入力シート!W131)</f>
        <v/>
      </c>
      <c r="J322" s="860" t="str">
        <f aca="false">IF(基本情報入力シート!X131="","",基本情報入力シート!X131)</f>
        <v/>
      </c>
      <c r="K322" s="732" t="str">
        <f aca="false">IF(基本情報入力シート!Y131="","",基本情報入力シート!Y131)</f>
        <v/>
      </c>
      <c r="L322" s="861" t="str">
        <f aca="false">IF(基本情報入力シート!AB131="","",基本情報入力シート!AB131)</f>
        <v/>
      </c>
      <c r="M322" s="862" t="e">
        <f aca="false">IF(基本情報入力シート!AC131="","",基本情報入力シート!AC131)</f>
        <v>#N/A</v>
      </c>
      <c r="N322" s="811" t="str">
        <f aca="false">IF('別紙様式2-2（４・５月分）'!Q245="","",'別紙様式2-2（４・５月分）'!Q245)</f>
        <v/>
      </c>
      <c r="O322" s="863" t="e">
        <f aca="false">IF(SUM('別紙様式2-2（４・５月分）'!R245:R247)=0,"",SUM('別紙様式2-2（４・５月分）'!R245:R247))</f>
        <v>#N/A</v>
      </c>
      <c r="P322" s="813" t="e">
        <f aca="false">IFERROR(VLOOKUP('別紙様式2-2（４・５月分）'!AR245,【参考】数式用!$AT$5:$AU$22,2,FALSE),"")))</f>
        <v>#N/A</v>
      </c>
      <c r="Q322" s="813"/>
      <c r="R322" s="813"/>
      <c r="S322" s="864" t="e">
        <f aca="false">IFERROR(VLOOKUP(K322,【参考】数式用!$A$5:$AB$27,MATCH(P322,【参考】数式用!$B$4:$AB$4,0)+1,0),"")))</f>
        <v>#N/A</v>
      </c>
      <c r="T322" s="815" t="s">
        <v>418</v>
      </c>
      <c r="U322" s="903" t="str">
        <f aca="false">IF('別紙様式2-3（６月以降分）'!U322="","",'別紙様式2-3（６月以降分）'!U322)</f>
        <v/>
      </c>
      <c r="V322" s="865" t="e">
        <f aca="false">IFERROR(VLOOKUP(K322,【参考】数式用!$A$5:$AB$27,MATCH(U322,【参考】数式用!$B$4:$AB$4,0)+1,0),"")))</f>
        <v>#N/A</v>
      </c>
      <c r="W322" s="818" t="s">
        <v>88</v>
      </c>
      <c r="X322" s="904" t="n">
        <f aca="false">'別紙様式2-3（６月以降分）'!X322</f>
        <v>6</v>
      </c>
      <c r="Y322" s="626" t="s">
        <v>89</v>
      </c>
      <c r="Z322" s="904" t="n">
        <f aca="false">'別紙様式2-3（６月以降分）'!Z322</f>
        <v>6</v>
      </c>
      <c r="AA322" s="626" t="s">
        <v>372</v>
      </c>
      <c r="AB322" s="904" t="n">
        <f aca="false">'別紙様式2-3（６月以降分）'!AB322</f>
        <v>7</v>
      </c>
      <c r="AC322" s="626" t="s">
        <v>89</v>
      </c>
      <c r="AD322" s="904" t="n">
        <f aca="false">'別紙様式2-3（６月以降分）'!AD322</f>
        <v>3</v>
      </c>
      <c r="AE322" s="626" t="s">
        <v>90</v>
      </c>
      <c r="AF322" s="626" t="s">
        <v>101</v>
      </c>
      <c r="AG322" s="626" t="n">
        <f aca="false">IF(X322&gt;=1,(AB322*12+AD322)-(X322*12+Z322)+1,"")</f>
        <v>10</v>
      </c>
      <c r="AH322" s="821" t="s">
        <v>373</v>
      </c>
      <c r="AI322" s="866" t="str">
        <f aca="false">'別紙様式2-3（６月以降分）'!AI322</f>
        <v/>
      </c>
      <c r="AJ322" s="905" t="str">
        <f aca="false">'別紙様式2-3（６月以降分）'!AJ322</f>
        <v/>
      </c>
      <c r="AK322" s="937" t="n">
        <f aca="false">'別紙様式2-3（６月以降分）'!AK322</f>
        <v>0</v>
      </c>
      <c r="AL322" s="907" t="str">
        <f aca="false">IF('別紙様式2-3（６月以降分）'!AL322="","",'別紙様式2-3（６月以降分）'!AL322)</f>
        <v/>
      </c>
      <c r="AM322" s="908" t="n">
        <f aca="false">'別紙様式2-3（６月以降分）'!AM322</f>
        <v>0</v>
      </c>
      <c r="AN322" s="909" t="str">
        <f aca="false">IF('別紙様式2-3（６月以降分）'!AN322="","",'別紙様式2-3（６月以降分）'!AN322)</f>
        <v/>
      </c>
      <c r="AO322" s="704" t="str">
        <f aca="false">IF('別紙様式2-3（６月以降分）'!AO322="","",'別紙様式2-3（６月以降分）'!AO322)</f>
        <v/>
      </c>
      <c r="AP322" s="911" t="str">
        <f aca="false">IF('別紙様式2-3（６月以降分）'!AP322="","",'別紙様式2-3（６月以降分）'!AP322)</f>
        <v/>
      </c>
      <c r="AQ322" s="704" t="str">
        <f aca="false">IF('別紙様式2-3（６月以降分）'!AQ322="","",'別紙様式2-3（６月以降分）'!AQ322)</f>
        <v/>
      </c>
      <c r="AR322" s="913" t="str">
        <f aca="false">IF('別紙様式2-3（６月以降分）'!AR322="","",'別紙様式2-3（６月以降分）'!AR322)</f>
        <v/>
      </c>
      <c r="AS322" s="914" t="str">
        <f aca="false">IF('別紙様式2-3（６月以降分）'!AS322="","",'別紙様式2-3（６月以降分）'!AS322)</f>
        <v/>
      </c>
      <c r="AT322" s="915" t="str">
        <f aca="false">IF(AV324="","",IF(V324&lt;V322,"！加算の要件上は問題ありませんが、令和６年度当初の新加算の加算率と比較して、移行後の加算率が下がる計画になっています。",""))</f>
        <v/>
      </c>
      <c r="AU322" s="938"/>
      <c r="AV322" s="917"/>
      <c r="AW322" s="877" t="str">
        <f aca="false">IF('別紙様式2-2（４・５月分）'!O245="","",'別紙様式2-2（４・５月分）'!O245)</f>
        <v/>
      </c>
      <c r="AX322" s="833" t="e">
        <f aca="false">IF(SUM('別紙様式2-2（４・５月分）'!P245:P247)=0,"",SUM('別紙様式2-2（４・５月分）'!P245:P247))</f>
        <v>#N/A</v>
      </c>
      <c r="AY322" s="939" t="e">
        <f aca="false">IFERROR(VLOOKUP(K322,【参考】数式用!$AJ$2:$AK$24,2,FALSE),"")))</f>
        <v>#N/A</v>
      </c>
      <c r="AZ322" s="684"/>
      <c r="BE322" s="12"/>
      <c r="BF322" s="831" t="str">
        <f aca="false">G322</f>
        <v/>
      </c>
      <c r="BG322" s="831"/>
      <c r="BH322" s="831"/>
    </row>
    <row r="323" customFormat="false" ht="15" hidden="false" customHeight="true" outlineLevel="0" collapsed="false">
      <c r="A323" s="730"/>
      <c r="B323" s="731"/>
      <c r="C323" s="731"/>
      <c r="D323" s="731"/>
      <c r="E323" s="731"/>
      <c r="F323" s="731"/>
      <c r="G323" s="732"/>
      <c r="H323" s="732"/>
      <c r="I323" s="732"/>
      <c r="J323" s="860"/>
      <c r="K323" s="732"/>
      <c r="L323" s="861"/>
      <c r="M323" s="862"/>
      <c r="N323" s="837" t="str">
        <f aca="false">IF('別紙様式2-2（４・５月分）'!Q246="","",'別紙様式2-2（４・５月分）'!Q246)</f>
        <v/>
      </c>
      <c r="O323" s="863"/>
      <c r="P323" s="813"/>
      <c r="Q323" s="813"/>
      <c r="R323" s="813"/>
      <c r="S323" s="864"/>
      <c r="T323" s="815"/>
      <c r="U323" s="903"/>
      <c r="V323" s="865"/>
      <c r="W323" s="818"/>
      <c r="X323" s="904"/>
      <c r="Y323" s="626"/>
      <c r="Z323" s="904"/>
      <c r="AA323" s="626"/>
      <c r="AB323" s="904"/>
      <c r="AC323" s="626"/>
      <c r="AD323" s="904"/>
      <c r="AE323" s="626"/>
      <c r="AF323" s="626"/>
      <c r="AG323" s="626"/>
      <c r="AH323" s="821"/>
      <c r="AI323" s="866"/>
      <c r="AJ323" s="905"/>
      <c r="AK323" s="937"/>
      <c r="AL323" s="907"/>
      <c r="AM323" s="908"/>
      <c r="AN323" s="909"/>
      <c r="AO323" s="704"/>
      <c r="AP323" s="911"/>
      <c r="AQ323" s="704"/>
      <c r="AR323" s="913"/>
      <c r="AS323" s="914"/>
      <c r="AT323" s="920" t="str">
        <f aca="false">IF(AV324="","",IF(OR(AB324="",AB324&lt;&gt;7,AD324="",AD324&lt;&gt;3),"！算定期間の終わりが令和７年３月になっていません。年度内の廃止予定等がなければ、算定対象月を令和７年３月にしてください。",""))</f>
        <v/>
      </c>
      <c r="AU323" s="938"/>
      <c r="AV323" s="917"/>
      <c r="AW323" s="877" t="str">
        <f aca="false">IF('別紙様式2-2（４・５月分）'!O246="","",'別紙様式2-2（４・５月分）'!O246)</f>
        <v/>
      </c>
      <c r="AX323" s="833"/>
      <c r="AY323" s="939"/>
      <c r="AZ323" s="573"/>
      <c r="BE323" s="12"/>
      <c r="BF323" s="831" t="str">
        <f aca="false">G322</f>
        <v/>
      </c>
      <c r="BG323" s="831"/>
      <c r="BH323" s="831"/>
    </row>
    <row r="324" customFormat="false" ht="15" hidden="false" customHeight="true" outlineLevel="0" collapsed="false">
      <c r="A324" s="730"/>
      <c r="B324" s="731"/>
      <c r="C324" s="731"/>
      <c r="D324" s="731"/>
      <c r="E324" s="731"/>
      <c r="F324" s="731"/>
      <c r="G324" s="732"/>
      <c r="H324" s="732"/>
      <c r="I324" s="732"/>
      <c r="J324" s="860"/>
      <c r="K324" s="732"/>
      <c r="L324" s="861"/>
      <c r="M324" s="862"/>
      <c r="N324" s="837"/>
      <c r="O324" s="863"/>
      <c r="P324" s="873" t="s">
        <v>92</v>
      </c>
      <c r="Q324" s="876" t="e">
        <f aca="false">IFERROR(VLOOKUP('別紙様式2-2（４・５月分）'!AR245,【参考】数式用!$AT$5:$AV$22,3,FALSE),"")))</f>
        <v>#N/A</v>
      </c>
      <c r="R324" s="874" t="s">
        <v>94</v>
      </c>
      <c r="S324" s="869" t="e">
        <f aca="false">IFERROR(VLOOKUP(K322,【参考】数式用!$A$5:$AB$27,MATCH(Q324,【参考】数式用!$B$4:$AB$4,0)+1,0),"")))</f>
        <v>#N/A</v>
      </c>
      <c r="T324" s="843" t="s">
        <v>419</v>
      </c>
      <c r="U324" s="922"/>
      <c r="V324" s="870" t="e">
        <f aca="false">IFERROR(VLOOKUP(K322,【参考】数式用!$A$5:$AB$27,MATCH(U324,【参考】数式用!$B$4:$AB$4,0)+1,0),"")))</f>
        <v>#N/A</v>
      </c>
      <c r="W324" s="846" t="s">
        <v>88</v>
      </c>
      <c r="X324" s="923"/>
      <c r="Y324" s="667" t="s">
        <v>89</v>
      </c>
      <c r="Z324" s="923"/>
      <c r="AA324" s="667" t="s">
        <v>372</v>
      </c>
      <c r="AB324" s="923"/>
      <c r="AC324" s="667" t="s">
        <v>89</v>
      </c>
      <c r="AD324" s="923"/>
      <c r="AE324" s="667" t="s">
        <v>90</v>
      </c>
      <c r="AF324" s="667" t="s">
        <v>101</v>
      </c>
      <c r="AG324" s="667" t="str">
        <f aca="false">IF(X324&gt;=1,(AB324*12+AD324)-(X324*12+Z324)+1,"")</f>
        <v/>
      </c>
      <c r="AH324" s="849" t="s">
        <v>373</v>
      </c>
      <c r="AI324" s="850" t="str">
        <f aca="false">IFERROR(ROUNDDOWN(ROUND(L322*V324,0)*M322,0)*AG324,"")</f>
        <v/>
      </c>
      <c r="AJ324" s="924" t="str">
        <f aca="false">IFERROR(ROUNDDOWN(ROUND((L322*(V324-AX322)),0)*M322,0)*AG324,"")</f>
        <v/>
      </c>
      <c r="AK324" s="852" t="e">
        <f aca="false">IFERROR(ROUNDDOWN(ROUNDDOWN(ROUND(L322*VLOOKUP(K322,【参考】数式用!$A$5:$AB$27,MATCH("新加算Ⅳ",【参考】数式用!$B$4:$AB$4,0)+1,0),0)*M322,0)*AG324*0.5,0),"")),0),0),0))</f>
        <v>#N/A</v>
      </c>
      <c r="AL324" s="925"/>
      <c r="AM324" s="940" t="e">
        <f aca="false">IFERROR(IF('別紙様式2-2（４・５月分）'!Q247="ベア加算","", IF(OR(U324="新加算Ⅰ",U324="新加算Ⅱ",U324="新加算Ⅲ",U324="新加算Ⅳ"),ROUNDDOWN(ROUND(L322*VLOOKUP(K322,【参考】数式用!$A$5:$I$27,MATCH("ベア加算",【参考】数式用!$B$4:$I$4,0)+1,0),0)*M322,0)*AG324,"")),"")),0),0))))</f>
        <v>#N/A</v>
      </c>
      <c r="AN324" s="927"/>
      <c r="AO324" s="930"/>
      <c r="AP324" s="929"/>
      <c r="AQ324" s="930"/>
      <c r="AR324" s="931"/>
      <c r="AS324" s="932"/>
      <c r="AT324" s="920"/>
      <c r="AU324" s="611"/>
      <c r="AV324" s="831" t="str">
        <f aca="false">IF(OR(AB322&lt;&gt;7,AD322&lt;&gt;3),"V列に色付け","")</f>
        <v/>
      </c>
      <c r="AW324" s="877"/>
      <c r="AX324" s="833"/>
      <c r="AY324" s="933"/>
      <c r="AZ324" s="835" t="e">
        <f aca="false">IF(AM324&lt;&gt;"",IF(AN324="○","入力済","未入力"),"")</f>
        <v>#N/A</v>
      </c>
      <c r="BA324" s="835" t="str">
        <f aca="false">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835" t="str">
        <f aca="false">IF(OR(U324="新加算Ⅴ（７）",U324="新加算Ⅴ（９）",U324="新加算Ⅴ（10）",U324="新加算Ⅴ（12）",U324="新加算Ⅴ（13）",U324="新加算Ⅴ（14）"),IF(OR(AP324="○",AP324="令和６年度中に満たす"),"入力済","未入力"),"")</f>
        <v/>
      </c>
      <c r="BC324" s="835" t="str">
        <f aca="false">IF(OR(U324="新加算Ⅰ",U324="新加算Ⅱ",U324="新加算Ⅲ",U324="新加算Ⅴ（１）",U324="新加算Ⅴ（３）",U324="新加算Ⅴ（８）"),IF(OR(AQ324="○",AQ324="令和６年度中に満たす"),"入力済","未入力"),"")</f>
        <v/>
      </c>
      <c r="BD324" s="934" t="str">
        <f aca="false">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831" t="str">
        <f aca="false">IF(OR(U324="新加算Ⅰ",U324="新加算Ⅴ（１）",U324="新加算Ⅴ（２）",U324="新加算Ⅴ（５）",U324="新加算Ⅴ（７）",U324="新加算Ⅴ（10）"),IF(AS324="","未入力","入力済"),"")</f>
        <v/>
      </c>
      <c r="BF324" s="831" t="str">
        <f aca="false">G322</f>
        <v/>
      </c>
      <c r="BG324" s="831"/>
      <c r="BH324" s="831"/>
    </row>
    <row r="325" customFormat="false" ht="30" hidden="false" customHeight="true" outlineLevel="0" collapsed="false">
      <c r="A325" s="730"/>
      <c r="B325" s="731"/>
      <c r="C325" s="731"/>
      <c r="D325" s="731"/>
      <c r="E325" s="731"/>
      <c r="F325" s="731"/>
      <c r="G325" s="732"/>
      <c r="H325" s="732"/>
      <c r="I325" s="732"/>
      <c r="J325" s="860"/>
      <c r="K325" s="732"/>
      <c r="L325" s="861"/>
      <c r="M325" s="862"/>
      <c r="N325" s="859" t="str">
        <f aca="false">IF('別紙様式2-2（４・５月分）'!Q247="","",'別紙様式2-2（４・５月分）'!Q247)</f>
        <v/>
      </c>
      <c r="O325" s="863"/>
      <c r="P325" s="873"/>
      <c r="Q325" s="876"/>
      <c r="R325" s="874"/>
      <c r="S325" s="869"/>
      <c r="T325" s="843"/>
      <c r="U325" s="922"/>
      <c r="V325" s="870"/>
      <c r="W325" s="846"/>
      <c r="X325" s="923"/>
      <c r="Y325" s="667"/>
      <c r="Z325" s="923"/>
      <c r="AA325" s="667"/>
      <c r="AB325" s="923"/>
      <c r="AC325" s="667"/>
      <c r="AD325" s="923"/>
      <c r="AE325" s="667"/>
      <c r="AF325" s="667"/>
      <c r="AG325" s="667"/>
      <c r="AH325" s="849"/>
      <c r="AI325" s="850"/>
      <c r="AJ325" s="924"/>
      <c r="AK325" s="852"/>
      <c r="AL325" s="925"/>
      <c r="AM325" s="940"/>
      <c r="AN325" s="927"/>
      <c r="AO325" s="930"/>
      <c r="AP325" s="929"/>
      <c r="AQ325" s="930"/>
      <c r="AR325" s="931"/>
      <c r="AS325" s="932"/>
      <c r="AT325" s="935" t="str">
        <f aca="false">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611"/>
      <c r="AV325" s="831"/>
      <c r="AW325" s="877" t="str">
        <f aca="false">IF('別紙様式2-2（４・５月分）'!O247="","",'別紙様式2-2（４・５月分）'!O247)</f>
        <v/>
      </c>
      <c r="AX325" s="833"/>
      <c r="AY325" s="936"/>
      <c r="AZ325" s="835" t="str">
        <f aca="false">IF(OR(U325="新加算Ⅰ",U325="新加算Ⅱ",U325="新加算Ⅲ",U325="新加算Ⅳ",U325="新加算Ⅴ（１）",U325="新加算Ⅴ（２）",U325="新加算Ⅴ（３）",U325="新加算ⅠⅤ（４）",U325="新加算Ⅴ（５）",U325="新加算Ⅴ（６）",U325="新加算Ⅴ（８）",U325="新加算Ⅴ（11）"),IF(AJ325="○","","未入力"),"")</f>
        <v/>
      </c>
      <c r="BA325" s="835" t="str">
        <f aca="false">IF(OR(V325="新加算Ⅰ",V325="新加算Ⅱ",V325="新加算Ⅲ",V325="新加算Ⅳ",V325="新加算Ⅴ（１）",V325="新加算Ⅴ（２）",V325="新加算Ⅴ（３）",V325="新加算ⅠⅤ（４）",V325="新加算Ⅴ（５）",V325="新加算Ⅴ（６）",V325="新加算Ⅴ（８）",V325="新加算Ⅴ（11）"),IF(AK325="○","","未入力"),"")</f>
        <v/>
      </c>
      <c r="BB325" s="835" t="str">
        <f aca="false">IF(OR(V325="新加算Ⅴ（７）",V325="新加算Ⅴ（９）",V325="新加算Ⅴ（10）",V325="新加算Ⅴ（12）",V325="新加算Ⅴ（13）",V325="新加算Ⅴ（14）"),IF(AL325="○","","未入力"),"")</f>
        <v/>
      </c>
      <c r="BC325" s="835" t="str">
        <f aca="false">IF(OR(V325="新加算Ⅰ",V325="新加算Ⅱ",V325="新加算Ⅲ",V325="新加算Ⅴ（１）",V325="新加算Ⅴ（３）",V325="新加算Ⅴ（８）"),IF(AM325="○","","未入力"),"")</f>
        <v/>
      </c>
      <c r="BD325" s="934" t="str">
        <f aca="false">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831" t="str">
        <f aca="false">IF(AND(U325&lt;&gt;"（参考）令和７年度の移行予定",OR(V325="新加算Ⅰ",V325="新加算Ⅴ（１）",V325="新加算Ⅴ（２）",V325="新加算Ⅴ（５）",V325="新加算Ⅴ（７）",V325="新加算Ⅴ（10）")),IF(AO325="","未入力",IF(AO325="いずれも取得していない","要件を満たさない","")),"")</f>
        <v/>
      </c>
      <c r="BF325" s="831" t="str">
        <f aca="false">G322</f>
        <v/>
      </c>
      <c r="BG325" s="831"/>
      <c r="BH325" s="831"/>
    </row>
    <row r="326" customFormat="false" ht="30" hidden="false" customHeight="true" outlineLevel="0" collapsed="false">
      <c r="A326" s="616" t="n">
        <v>79</v>
      </c>
      <c r="B326" s="617" t="str">
        <f aca="false">IF(基本情報入力シート!C132="","",基本情報入力シート!C132)</f>
        <v/>
      </c>
      <c r="C326" s="617"/>
      <c r="D326" s="617"/>
      <c r="E326" s="617"/>
      <c r="F326" s="617"/>
      <c r="G326" s="618" t="str">
        <f aca="false">IF(基本情報入力シート!M132="","",基本情報入力シート!M132)</f>
        <v/>
      </c>
      <c r="H326" s="618" t="str">
        <f aca="false">IF(基本情報入力シート!R132="","",基本情報入力シート!R132)</f>
        <v/>
      </c>
      <c r="I326" s="618" t="str">
        <f aca="false">IF(基本情報入力シート!W132="","",基本情報入力シート!W132)</f>
        <v/>
      </c>
      <c r="J326" s="808" t="str">
        <f aca="false">IF(基本情報入力シート!X132="","",基本情報入力シート!X132)</f>
        <v/>
      </c>
      <c r="K326" s="618" t="str">
        <f aca="false">IF(基本情報入力シート!Y132="","",基本情報入力シート!Y132)</f>
        <v/>
      </c>
      <c r="L326" s="809" t="str">
        <f aca="false">IF(基本情報入力シート!AB132="","",基本情報入力シート!AB132)</f>
        <v/>
      </c>
      <c r="M326" s="810" t="e">
        <f aca="false">IF(基本情報入力シート!AC132="","",基本情報入力シート!AC132)</f>
        <v>#N/A</v>
      </c>
      <c r="N326" s="811" t="str">
        <f aca="false">IF('別紙様式2-2（４・５月分）'!Q248="","",'別紙様式2-2（４・５月分）'!Q248)</f>
        <v/>
      </c>
      <c r="O326" s="863" t="e">
        <f aca="false">IF(SUM('別紙様式2-2（４・５月分）'!R248:R250)=0,"",SUM('別紙様式2-2（４・５月分）'!R248:R250))</f>
        <v>#N/A</v>
      </c>
      <c r="P326" s="813" t="e">
        <f aca="false">IFERROR(VLOOKUP('別紙様式2-2（４・５月分）'!AR248,【参考】数式用!$AT$5:$AU$22,2,FALSE),"")))</f>
        <v>#N/A</v>
      </c>
      <c r="Q326" s="813"/>
      <c r="R326" s="813"/>
      <c r="S326" s="864" t="e">
        <f aca="false">IFERROR(VLOOKUP(K326,【参考】数式用!$A$5:$AB$27,MATCH(P326,【参考】数式用!$B$4:$AB$4,0)+1,0),"")))</f>
        <v>#N/A</v>
      </c>
      <c r="T326" s="815" t="s">
        <v>418</v>
      </c>
      <c r="U326" s="903" t="str">
        <f aca="false">IF('別紙様式2-3（６月以降分）'!U326="","",'別紙様式2-3（６月以降分）'!U326)</f>
        <v/>
      </c>
      <c r="V326" s="865" t="e">
        <f aca="false">IFERROR(VLOOKUP(K326,【参考】数式用!$A$5:$AB$27,MATCH(U326,【参考】数式用!$B$4:$AB$4,0)+1,0),"")))</f>
        <v>#N/A</v>
      </c>
      <c r="W326" s="818" t="s">
        <v>88</v>
      </c>
      <c r="X326" s="904" t="n">
        <f aca="false">'別紙様式2-3（６月以降分）'!X326</f>
        <v>6</v>
      </c>
      <c r="Y326" s="626" t="s">
        <v>89</v>
      </c>
      <c r="Z326" s="904" t="n">
        <f aca="false">'別紙様式2-3（６月以降分）'!Z326</f>
        <v>6</v>
      </c>
      <c r="AA326" s="626" t="s">
        <v>372</v>
      </c>
      <c r="AB326" s="904" t="n">
        <f aca="false">'別紙様式2-3（６月以降分）'!AB326</f>
        <v>7</v>
      </c>
      <c r="AC326" s="626" t="s">
        <v>89</v>
      </c>
      <c r="AD326" s="904" t="n">
        <f aca="false">'別紙様式2-3（６月以降分）'!AD326</f>
        <v>3</v>
      </c>
      <c r="AE326" s="626" t="s">
        <v>90</v>
      </c>
      <c r="AF326" s="626" t="s">
        <v>101</v>
      </c>
      <c r="AG326" s="626" t="n">
        <f aca="false">IF(X326&gt;=1,(AB326*12+AD326)-(X326*12+Z326)+1,"")</f>
        <v>10</v>
      </c>
      <c r="AH326" s="821" t="s">
        <v>373</v>
      </c>
      <c r="AI326" s="866" t="str">
        <f aca="false">'別紙様式2-3（６月以降分）'!AI326</f>
        <v/>
      </c>
      <c r="AJ326" s="905" t="str">
        <f aca="false">'別紙様式2-3（６月以降分）'!AJ326</f>
        <v/>
      </c>
      <c r="AK326" s="937" t="n">
        <f aca="false">'別紙様式2-3（６月以降分）'!AK326</f>
        <v>0</v>
      </c>
      <c r="AL326" s="907" t="str">
        <f aca="false">IF('別紙様式2-3（６月以降分）'!AL326="","",'別紙様式2-3（６月以降分）'!AL326)</f>
        <v/>
      </c>
      <c r="AM326" s="908" t="n">
        <f aca="false">'別紙様式2-3（６月以降分）'!AM326</f>
        <v>0</v>
      </c>
      <c r="AN326" s="909" t="str">
        <f aca="false">IF('別紙様式2-3（６月以降分）'!AN326="","",'別紙様式2-3（６月以降分）'!AN326)</f>
        <v/>
      </c>
      <c r="AO326" s="704" t="str">
        <f aca="false">IF('別紙様式2-3（６月以降分）'!AO326="","",'別紙様式2-3（６月以降分）'!AO326)</f>
        <v/>
      </c>
      <c r="AP326" s="911" t="str">
        <f aca="false">IF('別紙様式2-3（６月以降分）'!AP326="","",'別紙様式2-3（６月以降分）'!AP326)</f>
        <v/>
      </c>
      <c r="AQ326" s="704" t="str">
        <f aca="false">IF('別紙様式2-3（６月以降分）'!AQ326="","",'別紙様式2-3（６月以降分）'!AQ326)</f>
        <v/>
      </c>
      <c r="AR326" s="913" t="str">
        <f aca="false">IF('別紙様式2-3（６月以降分）'!AR326="","",'別紙様式2-3（６月以降分）'!AR326)</f>
        <v/>
      </c>
      <c r="AS326" s="914" t="str">
        <f aca="false">IF('別紙様式2-3（６月以降分）'!AS326="","",'別紙様式2-3（６月以降分）'!AS326)</f>
        <v/>
      </c>
      <c r="AT326" s="915" t="str">
        <f aca="false">IF(AV328="","",IF(V328&lt;V326,"！加算の要件上は問題ありませんが、令和６年度当初の新加算の加算率と比較して、移行後の加算率が下がる計画になっています。",""))</f>
        <v/>
      </c>
      <c r="AU326" s="938"/>
      <c r="AV326" s="917"/>
      <c r="AW326" s="877" t="str">
        <f aca="false">IF('別紙様式2-2（４・５月分）'!O248="","",'別紙様式2-2（４・５月分）'!O248)</f>
        <v/>
      </c>
      <c r="AX326" s="833" t="e">
        <f aca="false">IF(SUM('別紙様式2-2（４・５月分）'!P248:P250)=0,"",SUM('別紙様式2-2（４・５月分）'!P248:P250))</f>
        <v>#N/A</v>
      </c>
      <c r="AY326" s="919" t="e">
        <f aca="false">IFERROR(VLOOKUP(K326,【参考】数式用!$AJ$2:$AK$24,2,FALSE),"")))</f>
        <v>#N/A</v>
      </c>
      <c r="AZ326" s="684"/>
      <c r="BE326" s="12"/>
      <c r="BF326" s="831" t="str">
        <f aca="false">G326</f>
        <v/>
      </c>
      <c r="BG326" s="831"/>
      <c r="BH326" s="831"/>
    </row>
    <row r="327" customFormat="false" ht="15" hidden="false" customHeight="true" outlineLevel="0" collapsed="false">
      <c r="A327" s="616"/>
      <c r="B327" s="617"/>
      <c r="C327" s="617"/>
      <c r="D327" s="617"/>
      <c r="E327" s="617"/>
      <c r="F327" s="617"/>
      <c r="G327" s="618"/>
      <c r="H327" s="618"/>
      <c r="I327" s="618"/>
      <c r="J327" s="808"/>
      <c r="K327" s="618"/>
      <c r="L327" s="809"/>
      <c r="M327" s="810"/>
      <c r="N327" s="837" t="str">
        <f aca="false">IF('別紙様式2-2（４・５月分）'!Q249="","",'別紙様式2-2（４・５月分）'!Q249)</f>
        <v/>
      </c>
      <c r="O327" s="863"/>
      <c r="P327" s="813"/>
      <c r="Q327" s="813"/>
      <c r="R327" s="813"/>
      <c r="S327" s="864"/>
      <c r="T327" s="815"/>
      <c r="U327" s="903"/>
      <c r="V327" s="865"/>
      <c r="W327" s="818"/>
      <c r="X327" s="904"/>
      <c r="Y327" s="626"/>
      <c r="Z327" s="904"/>
      <c r="AA327" s="626"/>
      <c r="AB327" s="904"/>
      <c r="AC327" s="626"/>
      <c r="AD327" s="904"/>
      <c r="AE327" s="626"/>
      <c r="AF327" s="626"/>
      <c r="AG327" s="626"/>
      <c r="AH327" s="821"/>
      <c r="AI327" s="866"/>
      <c r="AJ327" s="905"/>
      <c r="AK327" s="937"/>
      <c r="AL327" s="907"/>
      <c r="AM327" s="908"/>
      <c r="AN327" s="909"/>
      <c r="AO327" s="704"/>
      <c r="AP327" s="911"/>
      <c r="AQ327" s="704"/>
      <c r="AR327" s="913"/>
      <c r="AS327" s="914"/>
      <c r="AT327" s="920" t="str">
        <f aca="false">IF(AV328="","",IF(OR(AB328="",AB328&lt;&gt;7,AD328="",AD328&lt;&gt;3),"！算定期間の終わりが令和７年３月になっていません。年度内の廃止予定等がなければ、算定対象月を令和７年３月にしてください。",""))</f>
        <v/>
      </c>
      <c r="AU327" s="938"/>
      <c r="AV327" s="917"/>
      <c r="AW327" s="877" t="str">
        <f aca="false">IF('別紙様式2-2（４・５月分）'!O249="","",'別紙様式2-2（４・５月分）'!O249)</f>
        <v/>
      </c>
      <c r="AX327" s="833"/>
      <c r="AY327" s="919"/>
      <c r="AZ327" s="573"/>
      <c r="BE327" s="12"/>
      <c r="BF327" s="831" t="str">
        <f aca="false">G326</f>
        <v/>
      </c>
      <c r="BG327" s="831"/>
      <c r="BH327" s="831"/>
    </row>
    <row r="328" customFormat="false" ht="15" hidden="false" customHeight="true" outlineLevel="0" collapsed="false">
      <c r="A328" s="616"/>
      <c r="B328" s="617"/>
      <c r="C328" s="617"/>
      <c r="D328" s="617"/>
      <c r="E328" s="617"/>
      <c r="F328" s="617"/>
      <c r="G328" s="618"/>
      <c r="H328" s="618"/>
      <c r="I328" s="618"/>
      <c r="J328" s="808"/>
      <c r="K328" s="618"/>
      <c r="L328" s="809"/>
      <c r="M328" s="810"/>
      <c r="N328" s="837"/>
      <c r="O328" s="863"/>
      <c r="P328" s="873" t="s">
        <v>92</v>
      </c>
      <c r="Q328" s="876" t="e">
        <f aca="false">IFERROR(VLOOKUP('別紙様式2-2（４・５月分）'!AR248,【参考】数式用!$AT$5:$AV$22,3,FALSE),"")))</f>
        <v>#N/A</v>
      </c>
      <c r="R328" s="874" t="s">
        <v>94</v>
      </c>
      <c r="S328" s="875" t="e">
        <f aca="false">IFERROR(VLOOKUP(K326,【参考】数式用!$A$5:$AB$27,MATCH(Q328,【参考】数式用!$B$4:$AB$4,0)+1,0),"")))</f>
        <v>#N/A</v>
      </c>
      <c r="T328" s="843" t="s">
        <v>419</v>
      </c>
      <c r="U328" s="922"/>
      <c r="V328" s="870" t="e">
        <f aca="false">IFERROR(VLOOKUP(K326,【参考】数式用!$A$5:$AB$27,MATCH(U328,【参考】数式用!$B$4:$AB$4,0)+1,0),"")))</f>
        <v>#N/A</v>
      </c>
      <c r="W328" s="846" t="s">
        <v>88</v>
      </c>
      <c r="X328" s="923"/>
      <c r="Y328" s="667" t="s">
        <v>89</v>
      </c>
      <c r="Z328" s="923"/>
      <c r="AA328" s="667" t="s">
        <v>372</v>
      </c>
      <c r="AB328" s="923"/>
      <c r="AC328" s="667" t="s">
        <v>89</v>
      </c>
      <c r="AD328" s="923"/>
      <c r="AE328" s="667" t="s">
        <v>90</v>
      </c>
      <c r="AF328" s="667" t="s">
        <v>101</v>
      </c>
      <c r="AG328" s="667" t="str">
        <f aca="false">IF(X328&gt;=1,(AB328*12+AD328)-(X328*12+Z328)+1,"")</f>
        <v/>
      </c>
      <c r="AH328" s="849" t="s">
        <v>373</v>
      </c>
      <c r="AI328" s="850" t="str">
        <f aca="false">IFERROR(ROUNDDOWN(ROUND(L326*V328,0)*M326,0)*AG328,"")</f>
        <v/>
      </c>
      <c r="AJ328" s="924" t="str">
        <f aca="false">IFERROR(ROUNDDOWN(ROUND((L326*(V328-AX326)),0)*M326,0)*AG328,"")</f>
        <v/>
      </c>
      <c r="AK328" s="852" t="e">
        <f aca="false">IFERROR(ROUNDDOWN(ROUNDDOWN(ROUND(L326*VLOOKUP(K326,【参考】数式用!$A$5:$AB$27,MATCH("新加算Ⅳ",【参考】数式用!$B$4:$AB$4,0)+1,0),0)*M326,0)*AG328*0.5,0),"")),0),0),0))</f>
        <v>#N/A</v>
      </c>
      <c r="AL328" s="925"/>
      <c r="AM328" s="940" t="e">
        <f aca="false">IFERROR(IF('別紙様式2-2（４・５月分）'!Q250="ベア加算","", IF(OR(U328="新加算Ⅰ",U328="新加算Ⅱ",U328="新加算Ⅲ",U328="新加算Ⅳ"),ROUNDDOWN(ROUND(L326*VLOOKUP(K326,【参考】数式用!$A$5:$I$27,MATCH("ベア加算",【参考】数式用!$B$4:$I$4,0)+1,0),0)*M326,0)*AG328,"")),"")),0),0))))</f>
        <v>#N/A</v>
      </c>
      <c r="AN328" s="927"/>
      <c r="AO328" s="930"/>
      <c r="AP328" s="929"/>
      <c r="AQ328" s="930"/>
      <c r="AR328" s="931"/>
      <c r="AS328" s="932"/>
      <c r="AT328" s="920"/>
      <c r="AU328" s="611"/>
      <c r="AV328" s="831" t="str">
        <f aca="false">IF(OR(AB326&lt;&gt;7,AD326&lt;&gt;3),"V列に色付け","")</f>
        <v/>
      </c>
      <c r="AW328" s="877"/>
      <c r="AX328" s="833"/>
      <c r="AY328" s="933"/>
      <c r="AZ328" s="835" t="e">
        <f aca="false">IF(AM328&lt;&gt;"",IF(AN328="○","入力済","未入力"),"")</f>
        <v>#N/A</v>
      </c>
      <c r="BA328" s="835" t="str">
        <f aca="false">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835" t="str">
        <f aca="false">IF(OR(U328="新加算Ⅴ（７）",U328="新加算Ⅴ（９）",U328="新加算Ⅴ（10）",U328="新加算Ⅴ（12）",U328="新加算Ⅴ（13）",U328="新加算Ⅴ（14）"),IF(OR(AP328="○",AP328="令和６年度中に満たす"),"入力済","未入力"),"")</f>
        <v/>
      </c>
      <c r="BC328" s="835" t="str">
        <f aca="false">IF(OR(U328="新加算Ⅰ",U328="新加算Ⅱ",U328="新加算Ⅲ",U328="新加算Ⅴ（１）",U328="新加算Ⅴ（３）",U328="新加算Ⅴ（８）"),IF(OR(AQ328="○",AQ328="令和６年度中に満たす"),"入力済","未入力"),"")</f>
        <v/>
      </c>
      <c r="BD328" s="934" t="str">
        <f aca="false">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831" t="str">
        <f aca="false">IF(OR(U328="新加算Ⅰ",U328="新加算Ⅴ（１）",U328="新加算Ⅴ（２）",U328="新加算Ⅴ（５）",U328="新加算Ⅴ（７）",U328="新加算Ⅴ（10）"),IF(AS328="","未入力","入力済"),"")</f>
        <v/>
      </c>
      <c r="BF328" s="831" t="str">
        <f aca="false">G326</f>
        <v/>
      </c>
      <c r="BG328" s="831"/>
      <c r="BH328" s="831"/>
    </row>
    <row r="329" customFormat="false" ht="30" hidden="false" customHeight="true" outlineLevel="0" collapsed="false">
      <c r="A329" s="616"/>
      <c r="B329" s="617"/>
      <c r="C329" s="617"/>
      <c r="D329" s="617"/>
      <c r="E329" s="617"/>
      <c r="F329" s="617"/>
      <c r="G329" s="618"/>
      <c r="H329" s="618"/>
      <c r="I329" s="618"/>
      <c r="J329" s="808"/>
      <c r="K329" s="618"/>
      <c r="L329" s="809"/>
      <c r="M329" s="810"/>
      <c r="N329" s="859" t="str">
        <f aca="false">IF('別紙様式2-2（４・５月分）'!Q250="","",'別紙様式2-2（４・５月分）'!Q250)</f>
        <v/>
      </c>
      <c r="O329" s="863"/>
      <c r="P329" s="873"/>
      <c r="Q329" s="876"/>
      <c r="R329" s="874"/>
      <c r="S329" s="875"/>
      <c r="T329" s="843"/>
      <c r="U329" s="922"/>
      <c r="V329" s="870"/>
      <c r="W329" s="846"/>
      <c r="X329" s="923"/>
      <c r="Y329" s="667"/>
      <c r="Z329" s="923"/>
      <c r="AA329" s="667"/>
      <c r="AB329" s="923"/>
      <c r="AC329" s="667"/>
      <c r="AD329" s="923"/>
      <c r="AE329" s="667"/>
      <c r="AF329" s="667"/>
      <c r="AG329" s="667"/>
      <c r="AH329" s="849"/>
      <c r="AI329" s="850"/>
      <c r="AJ329" s="924"/>
      <c r="AK329" s="852"/>
      <c r="AL329" s="925"/>
      <c r="AM329" s="940"/>
      <c r="AN329" s="927"/>
      <c r="AO329" s="930"/>
      <c r="AP329" s="929"/>
      <c r="AQ329" s="930"/>
      <c r="AR329" s="931"/>
      <c r="AS329" s="932"/>
      <c r="AT329" s="935" t="str">
        <f aca="false">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611"/>
      <c r="AV329" s="831"/>
      <c r="AW329" s="877" t="str">
        <f aca="false">IF('別紙様式2-2（４・５月分）'!O250="","",'別紙様式2-2（４・５月分）'!O250)</f>
        <v/>
      </c>
      <c r="AX329" s="833"/>
      <c r="AY329" s="936"/>
      <c r="AZ329" s="835" t="str">
        <f aca="false">IF(OR(U329="新加算Ⅰ",U329="新加算Ⅱ",U329="新加算Ⅲ",U329="新加算Ⅳ",U329="新加算Ⅴ（１）",U329="新加算Ⅴ（２）",U329="新加算Ⅴ（３）",U329="新加算ⅠⅤ（４）",U329="新加算Ⅴ（５）",U329="新加算Ⅴ（６）",U329="新加算Ⅴ（８）",U329="新加算Ⅴ（11）"),IF(AJ329="○","","未入力"),"")</f>
        <v/>
      </c>
      <c r="BA329" s="835" t="str">
        <f aca="false">IF(OR(V329="新加算Ⅰ",V329="新加算Ⅱ",V329="新加算Ⅲ",V329="新加算Ⅳ",V329="新加算Ⅴ（１）",V329="新加算Ⅴ（２）",V329="新加算Ⅴ（３）",V329="新加算ⅠⅤ（４）",V329="新加算Ⅴ（５）",V329="新加算Ⅴ（６）",V329="新加算Ⅴ（８）",V329="新加算Ⅴ（11）"),IF(AK329="○","","未入力"),"")</f>
        <v/>
      </c>
      <c r="BB329" s="835" t="str">
        <f aca="false">IF(OR(V329="新加算Ⅴ（７）",V329="新加算Ⅴ（９）",V329="新加算Ⅴ（10）",V329="新加算Ⅴ（12）",V329="新加算Ⅴ（13）",V329="新加算Ⅴ（14）"),IF(AL329="○","","未入力"),"")</f>
        <v/>
      </c>
      <c r="BC329" s="835" t="str">
        <f aca="false">IF(OR(V329="新加算Ⅰ",V329="新加算Ⅱ",V329="新加算Ⅲ",V329="新加算Ⅴ（１）",V329="新加算Ⅴ（３）",V329="新加算Ⅴ（８）"),IF(AM329="○","","未入力"),"")</f>
        <v/>
      </c>
      <c r="BD329" s="934" t="str">
        <f aca="false">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831" t="str">
        <f aca="false">IF(AND(U329&lt;&gt;"（参考）令和７年度の移行予定",OR(V329="新加算Ⅰ",V329="新加算Ⅴ（１）",V329="新加算Ⅴ（２）",V329="新加算Ⅴ（５）",V329="新加算Ⅴ（７）",V329="新加算Ⅴ（10）")),IF(AO329="","未入力",IF(AO329="いずれも取得していない","要件を満たさない","")),"")</f>
        <v/>
      </c>
      <c r="BF329" s="831" t="str">
        <f aca="false">G326</f>
        <v/>
      </c>
      <c r="BG329" s="831"/>
      <c r="BH329" s="831"/>
    </row>
    <row r="330" customFormat="false" ht="30" hidden="false" customHeight="true" outlineLevel="0" collapsed="false">
      <c r="A330" s="730" t="n">
        <v>80</v>
      </c>
      <c r="B330" s="731" t="str">
        <f aca="false">IF(基本情報入力シート!C133="","",基本情報入力シート!C133)</f>
        <v/>
      </c>
      <c r="C330" s="731"/>
      <c r="D330" s="731"/>
      <c r="E330" s="731"/>
      <c r="F330" s="731"/>
      <c r="G330" s="732" t="str">
        <f aca="false">IF(基本情報入力シート!M133="","",基本情報入力シート!M133)</f>
        <v/>
      </c>
      <c r="H330" s="732" t="str">
        <f aca="false">IF(基本情報入力シート!R133="","",基本情報入力シート!R133)</f>
        <v/>
      </c>
      <c r="I330" s="732" t="str">
        <f aca="false">IF(基本情報入力シート!W133="","",基本情報入力シート!W133)</f>
        <v/>
      </c>
      <c r="J330" s="860" t="str">
        <f aca="false">IF(基本情報入力シート!X133="","",基本情報入力シート!X133)</f>
        <v/>
      </c>
      <c r="K330" s="732" t="str">
        <f aca="false">IF(基本情報入力シート!Y133="","",基本情報入力シート!Y133)</f>
        <v/>
      </c>
      <c r="L330" s="861" t="str">
        <f aca="false">IF(基本情報入力シート!AB133="","",基本情報入力シート!AB133)</f>
        <v/>
      </c>
      <c r="M330" s="862" t="e">
        <f aca="false">IF(基本情報入力シート!AC133="","",基本情報入力シート!AC133)</f>
        <v>#N/A</v>
      </c>
      <c r="N330" s="811" t="str">
        <f aca="false">IF('別紙様式2-2（４・５月分）'!Q251="","",'別紙様式2-2（４・５月分）'!Q251)</f>
        <v/>
      </c>
      <c r="O330" s="863" t="e">
        <f aca="false">IF(SUM('別紙様式2-2（４・５月分）'!R251:R253)=0,"",SUM('別紙様式2-2（４・５月分）'!R251:R253))</f>
        <v>#N/A</v>
      </c>
      <c r="P330" s="813" t="e">
        <f aca="false">IFERROR(VLOOKUP('別紙様式2-2（４・５月分）'!AR251,【参考】数式用!$AT$5:$AU$22,2,FALSE),"")))</f>
        <v>#N/A</v>
      </c>
      <c r="Q330" s="813"/>
      <c r="R330" s="813"/>
      <c r="S330" s="864" t="e">
        <f aca="false">IFERROR(VLOOKUP(K330,【参考】数式用!$A$5:$AB$27,MATCH(P330,【参考】数式用!$B$4:$AB$4,0)+1,0),"")))</f>
        <v>#N/A</v>
      </c>
      <c r="T330" s="815" t="s">
        <v>418</v>
      </c>
      <c r="U330" s="903" t="str">
        <f aca="false">IF('別紙様式2-3（６月以降分）'!U330="","",'別紙様式2-3（６月以降分）'!U330)</f>
        <v/>
      </c>
      <c r="V330" s="865" t="e">
        <f aca="false">IFERROR(VLOOKUP(K330,【参考】数式用!$A$5:$AB$27,MATCH(U330,【参考】数式用!$B$4:$AB$4,0)+1,0),"")))</f>
        <v>#N/A</v>
      </c>
      <c r="W330" s="818" t="s">
        <v>88</v>
      </c>
      <c r="X330" s="904" t="n">
        <f aca="false">'別紙様式2-3（６月以降分）'!X330</f>
        <v>6</v>
      </c>
      <c r="Y330" s="626" t="s">
        <v>89</v>
      </c>
      <c r="Z330" s="904" t="n">
        <f aca="false">'別紙様式2-3（６月以降分）'!Z330</f>
        <v>6</v>
      </c>
      <c r="AA330" s="626" t="s">
        <v>372</v>
      </c>
      <c r="AB330" s="904" t="n">
        <f aca="false">'別紙様式2-3（６月以降分）'!AB330</f>
        <v>7</v>
      </c>
      <c r="AC330" s="626" t="s">
        <v>89</v>
      </c>
      <c r="AD330" s="904" t="n">
        <f aca="false">'別紙様式2-3（６月以降分）'!AD330</f>
        <v>3</v>
      </c>
      <c r="AE330" s="626" t="s">
        <v>90</v>
      </c>
      <c r="AF330" s="626" t="s">
        <v>101</v>
      </c>
      <c r="AG330" s="626" t="n">
        <f aca="false">IF(X330&gt;=1,(AB330*12+AD330)-(X330*12+Z330)+1,"")</f>
        <v>10</v>
      </c>
      <c r="AH330" s="821" t="s">
        <v>373</v>
      </c>
      <c r="AI330" s="866" t="str">
        <f aca="false">'別紙様式2-3（６月以降分）'!AI330</f>
        <v/>
      </c>
      <c r="AJ330" s="905" t="str">
        <f aca="false">'別紙様式2-3（６月以降分）'!AJ330</f>
        <v/>
      </c>
      <c r="AK330" s="937" t="n">
        <f aca="false">'別紙様式2-3（６月以降分）'!AK330</f>
        <v>0</v>
      </c>
      <c r="AL330" s="907" t="str">
        <f aca="false">IF('別紙様式2-3（６月以降分）'!AL330="","",'別紙様式2-3（６月以降分）'!AL330)</f>
        <v/>
      </c>
      <c r="AM330" s="908" t="n">
        <f aca="false">'別紙様式2-3（６月以降分）'!AM330</f>
        <v>0</v>
      </c>
      <c r="AN330" s="909" t="str">
        <f aca="false">IF('別紙様式2-3（６月以降分）'!AN330="","",'別紙様式2-3（６月以降分）'!AN330)</f>
        <v/>
      </c>
      <c r="AO330" s="704" t="str">
        <f aca="false">IF('別紙様式2-3（６月以降分）'!AO330="","",'別紙様式2-3（６月以降分）'!AO330)</f>
        <v/>
      </c>
      <c r="AP330" s="911" t="str">
        <f aca="false">IF('別紙様式2-3（６月以降分）'!AP330="","",'別紙様式2-3（６月以降分）'!AP330)</f>
        <v/>
      </c>
      <c r="AQ330" s="704" t="str">
        <f aca="false">IF('別紙様式2-3（６月以降分）'!AQ330="","",'別紙様式2-3（６月以降分）'!AQ330)</f>
        <v/>
      </c>
      <c r="AR330" s="913" t="str">
        <f aca="false">IF('別紙様式2-3（６月以降分）'!AR330="","",'別紙様式2-3（６月以降分）'!AR330)</f>
        <v/>
      </c>
      <c r="AS330" s="914" t="str">
        <f aca="false">IF('別紙様式2-3（６月以降分）'!AS330="","",'別紙様式2-3（６月以降分）'!AS330)</f>
        <v/>
      </c>
      <c r="AT330" s="915" t="str">
        <f aca="false">IF(AV332="","",IF(V332&lt;V330,"！加算の要件上は問題ありませんが、令和６年度当初の新加算の加算率と比較して、移行後の加算率が下がる計画になっています。",""))</f>
        <v/>
      </c>
      <c r="AU330" s="938"/>
      <c r="AV330" s="917"/>
      <c r="AW330" s="877" t="str">
        <f aca="false">IF('別紙様式2-2（４・５月分）'!O251="","",'別紙様式2-2（４・５月分）'!O251)</f>
        <v/>
      </c>
      <c r="AX330" s="833" t="e">
        <f aca="false">IF(SUM('別紙様式2-2（４・５月分）'!P251:P253)=0,"",SUM('別紙様式2-2（４・５月分）'!P251:P253))</f>
        <v>#N/A</v>
      </c>
      <c r="AY330" s="939" t="e">
        <f aca="false">IFERROR(VLOOKUP(K330,【参考】数式用!$AJ$2:$AK$24,2,FALSE),"")))</f>
        <v>#N/A</v>
      </c>
      <c r="AZ330" s="684"/>
      <c r="BE330" s="12"/>
      <c r="BF330" s="831" t="str">
        <f aca="false">G330</f>
        <v/>
      </c>
      <c r="BG330" s="831"/>
      <c r="BH330" s="831"/>
    </row>
    <row r="331" customFormat="false" ht="15" hidden="false" customHeight="true" outlineLevel="0" collapsed="false">
      <c r="A331" s="730"/>
      <c r="B331" s="731"/>
      <c r="C331" s="731"/>
      <c r="D331" s="731"/>
      <c r="E331" s="731"/>
      <c r="F331" s="731"/>
      <c r="G331" s="732"/>
      <c r="H331" s="732"/>
      <c r="I331" s="732"/>
      <c r="J331" s="860"/>
      <c r="K331" s="732"/>
      <c r="L331" s="861"/>
      <c r="M331" s="862"/>
      <c r="N331" s="837" t="str">
        <f aca="false">IF('別紙様式2-2（４・５月分）'!Q252="","",'別紙様式2-2（４・５月分）'!Q252)</f>
        <v/>
      </c>
      <c r="O331" s="863"/>
      <c r="P331" s="813"/>
      <c r="Q331" s="813"/>
      <c r="R331" s="813"/>
      <c r="S331" s="864"/>
      <c r="T331" s="815"/>
      <c r="U331" s="903"/>
      <c r="V331" s="865"/>
      <c r="W331" s="818"/>
      <c r="X331" s="904"/>
      <c r="Y331" s="626"/>
      <c r="Z331" s="904"/>
      <c r="AA331" s="626"/>
      <c r="AB331" s="904"/>
      <c r="AC331" s="626"/>
      <c r="AD331" s="904"/>
      <c r="AE331" s="626"/>
      <c r="AF331" s="626"/>
      <c r="AG331" s="626"/>
      <c r="AH331" s="821"/>
      <c r="AI331" s="866"/>
      <c r="AJ331" s="905"/>
      <c r="AK331" s="937"/>
      <c r="AL331" s="907"/>
      <c r="AM331" s="908"/>
      <c r="AN331" s="909"/>
      <c r="AO331" s="704"/>
      <c r="AP331" s="911"/>
      <c r="AQ331" s="704"/>
      <c r="AR331" s="913"/>
      <c r="AS331" s="914"/>
      <c r="AT331" s="920" t="str">
        <f aca="false">IF(AV332="","",IF(OR(AB332="",AB332&lt;&gt;7,AD332="",AD332&lt;&gt;3),"！算定期間の終わりが令和７年３月になっていません。年度内の廃止予定等がなければ、算定対象月を令和７年３月にしてください。",""))</f>
        <v/>
      </c>
      <c r="AU331" s="938"/>
      <c r="AV331" s="917"/>
      <c r="AW331" s="877" t="str">
        <f aca="false">IF('別紙様式2-2（４・５月分）'!O252="","",'別紙様式2-2（４・５月分）'!O252)</f>
        <v/>
      </c>
      <c r="AX331" s="833"/>
      <c r="AY331" s="939"/>
      <c r="AZ331" s="573"/>
      <c r="BE331" s="12"/>
      <c r="BF331" s="831" t="str">
        <f aca="false">G330</f>
        <v/>
      </c>
      <c r="BG331" s="831"/>
      <c r="BH331" s="831"/>
    </row>
    <row r="332" customFormat="false" ht="15" hidden="false" customHeight="true" outlineLevel="0" collapsed="false">
      <c r="A332" s="730"/>
      <c r="B332" s="731"/>
      <c r="C332" s="731"/>
      <c r="D332" s="731"/>
      <c r="E332" s="731"/>
      <c r="F332" s="731"/>
      <c r="G332" s="732"/>
      <c r="H332" s="732"/>
      <c r="I332" s="732"/>
      <c r="J332" s="860"/>
      <c r="K332" s="732"/>
      <c r="L332" s="861"/>
      <c r="M332" s="862"/>
      <c r="N332" s="837"/>
      <c r="O332" s="863"/>
      <c r="P332" s="873" t="s">
        <v>92</v>
      </c>
      <c r="Q332" s="876" t="e">
        <f aca="false">IFERROR(VLOOKUP('別紙様式2-2（４・５月分）'!AR251,【参考】数式用!$AT$5:$AV$22,3,FALSE),"")))</f>
        <v>#N/A</v>
      </c>
      <c r="R332" s="874" t="s">
        <v>94</v>
      </c>
      <c r="S332" s="869" t="e">
        <f aca="false">IFERROR(VLOOKUP(K330,【参考】数式用!$A$5:$AB$27,MATCH(Q332,【参考】数式用!$B$4:$AB$4,0)+1,0),"")))</f>
        <v>#N/A</v>
      </c>
      <c r="T332" s="843" t="s">
        <v>419</v>
      </c>
      <c r="U332" s="922"/>
      <c r="V332" s="870" t="e">
        <f aca="false">IFERROR(VLOOKUP(K330,【参考】数式用!$A$5:$AB$27,MATCH(U332,【参考】数式用!$B$4:$AB$4,0)+1,0),"")))</f>
        <v>#N/A</v>
      </c>
      <c r="W332" s="846" t="s">
        <v>88</v>
      </c>
      <c r="X332" s="923"/>
      <c r="Y332" s="667" t="s">
        <v>89</v>
      </c>
      <c r="Z332" s="923"/>
      <c r="AA332" s="667" t="s">
        <v>372</v>
      </c>
      <c r="AB332" s="923"/>
      <c r="AC332" s="667" t="s">
        <v>89</v>
      </c>
      <c r="AD332" s="923"/>
      <c r="AE332" s="667" t="s">
        <v>90</v>
      </c>
      <c r="AF332" s="667" t="s">
        <v>101</v>
      </c>
      <c r="AG332" s="667" t="str">
        <f aca="false">IF(X332&gt;=1,(AB332*12+AD332)-(X332*12+Z332)+1,"")</f>
        <v/>
      </c>
      <c r="AH332" s="849" t="s">
        <v>373</v>
      </c>
      <c r="AI332" s="850" t="str">
        <f aca="false">IFERROR(ROUNDDOWN(ROUND(L330*V332,0)*M330,0)*AG332,"")</f>
        <v/>
      </c>
      <c r="AJ332" s="924" t="str">
        <f aca="false">IFERROR(ROUNDDOWN(ROUND((L330*(V332-AX330)),0)*M330,0)*AG332,"")</f>
        <v/>
      </c>
      <c r="AK332" s="852" t="e">
        <f aca="false">IFERROR(ROUNDDOWN(ROUNDDOWN(ROUND(L330*VLOOKUP(K330,【参考】数式用!$A$5:$AB$27,MATCH("新加算Ⅳ",【参考】数式用!$B$4:$AB$4,0)+1,0),0)*M330,0)*AG332*0.5,0),"")),0),0),0))</f>
        <v>#N/A</v>
      </c>
      <c r="AL332" s="925"/>
      <c r="AM332" s="940" t="e">
        <f aca="false">IFERROR(IF('別紙様式2-2（４・５月分）'!Q253="ベア加算","", IF(OR(U332="新加算Ⅰ",U332="新加算Ⅱ",U332="新加算Ⅲ",U332="新加算Ⅳ"),ROUNDDOWN(ROUND(L330*VLOOKUP(K330,【参考】数式用!$A$5:$I$27,MATCH("ベア加算",【参考】数式用!$B$4:$I$4,0)+1,0),0)*M330,0)*AG332,"")),"")),0),0))))</f>
        <v>#N/A</v>
      </c>
      <c r="AN332" s="927"/>
      <c r="AO332" s="930"/>
      <c r="AP332" s="929"/>
      <c r="AQ332" s="930"/>
      <c r="AR332" s="931"/>
      <c r="AS332" s="932"/>
      <c r="AT332" s="920"/>
      <c r="AU332" s="611"/>
      <c r="AV332" s="831" t="str">
        <f aca="false">IF(OR(AB330&lt;&gt;7,AD330&lt;&gt;3),"V列に色付け","")</f>
        <v/>
      </c>
      <c r="AW332" s="877"/>
      <c r="AX332" s="833"/>
      <c r="AY332" s="933"/>
      <c r="AZ332" s="835" t="e">
        <f aca="false">IF(AM332&lt;&gt;"",IF(AN332="○","入力済","未入力"),"")</f>
        <v>#N/A</v>
      </c>
      <c r="BA332" s="835" t="str">
        <f aca="false">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835" t="str">
        <f aca="false">IF(OR(U332="新加算Ⅴ（７）",U332="新加算Ⅴ（９）",U332="新加算Ⅴ（10）",U332="新加算Ⅴ（12）",U332="新加算Ⅴ（13）",U332="新加算Ⅴ（14）"),IF(OR(AP332="○",AP332="令和６年度中に満たす"),"入力済","未入力"),"")</f>
        <v/>
      </c>
      <c r="BC332" s="835" t="str">
        <f aca="false">IF(OR(U332="新加算Ⅰ",U332="新加算Ⅱ",U332="新加算Ⅲ",U332="新加算Ⅴ（１）",U332="新加算Ⅴ（３）",U332="新加算Ⅴ（８）"),IF(OR(AQ332="○",AQ332="令和６年度中に満たす"),"入力済","未入力"),"")</f>
        <v/>
      </c>
      <c r="BD332" s="934" t="str">
        <f aca="false">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831" t="str">
        <f aca="false">IF(OR(U332="新加算Ⅰ",U332="新加算Ⅴ（１）",U332="新加算Ⅴ（２）",U332="新加算Ⅴ（５）",U332="新加算Ⅴ（７）",U332="新加算Ⅴ（10）"),IF(AS332="","未入力","入力済"),"")</f>
        <v/>
      </c>
      <c r="BF332" s="831" t="str">
        <f aca="false">G330</f>
        <v/>
      </c>
      <c r="BG332" s="831"/>
      <c r="BH332" s="831"/>
    </row>
    <row r="333" customFormat="false" ht="30" hidden="false" customHeight="true" outlineLevel="0" collapsed="false">
      <c r="A333" s="730"/>
      <c r="B333" s="731"/>
      <c r="C333" s="731"/>
      <c r="D333" s="731"/>
      <c r="E333" s="731"/>
      <c r="F333" s="731"/>
      <c r="G333" s="732"/>
      <c r="H333" s="732"/>
      <c r="I333" s="732"/>
      <c r="J333" s="860"/>
      <c r="K333" s="732"/>
      <c r="L333" s="861"/>
      <c r="M333" s="862"/>
      <c r="N333" s="859" t="str">
        <f aca="false">IF('別紙様式2-2（４・５月分）'!Q253="","",'別紙様式2-2（４・５月分）'!Q253)</f>
        <v/>
      </c>
      <c r="O333" s="863"/>
      <c r="P333" s="873"/>
      <c r="Q333" s="876"/>
      <c r="R333" s="874"/>
      <c r="S333" s="869"/>
      <c r="T333" s="843"/>
      <c r="U333" s="922"/>
      <c r="V333" s="870"/>
      <c r="W333" s="846"/>
      <c r="X333" s="923"/>
      <c r="Y333" s="667"/>
      <c r="Z333" s="923"/>
      <c r="AA333" s="667"/>
      <c r="AB333" s="923"/>
      <c r="AC333" s="667"/>
      <c r="AD333" s="923"/>
      <c r="AE333" s="667"/>
      <c r="AF333" s="667"/>
      <c r="AG333" s="667"/>
      <c r="AH333" s="849"/>
      <c r="AI333" s="850"/>
      <c r="AJ333" s="924"/>
      <c r="AK333" s="852"/>
      <c r="AL333" s="925"/>
      <c r="AM333" s="940"/>
      <c r="AN333" s="927"/>
      <c r="AO333" s="930"/>
      <c r="AP333" s="929"/>
      <c r="AQ333" s="930"/>
      <c r="AR333" s="931"/>
      <c r="AS333" s="932"/>
      <c r="AT333" s="935" t="str">
        <f aca="false">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611"/>
      <c r="AV333" s="831"/>
      <c r="AW333" s="877" t="str">
        <f aca="false">IF('別紙様式2-2（４・５月分）'!O253="","",'別紙様式2-2（４・５月分）'!O253)</f>
        <v/>
      </c>
      <c r="AX333" s="833"/>
      <c r="AY333" s="936"/>
      <c r="AZ333" s="835" t="str">
        <f aca="false">IF(OR(U333="新加算Ⅰ",U333="新加算Ⅱ",U333="新加算Ⅲ",U333="新加算Ⅳ",U333="新加算Ⅴ（１）",U333="新加算Ⅴ（２）",U333="新加算Ⅴ（３）",U333="新加算ⅠⅤ（４）",U333="新加算Ⅴ（５）",U333="新加算Ⅴ（６）",U333="新加算Ⅴ（８）",U333="新加算Ⅴ（11）"),IF(AJ333="○","","未入力"),"")</f>
        <v/>
      </c>
      <c r="BA333" s="835" t="str">
        <f aca="false">IF(OR(V333="新加算Ⅰ",V333="新加算Ⅱ",V333="新加算Ⅲ",V333="新加算Ⅳ",V333="新加算Ⅴ（１）",V333="新加算Ⅴ（２）",V333="新加算Ⅴ（３）",V333="新加算ⅠⅤ（４）",V333="新加算Ⅴ（５）",V333="新加算Ⅴ（６）",V333="新加算Ⅴ（８）",V333="新加算Ⅴ（11）"),IF(AK333="○","","未入力"),"")</f>
        <v/>
      </c>
      <c r="BB333" s="835" t="str">
        <f aca="false">IF(OR(V333="新加算Ⅴ（７）",V333="新加算Ⅴ（９）",V333="新加算Ⅴ（10）",V333="新加算Ⅴ（12）",V333="新加算Ⅴ（13）",V333="新加算Ⅴ（14）"),IF(AL333="○","","未入力"),"")</f>
        <v/>
      </c>
      <c r="BC333" s="835" t="str">
        <f aca="false">IF(OR(V333="新加算Ⅰ",V333="新加算Ⅱ",V333="新加算Ⅲ",V333="新加算Ⅴ（１）",V333="新加算Ⅴ（３）",V333="新加算Ⅴ（８）"),IF(AM333="○","","未入力"),"")</f>
        <v/>
      </c>
      <c r="BD333" s="934" t="str">
        <f aca="false">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831" t="str">
        <f aca="false">IF(AND(U333&lt;&gt;"（参考）令和７年度の移行予定",OR(V333="新加算Ⅰ",V333="新加算Ⅴ（１）",V333="新加算Ⅴ（２）",V333="新加算Ⅴ（５）",V333="新加算Ⅴ（７）",V333="新加算Ⅴ（10）")),IF(AO333="","未入力",IF(AO333="いずれも取得していない","要件を満たさない","")),"")</f>
        <v/>
      </c>
      <c r="BF333" s="831" t="str">
        <f aca="false">G330</f>
        <v/>
      </c>
      <c r="BG333" s="831"/>
      <c r="BH333" s="831"/>
    </row>
    <row r="334" customFormat="false" ht="30" hidden="false" customHeight="true" outlineLevel="0" collapsed="false">
      <c r="A334" s="616" t="n">
        <v>81</v>
      </c>
      <c r="B334" s="617" t="str">
        <f aca="false">IF(基本情報入力シート!C134="","",基本情報入力シート!C134)</f>
        <v/>
      </c>
      <c r="C334" s="617"/>
      <c r="D334" s="617"/>
      <c r="E334" s="617"/>
      <c r="F334" s="617"/>
      <c r="G334" s="618" t="str">
        <f aca="false">IF(基本情報入力シート!M134="","",基本情報入力シート!M134)</f>
        <v/>
      </c>
      <c r="H334" s="618" t="str">
        <f aca="false">IF(基本情報入力シート!R134="","",基本情報入力シート!R134)</f>
        <v/>
      </c>
      <c r="I334" s="618" t="str">
        <f aca="false">IF(基本情報入力シート!W134="","",基本情報入力シート!W134)</f>
        <v/>
      </c>
      <c r="J334" s="808" t="str">
        <f aca="false">IF(基本情報入力シート!X134="","",基本情報入力シート!X134)</f>
        <v/>
      </c>
      <c r="K334" s="618" t="str">
        <f aca="false">IF(基本情報入力シート!Y134="","",基本情報入力シート!Y134)</f>
        <v/>
      </c>
      <c r="L334" s="809" t="str">
        <f aca="false">IF(基本情報入力シート!AB134="","",基本情報入力シート!AB134)</f>
        <v/>
      </c>
      <c r="M334" s="810" t="e">
        <f aca="false">IF(基本情報入力シート!AC134="","",基本情報入力シート!AC134)</f>
        <v>#N/A</v>
      </c>
      <c r="N334" s="811" t="str">
        <f aca="false">IF('別紙様式2-2（４・５月分）'!Q254="","",'別紙様式2-2（４・５月分）'!Q254)</f>
        <v/>
      </c>
      <c r="O334" s="863" t="e">
        <f aca="false">IF(SUM('別紙様式2-2（４・５月分）'!R254:R256)=0,"",SUM('別紙様式2-2（４・５月分）'!R254:R256))</f>
        <v>#N/A</v>
      </c>
      <c r="P334" s="813" t="e">
        <f aca="false">IFERROR(VLOOKUP('別紙様式2-2（４・５月分）'!AR254,【参考】数式用!$AT$5:$AU$22,2,FALSE),"")))</f>
        <v>#N/A</v>
      </c>
      <c r="Q334" s="813"/>
      <c r="R334" s="813"/>
      <c r="S334" s="864" t="e">
        <f aca="false">IFERROR(VLOOKUP(K334,【参考】数式用!$A$5:$AB$27,MATCH(P334,【参考】数式用!$B$4:$AB$4,0)+1,0),"")))</f>
        <v>#N/A</v>
      </c>
      <c r="T334" s="815" t="s">
        <v>418</v>
      </c>
      <c r="U334" s="903" t="str">
        <f aca="false">IF('別紙様式2-3（６月以降分）'!U334="","",'別紙様式2-3（６月以降分）'!U334)</f>
        <v/>
      </c>
      <c r="V334" s="865" t="e">
        <f aca="false">IFERROR(VLOOKUP(K334,【参考】数式用!$A$5:$AB$27,MATCH(U334,【参考】数式用!$B$4:$AB$4,0)+1,0),"")))</f>
        <v>#N/A</v>
      </c>
      <c r="W334" s="818" t="s">
        <v>88</v>
      </c>
      <c r="X334" s="904" t="n">
        <f aca="false">'別紙様式2-3（６月以降分）'!X334</f>
        <v>6</v>
      </c>
      <c r="Y334" s="626" t="s">
        <v>89</v>
      </c>
      <c r="Z334" s="904" t="n">
        <f aca="false">'別紙様式2-3（６月以降分）'!Z334</f>
        <v>6</v>
      </c>
      <c r="AA334" s="626" t="s">
        <v>372</v>
      </c>
      <c r="AB334" s="904" t="n">
        <f aca="false">'別紙様式2-3（６月以降分）'!AB334</f>
        <v>7</v>
      </c>
      <c r="AC334" s="626" t="s">
        <v>89</v>
      </c>
      <c r="AD334" s="904" t="n">
        <f aca="false">'別紙様式2-3（６月以降分）'!AD334</f>
        <v>3</v>
      </c>
      <c r="AE334" s="626" t="s">
        <v>90</v>
      </c>
      <c r="AF334" s="626" t="s">
        <v>101</v>
      </c>
      <c r="AG334" s="626" t="n">
        <f aca="false">IF(X334&gt;=1,(AB334*12+AD334)-(X334*12+Z334)+1,"")</f>
        <v>10</v>
      </c>
      <c r="AH334" s="821" t="s">
        <v>373</v>
      </c>
      <c r="AI334" s="866" t="str">
        <f aca="false">'別紙様式2-3（６月以降分）'!AI334</f>
        <v/>
      </c>
      <c r="AJ334" s="905" t="str">
        <f aca="false">'別紙様式2-3（６月以降分）'!AJ334</f>
        <v/>
      </c>
      <c r="AK334" s="937" t="n">
        <f aca="false">'別紙様式2-3（６月以降分）'!AK334</f>
        <v>0</v>
      </c>
      <c r="AL334" s="907" t="str">
        <f aca="false">IF('別紙様式2-3（６月以降分）'!AL334="","",'別紙様式2-3（６月以降分）'!AL334)</f>
        <v/>
      </c>
      <c r="AM334" s="908" t="n">
        <f aca="false">'別紙様式2-3（６月以降分）'!AM334</f>
        <v>0</v>
      </c>
      <c r="AN334" s="909" t="str">
        <f aca="false">IF('別紙様式2-3（６月以降分）'!AN334="","",'別紙様式2-3（６月以降分）'!AN334)</f>
        <v/>
      </c>
      <c r="AO334" s="704" t="str">
        <f aca="false">IF('別紙様式2-3（６月以降分）'!AO334="","",'別紙様式2-3（６月以降分）'!AO334)</f>
        <v/>
      </c>
      <c r="AP334" s="911" t="str">
        <f aca="false">IF('別紙様式2-3（６月以降分）'!AP334="","",'別紙様式2-3（６月以降分）'!AP334)</f>
        <v/>
      </c>
      <c r="AQ334" s="704" t="str">
        <f aca="false">IF('別紙様式2-3（６月以降分）'!AQ334="","",'別紙様式2-3（６月以降分）'!AQ334)</f>
        <v/>
      </c>
      <c r="AR334" s="913" t="str">
        <f aca="false">IF('別紙様式2-3（６月以降分）'!AR334="","",'別紙様式2-3（６月以降分）'!AR334)</f>
        <v/>
      </c>
      <c r="AS334" s="914" t="str">
        <f aca="false">IF('別紙様式2-3（６月以降分）'!AS334="","",'別紙様式2-3（６月以降分）'!AS334)</f>
        <v/>
      </c>
      <c r="AT334" s="915" t="str">
        <f aca="false">IF(AV336="","",IF(V336&lt;V334,"！加算の要件上は問題ありませんが、令和６年度当初の新加算の加算率と比較して、移行後の加算率が下がる計画になっています。",""))</f>
        <v/>
      </c>
      <c r="AU334" s="938"/>
      <c r="AV334" s="917"/>
      <c r="AW334" s="877" t="str">
        <f aca="false">IF('別紙様式2-2（４・５月分）'!O254="","",'別紙様式2-2（４・５月分）'!O254)</f>
        <v/>
      </c>
      <c r="AX334" s="833" t="e">
        <f aca="false">IF(SUM('別紙様式2-2（４・５月分）'!P254:P256)=0,"",SUM('別紙様式2-2（４・５月分）'!P254:P256))</f>
        <v>#N/A</v>
      </c>
      <c r="AY334" s="919" t="e">
        <f aca="false">IFERROR(VLOOKUP(K334,【参考】数式用!$AJ$2:$AK$24,2,FALSE),"")))</f>
        <v>#N/A</v>
      </c>
      <c r="AZ334" s="684"/>
      <c r="BE334" s="12"/>
      <c r="BF334" s="831" t="str">
        <f aca="false">G334</f>
        <v/>
      </c>
      <c r="BG334" s="831"/>
      <c r="BH334" s="831"/>
    </row>
    <row r="335" customFormat="false" ht="15" hidden="false" customHeight="true" outlineLevel="0" collapsed="false">
      <c r="A335" s="616"/>
      <c r="B335" s="617"/>
      <c r="C335" s="617"/>
      <c r="D335" s="617"/>
      <c r="E335" s="617"/>
      <c r="F335" s="617"/>
      <c r="G335" s="618"/>
      <c r="H335" s="618"/>
      <c r="I335" s="618"/>
      <c r="J335" s="808"/>
      <c r="K335" s="618"/>
      <c r="L335" s="809"/>
      <c r="M335" s="810"/>
      <c r="N335" s="837" t="str">
        <f aca="false">IF('別紙様式2-2（４・５月分）'!Q255="","",'別紙様式2-2（４・５月分）'!Q255)</f>
        <v/>
      </c>
      <c r="O335" s="863"/>
      <c r="P335" s="813"/>
      <c r="Q335" s="813"/>
      <c r="R335" s="813"/>
      <c r="S335" s="864"/>
      <c r="T335" s="815"/>
      <c r="U335" s="903"/>
      <c r="V335" s="865"/>
      <c r="W335" s="818"/>
      <c r="X335" s="904"/>
      <c r="Y335" s="626"/>
      <c r="Z335" s="904"/>
      <c r="AA335" s="626"/>
      <c r="AB335" s="904"/>
      <c r="AC335" s="626"/>
      <c r="AD335" s="904"/>
      <c r="AE335" s="626"/>
      <c r="AF335" s="626"/>
      <c r="AG335" s="626"/>
      <c r="AH335" s="821"/>
      <c r="AI335" s="866"/>
      <c r="AJ335" s="905"/>
      <c r="AK335" s="937"/>
      <c r="AL335" s="907"/>
      <c r="AM335" s="908"/>
      <c r="AN335" s="909"/>
      <c r="AO335" s="704"/>
      <c r="AP335" s="911"/>
      <c r="AQ335" s="704"/>
      <c r="AR335" s="913"/>
      <c r="AS335" s="914"/>
      <c r="AT335" s="920" t="str">
        <f aca="false">IF(AV336="","",IF(OR(AB336="",AB336&lt;&gt;7,AD336="",AD336&lt;&gt;3),"！算定期間の終わりが令和７年３月になっていません。年度内の廃止予定等がなければ、算定対象月を令和７年３月にしてください。",""))</f>
        <v/>
      </c>
      <c r="AU335" s="938"/>
      <c r="AV335" s="917"/>
      <c r="AW335" s="877" t="str">
        <f aca="false">IF('別紙様式2-2（４・５月分）'!O255="","",'別紙様式2-2（４・５月分）'!O255)</f>
        <v/>
      </c>
      <c r="AX335" s="833"/>
      <c r="AY335" s="919"/>
      <c r="AZ335" s="573"/>
      <c r="BE335" s="12"/>
      <c r="BF335" s="831" t="str">
        <f aca="false">G334</f>
        <v/>
      </c>
      <c r="BG335" s="831"/>
      <c r="BH335" s="831"/>
    </row>
    <row r="336" customFormat="false" ht="15" hidden="false" customHeight="true" outlineLevel="0" collapsed="false">
      <c r="A336" s="616"/>
      <c r="B336" s="617"/>
      <c r="C336" s="617"/>
      <c r="D336" s="617"/>
      <c r="E336" s="617"/>
      <c r="F336" s="617"/>
      <c r="G336" s="618"/>
      <c r="H336" s="618"/>
      <c r="I336" s="618"/>
      <c r="J336" s="808"/>
      <c r="K336" s="618"/>
      <c r="L336" s="809"/>
      <c r="M336" s="810"/>
      <c r="N336" s="837"/>
      <c r="O336" s="863"/>
      <c r="P336" s="873" t="s">
        <v>92</v>
      </c>
      <c r="Q336" s="876" t="e">
        <f aca="false">IFERROR(VLOOKUP('別紙様式2-2（４・５月分）'!AR254,【参考】数式用!$AT$5:$AV$22,3,FALSE),"")))</f>
        <v>#N/A</v>
      </c>
      <c r="R336" s="874" t="s">
        <v>94</v>
      </c>
      <c r="S336" s="875" t="e">
        <f aca="false">IFERROR(VLOOKUP(K334,【参考】数式用!$A$5:$AB$27,MATCH(Q336,【参考】数式用!$B$4:$AB$4,0)+1,0),"")))</f>
        <v>#N/A</v>
      </c>
      <c r="T336" s="843" t="s">
        <v>419</v>
      </c>
      <c r="U336" s="922"/>
      <c r="V336" s="870" t="e">
        <f aca="false">IFERROR(VLOOKUP(K334,【参考】数式用!$A$5:$AB$27,MATCH(U336,【参考】数式用!$B$4:$AB$4,0)+1,0),"")))</f>
        <v>#N/A</v>
      </c>
      <c r="W336" s="846" t="s">
        <v>88</v>
      </c>
      <c r="X336" s="923"/>
      <c r="Y336" s="667" t="s">
        <v>89</v>
      </c>
      <c r="Z336" s="923"/>
      <c r="AA336" s="667" t="s">
        <v>372</v>
      </c>
      <c r="AB336" s="923"/>
      <c r="AC336" s="667" t="s">
        <v>89</v>
      </c>
      <c r="AD336" s="923"/>
      <c r="AE336" s="667" t="s">
        <v>90</v>
      </c>
      <c r="AF336" s="667" t="s">
        <v>101</v>
      </c>
      <c r="AG336" s="667" t="str">
        <f aca="false">IF(X336&gt;=1,(AB336*12+AD336)-(X336*12+Z336)+1,"")</f>
        <v/>
      </c>
      <c r="AH336" s="849" t="s">
        <v>373</v>
      </c>
      <c r="AI336" s="850" t="str">
        <f aca="false">IFERROR(ROUNDDOWN(ROUND(L334*V336,0)*M334,0)*AG336,"")</f>
        <v/>
      </c>
      <c r="AJ336" s="924" t="str">
        <f aca="false">IFERROR(ROUNDDOWN(ROUND((L334*(V336-AX334)),0)*M334,0)*AG336,"")</f>
        <v/>
      </c>
      <c r="AK336" s="852" t="e">
        <f aca="false">IFERROR(ROUNDDOWN(ROUNDDOWN(ROUND(L334*VLOOKUP(K334,【参考】数式用!$A$5:$AB$27,MATCH("新加算Ⅳ",【参考】数式用!$B$4:$AB$4,0)+1,0),0)*M334,0)*AG336*0.5,0),"")),0),0),0))</f>
        <v>#N/A</v>
      </c>
      <c r="AL336" s="925"/>
      <c r="AM336" s="940" t="e">
        <f aca="false">IFERROR(IF('別紙様式2-2（４・５月分）'!Q256="ベア加算","", IF(OR(U336="新加算Ⅰ",U336="新加算Ⅱ",U336="新加算Ⅲ",U336="新加算Ⅳ"),ROUNDDOWN(ROUND(L334*VLOOKUP(K334,【参考】数式用!$A$5:$I$27,MATCH("ベア加算",【参考】数式用!$B$4:$I$4,0)+1,0),0)*M334,0)*AG336,"")),"")),0),0))))</f>
        <v>#N/A</v>
      </c>
      <c r="AN336" s="927"/>
      <c r="AO336" s="930"/>
      <c r="AP336" s="929"/>
      <c r="AQ336" s="930"/>
      <c r="AR336" s="931"/>
      <c r="AS336" s="932"/>
      <c r="AT336" s="920"/>
      <c r="AU336" s="611"/>
      <c r="AV336" s="831" t="str">
        <f aca="false">IF(OR(AB334&lt;&gt;7,AD334&lt;&gt;3),"V列に色付け","")</f>
        <v/>
      </c>
      <c r="AW336" s="877"/>
      <c r="AX336" s="833"/>
      <c r="AY336" s="933"/>
      <c r="AZ336" s="835" t="e">
        <f aca="false">IF(AM336&lt;&gt;"",IF(AN336="○","入力済","未入力"),"")</f>
        <v>#N/A</v>
      </c>
      <c r="BA336" s="835" t="str">
        <f aca="false">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835" t="str">
        <f aca="false">IF(OR(U336="新加算Ⅴ（７）",U336="新加算Ⅴ（９）",U336="新加算Ⅴ（10）",U336="新加算Ⅴ（12）",U336="新加算Ⅴ（13）",U336="新加算Ⅴ（14）"),IF(OR(AP336="○",AP336="令和６年度中に満たす"),"入力済","未入力"),"")</f>
        <v/>
      </c>
      <c r="BC336" s="835" t="str">
        <f aca="false">IF(OR(U336="新加算Ⅰ",U336="新加算Ⅱ",U336="新加算Ⅲ",U336="新加算Ⅴ（１）",U336="新加算Ⅴ（３）",U336="新加算Ⅴ（８）"),IF(OR(AQ336="○",AQ336="令和６年度中に満たす"),"入力済","未入力"),"")</f>
        <v/>
      </c>
      <c r="BD336" s="934" t="str">
        <f aca="false">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831" t="str">
        <f aca="false">IF(OR(U336="新加算Ⅰ",U336="新加算Ⅴ（１）",U336="新加算Ⅴ（２）",U336="新加算Ⅴ（５）",U336="新加算Ⅴ（７）",U336="新加算Ⅴ（10）"),IF(AS336="","未入力","入力済"),"")</f>
        <v/>
      </c>
      <c r="BF336" s="831" t="str">
        <f aca="false">G334</f>
        <v/>
      </c>
      <c r="BG336" s="831"/>
      <c r="BH336" s="831"/>
    </row>
    <row r="337" customFormat="false" ht="30" hidden="false" customHeight="true" outlineLevel="0" collapsed="false">
      <c r="A337" s="616"/>
      <c r="B337" s="617"/>
      <c r="C337" s="617"/>
      <c r="D337" s="617"/>
      <c r="E337" s="617"/>
      <c r="F337" s="617"/>
      <c r="G337" s="618"/>
      <c r="H337" s="618"/>
      <c r="I337" s="618"/>
      <c r="J337" s="808"/>
      <c r="K337" s="618"/>
      <c r="L337" s="809"/>
      <c r="M337" s="810"/>
      <c r="N337" s="859" t="str">
        <f aca="false">IF('別紙様式2-2（４・５月分）'!Q256="","",'別紙様式2-2（４・５月分）'!Q256)</f>
        <v/>
      </c>
      <c r="O337" s="863"/>
      <c r="P337" s="873"/>
      <c r="Q337" s="876"/>
      <c r="R337" s="874"/>
      <c r="S337" s="875"/>
      <c r="T337" s="843"/>
      <c r="U337" s="922"/>
      <c r="V337" s="870"/>
      <c r="W337" s="846"/>
      <c r="X337" s="923"/>
      <c r="Y337" s="667"/>
      <c r="Z337" s="923"/>
      <c r="AA337" s="667"/>
      <c r="AB337" s="923"/>
      <c r="AC337" s="667"/>
      <c r="AD337" s="923"/>
      <c r="AE337" s="667"/>
      <c r="AF337" s="667"/>
      <c r="AG337" s="667"/>
      <c r="AH337" s="849"/>
      <c r="AI337" s="850"/>
      <c r="AJ337" s="924"/>
      <c r="AK337" s="852"/>
      <c r="AL337" s="925"/>
      <c r="AM337" s="940"/>
      <c r="AN337" s="927"/>
      <c r="AO337" s="930"/>
      <c r="AP337" s="929"/>
      <c r="AQ337" s="930"/>
      <c r="AR337" s="931"/>
      <c r="AS337" s="932"/>
      <c r="AT337" s="935" t="str">
        <f aca="false">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611"/>
      <c r="AV337" s="831"/>
      <c r="AW337" s="877" t="str">
        <f aca="false">IF('別紙様式2-2（４・５月分）'!O256="","",'別紙様式2-2（４・５月分）'!O256)</f>
        <v/>
      </c>
      <c r="AX337" s="833"/>
      <c r="AY337" s="936"/>
      <c r="AZ337" s="835" t="str">
        <f aca="false">IF(OR(U337="新加算Ⅰ",U337="新加算Ⅱ",U337="新加算Ⅲ",U337="新加算Ⅳ",U337="新加算Ⅴ（１）",U337="新加算Ⅴ（２）",U337="新加算Ⅴ（３）",U337="新加算ⅠⅤ（４）",U337="新加算Ⅴ（５）",U337="新加算Ⅴ（６）",U337="新加算Ⅴ（８）",U337="新加算Ⅴ（11）"),IF(AJ337="○","","未入力"),"")</f>
        <v/>
      </c>
      <c r="BA337" s="835" t="str">
        <f aca="false">IF(OR(V337="新加算Ⅰ",V337="新加算Ⅱ",V337="新加算Ⅲ",V337="新加算Ⅳ",V337="新加算Ⅴ（１）",V337="新加算Ⅴ（２）",V337="新加算Ⅴ（３）",V337="新加算ⅠⅤ（４）",V337="新加算Ⅴ（５）",V337="新加算Ⅴ（６）",V337="新加算Ⅴ（８）",V337="新加算Ⅴ（11）"),IF(AK337="○","","未入力"),"")</f>
        <v/>
      </c>
      <c r="BB337" s="835" t="str">
        <f aca="false">IF(OR(V337="新加算Ⅴ（７）",V337="新加算Ⅴ（９）",V337="新加算Ⅴ（10）",V337="新加算Ⅴ（12）",V337="新加算Ⅴ（13）",V337="新加算Ⅴ（14）"),IF(AL337="○","","未入力"),"")</f>
        <v/>
      </c>
      <c r="BC337" s="835" t="str">
        <f aca="false">IF(OR(V337="新加算Ⅰ",V337="新加算Ⅱ",V337="新加算Ⅲ",V337="新加算Ⅴ（１）",V337="新加算Ⅴ（３）",V337="新加算Ⅴ（８）"),IF(AM337="○","","未入力"),"")</f>
        <v/>
      </c>
      <c r="BD337" s="934" t="str">
        <f aca="false">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831" t="str">
        <f aca="false">IF(AND(U337&lt;&gt;"（参考）令和７年度の移行予定",OR(V337="新加算Ⅰ",V337="新加算Ⅴ（１）",V337="新加算Ⅴ（２）",V337="新加算Ⅴ（５）",V337="新加算Ⅴ（７）",V337="新加算Ⅴ（10）")),IF(AO337="","未入力",IF(AO337="いずれも取得していない","要件を満たさない","")),"")</f>
        <v/>
      </c>
      <c r="BF337" s="831" t="str">
        <f aca="false">G334</f>
        <v/>
      </c>
      <c r="BG337" s="831"/>
      <c r="BH337" s="831"/>
    </row>
    <row r="338" customFormat="false" ht="30" hidden="false" customHeight="true" outlineLevel="0" collapsed="false">
      <c r="A338" s="730" t="n">
        <v>82</v>
      </c>
      <c r="B338" s="731" t="str">
        <f aca="false">IF(基本情報入力シート!C135="","",基本情報入力シート!C135)</f>
        <v/>
      </c>
      <c r="C338" s="731"/>
      <c r="D338" s="731"/>
      <c r="E338" s="731"/>
      <c r="F338" s="731"/>
      <c r="G338" s="732" t="str">
        <f aca="false">IF(基本情報入力シート!M135="","",基本情報入力シート!M135)</f>
        <v/>
      </c>
      <c r="H338" s="732" t="str">
        <f aca="false">IF(基本情報入力シート!R135="","",基本情報入力シート!R135)</f>
        <v/>
      </c>
      <c r="I338" s="732" t="str">
        <f aca="false">IF(基本情報入力シート!W135="","",基本情報入力シート!W135)</f>
        <v/>
      </c>
      <c r="J338" s="860" t="str">
        <f aca="false">IF(基本情報入力シート!X135="","",基本情報入力シート!X135)</f>
        <v/>
      </c>
      <c r="K338" s="732" t="str">
        <f aca="false">IF(基本情報入力シート!Y135="","",基本情報入力シート!Y135)</f>
        <v/>
      </c>
      <c r="L338" s="861" t="str">
        <f aca="false">IF(基本情報入力シート!AB135="","",基本情報入力シート!AB135)</f>
        <v/>
      </c>
      <c r="M338" s="862" t="e">
        <f aca="false">IF(基本情報入力シート!AC135="","",基本情報入力シート!AC135)</f>
        <v>#N/A</v>
      </c>
      <c r="N338" s="811" t="str">
        <f aca="false">IF('別紙様式2-2（４・５月分）'!Q257="","",'別紙様式2-2（４・５月分）'!Q257)</f>
        <v/>
      </c>
      <c r="O338" s="863" t="e">
        <f aca="false">IF(SUM('別紙様式2-2（４・５月分）'!R257:R259)=0,"",SUM('別紙様式2-2（４・５月分）'!R257:R259))</f>
        <v>#N/A</v>
      </c>
      <c r="P338" s="813" t="e">
        <f aca="false">IFERROR(VLOOKUP('別紙様式2-2（４・５月分）'!AR257,【参考】数式用!$AT$5:$AU$22,2,FALSE),"")))</f>
        <v>#N/A</v>
      </c>
      <c r="Q338" s="813"/>
      <c r="R338" s="813"/>
      <c r="S338" s="864" t="e">
        <f aca="false">IFERROR(VLOOKUP(K338,【参考】数式用!$A$5:$AB$27,MATCH(P338,【参考】数式用!$B$4:$AB$4,0)+1,0),"")))</f>
        <v>#N/A</v>
      </c>
      <c r="T338" s="815" t="s">
        <v>418</v>
      </c>
      <c r="U338" s="903" t="str">
        <f aca="false">IF('別紙様式2-3（６月以降分）'!U338="","",'別紙様式2-3（６月以降分）'!U338)</f>
        <v/>
      </c>
      <c r="V338" s="865" t="e">
        <f aca="false">IFERROR(VLOOKUP(K338,【参考】数式用!$A$5:$AB$27,MATCH(U338,【参考】数式用!$B$4:$AB$4,0)+1,0),"")))</f>
        <v>#N/A</v>
      </c>
      <c r="W338" s="818" t="s">
        <v>88</v>
      </c>
      <c r="X338" s="904" t="n">
        <f aca="false">'別紙様式2-3（６月以降分）'!X338</f>
        <v>6</v>
      </c>
      <c r="Y338" s="626" t="s">
        <v>89</v>
      </c>
      <c r="Z338" s="904" t="n">
        <f aca="false">'別紙様式2-3（６月以降分）'!Z338</f>
        <v>6</v>
      </c>
      <c r="AA338" s="626" t="s">
        <v>372</v>
      </c>
      <c r="AB338" s="904" t="n">
        <f aca="false">'別紙様式2-3（６月以降分）'!AB338</f>
        <v>7</v>
      </c>
      <c r="AC338" s="626" t="s">
        <v>89</v>
      </c>
      <c r="AD338" s="904" t="n">
        <f aca="false">'別紙様式2-3（６月以降分）'!AD338</f>
        <v>3</v>
      </c>
      <c r="AE338" s="626" t="s">
        <v>90</v>
      </c>
      <c r="AF338" s="626" t="s">
        <v>101</v>
      </c>
      <c r="AG338" s="626" t="n">
        <f aca="false">IF(X338&gt;=1,(AB338*12+AD338)-(X338*12+Z338)+1,"")</f>
        <v>10</v>
      </c>
      <c r="AH338" s="821" t="s">
        <v>373</v>
      </c>
      <c r="AI338" s="866" t="str">
        <f aca="false">'別紙様式2-3（６月以降分）'!AI338</f>
        <v/>
      </c>
      <c r="AJ338" s="905" t="str">
        <f aca="false">'別紙様式2-3（６月以降分）'!AJ338</f>
        <v/>
      </c>
      <c r="AK338" s="937" t="n">
        <f aca="false">'別紙様式2-3（６月以降分）'!AK338</f>
        <v>0</v>
      </c>
      <c r="AL338" s="907" t="str">
        <f aca="false">IF('別紙様式2-3（６月以降分）'!AL338="","",'別紙様式2-3（６月以降分）'!AL338)</f>
        <v/>
      </c>
      <c r="AM338" s="908" t="n">
        <f aca="false">'別紙様式2-3（６月以降分）'!AM338</f>
        <v>0</v>
      </c>
      <c r="AN338" s="909" t="str">
        <f aca="false">IF('別紙様式2-3（６月以降分）'!AN338="","",'別紙様式2-3（６月以降分）'!AN338)</f>
        <v/>
      </c>
      <c r="AO338" s="704" t="str">
        <f aca="false">IF('別紙様式2-3（６月以降分）'!AO338="","",'別紙様式2-3（６月以降分）'!AO338)</f>
        <v/>
      </c>
      <c r="AP338" s="911" t="str">
        <f aca="false">IF('別紙様式2-3（６月以降分）'!AP338="","",'別紙様式2-3（６月以降分）'!AP338)</f>
        <v/>
      </c>
      <c r="AQ338" s="704" t="str">
        <f aca="false">IF('別紙様式2-3（６月以降分）'!AQ338="","",'別紙様式2-3（６月以降分）'!AQ338)</f>
        <v/>
      </c>
      <c r="AR338" s="913" t="str">
        <f aca="false">IF('別紙様式2-3（６月以降分）'!AR338="","",'別紙様式2-3（６月以降分）'!AR338)</f>
        <v/>
      </c>
      <c r="AS338" s="914" t="str">
        <f aca="false">IF('別紙様式2-3（６月以降分）'!AS338="","",'別紙様式2-3（６月以降分）'!AS338)</f>
        <v/>
      </c>
      <c r="AT338" s="915" t="str">
        <f aca="false">IF(AV340="","",IF(V340&lt;V338,"！加算の要件上は問題ありませんが、令和６年度当初の新加算の加算率と比較して、移行後の加算率が下がる計画になっています。",""))</f>
        <v/>
      </c>
      <c r="AU338" s="938"/>
      <c r="AV338" s="917"/>
      <c r="AW338" s="877" t="str">
        <f aca="false">IF('別紙様式2-2（４・５月分）'!O257="","",'別紙様式2-2（４・５月分）'!O257)</f>
        <v/>
      </c>
      <c r="AX338" s="833" t="e">
        <f aca="false">IF(SUM('別紙様式2-2（４・５月分）'!P257:P259)=0,"",SUM('別紙様式2-2（４・５月分）'!P257:P259))</f>
        <v>#N/A</v>
      </c>
      <c r="AY338" s="939" t="e">
        <f aca="false">IFERROR(VLOOKUP(K338,【参考】数式用!$AJ$2:$AK$24,2,FALSE),"")))</f>
        <v>#N/A</v>
      </c>
      <c r="AZ338" s="684"/>
      <c r="BE338" s="12"/>
      <c r="BF338" s="831" t="str">
        <f aca="false">G338</f>
        <v/>
      </c>
      <c r="BG338" s="831"/>
      <c r="BH338" s="831"/>
    </row>
    <row r="339" customFormat="false" ht="15" hidden="false" customHeight="true" outlineLevel="0" collapsed="false">
      <c r="A339" s="730"/>
      <c r="B339" s="731"/>
      <c r="C339" s="731"/>
      <c r="D339" s="731"/>
      <c r="E339" s="731"/>
      <c r="F339" s="731"/>
      <c r="G339" s="732"/>
      <c r="H339" s="732"/>
      <c r="I339" s="732"/>
      <c r="J339" s="860"/>
      <c r="K339" s="732"/>
      <c r="L339" s="861"/>
      <c r="M339" s="862"/>
      <c r="N339" s="837" t="str">
        <f aca="false">IF('別紙様式2-2（４・５月分）'!Q258="","",'別紙様式2-2（４・５月分）'!Q258)</f>
        <v/>
      </c>
      <c r="O339" s="863"/>
      <c r="P339" s="813"/>
      <c r="Q339" s="813"/>
      <c r="R339" s="813"/>
      <c r="S339" s="864"/>
      <c r="T339" s="815"/>
      <c r="U339" s="903"/>
      <c r="V339" s="865"/>
      <c r="W339" s="818"/>
      <c r="X339" s="904"/>
      <c r="Y339" s="626"/>
      <c r="Z339" s="904"/>
      <c r="AA339" s="626"/>
      <c r="AB339" s="904"/>
      <c r="AC339" s="626"/>
      <c r="AD339" s="904"/>
      <c r="AE339" s="626"/>
      <c r="AF339" s="626"/>
      <c r="AG339" s="626"/>
      <c r="AH339" s="821"/>
      <c r="AI339" s="866"/>
      <c r="AJ339" s="905"/>
      <c r="AK339" s="937"/>
      <c r="AL339" s="907"/>
      <c r="AM339" s="908"/>
      <c r="AN339" s="909"/>
      <c r="AO339" s="704"/>
      <c r="AP339" s="911"/>
      <c r="AQ339" s="704"/>
      <c r="AR339" s="913"/>
      <c r="AS339" s="914"/>
      <c r="AT339" s="920" t="str">
        <f aca="false">IF(AV340="","",IF(OR(AB340="",AB340&lt;&gt;7,AD340="",AD340&lt;&gt;3),"！算定期間の終わりが令和７年３月になっていません。年度内の廃止予定等がなければ、算定対象月を令和７年３月にしてください。",""))</f>
        <v/>
      </c>
      <c r="AU339" s="938"/>
      <c r="AV339" s="917"/>
      <c r="AW339" s="877" t="str">
        <f aca="false">IF('別紙様式2-2（４・５月分）'!O258="","",'別紙様式2-2（４・５月分）'!O258)</f>
        <v/>
      </c>
      <c r="AX339" s="833"/>
      <c r="AY339" s="939"/>
      <c r="AZ339" s="573"/>
      <c r="BE339" s="12"/>
      <c r="BF339" s="831" t="str">
        <f aca="false">G338</f>
        <v/>
      </c>
      <c r="BG339" s="831"/>
      <c r="BH339" s="831"/>
    </row>
    <row r="340" customFormat="false" ht="15" hidden="false" customHeight="true" outlineLevel="0" collapsed="false">
      <c r="A340" s="730"/>
      <c r="B340" s="731"/>
      <c r="C340" s="731"/>
      <c r="D340" s="731"/>
      <c r="E340" s="731"/>
      <c r="F340" s="731"/>
      <c r="G340" s="732"/>
      <c r="H340" s="732"/>
      <c r="I340" s="732"/>
      <c r="J340" s="860"/>
      <c r="K340" s="732"/>
      <c r="L340" s="861"/>
      <c r="M340" s="862"/>
      <c r="N340" s="837"/>
      <c r="O340" s="863"/>
      <c r="P340" s="873" t="s">
        <v>92</v>
      </c>
      <c r="Q340" s="876" t="e">
        <f aca="false">IFERROR(VLOOKUP('別紙様式2-2（４・５月分）'!AR257,【参考】数式用!$AT$5:$AV$22,3,FALSE),"")))</f>
        <v>#N/A</v>
      </c>
      <c r="R340" s="874" t="s">
        <v>94</v>
      </c>
      <c r="S340" s="869" t="e">
        <f aca="false">IFERROR(VLOOKUP(K338,【参考】数式用!$A$5:$AB$27,MATCH(Q340,【参考】数式用!$B$4:$AB$4,0)+1,0),"")))</f>
        <v>#N/A</v>
      </c>
      <c r="T340" s="843" t="s">
        <v>419</v>
      </c>
      <c r="U340" s="922"/>
      <c r="V340" s="870" t="e">
        <f aca="false">IFERROR(VLOOKUP(K338,【参考】数式用!$A$5:$AB$27,MATCH(U340,【参考】数式用!$B$4:$AB$4,0)+1,0),"")))</f>
        <v>#N/A</v>
      </c>
      <c r="W340" s="846" t="s">
        <v>88</v>
      </c>
      <c r="X340" s="923"/>
      <c r="Y340" s="667" t="s">
        <v>89</v>
      </c>
      <c r="Z340" s="923"/>
      <c r="AA340" s="667" t="s">
        <v>372</v>
      </c>
      <c r="AB340" s="923"/>
      <c r="AC340" s="667" t="s">
        <v>89</v>
      </c>
      <c r="AD340" s="923"/>
      <c r="AE340" s="667" t="s">
        <v>90</v>
      </c>
      <c r="AF340" s="667" t="s">
        <v>101</v>
      </c>
      <c r="AG340" s="667" t="str">
        <f aca="false">IF(X340&gt;=1,(AB340*12+AD340)-(X340*12+Z340)+1,"")</f>
        <v/>
      </c>
      <c r="AH340" s="849" t="s">
        <v>373</v>
      </c>
      <c r="AI340" s="850" t="str">
        <f aca="false">IFERROR(ROUNDDOWN(ROUND(L338*V340,0)*M338,0)*AG340,"")</f>
        <v/>
      </c>
      <c r="AJ340" s="924" t="str">
        <f aca="false">IFERROR(ROUNDDOWN(ROUND((L338*(V340-AX338)),0)*M338,0)*AG340,"")</f>
        <v/>
      </c>
      <c r="AK340" s="852" t="e">
        <f aca="false">IFERROR(ROUNDDOWN(ROUNDDOWN(ROUND(L338*VLOOKUP(K338,【参考】数式用!$A$5:$AB$27,MATCH("新加算Ⅳ",【参考】数式用!$B$4:$AB$4,0)+1,0),0)*M338,0)*AG340*0.5,0),"")),0),0),0))</f>
        <v>#N/A</v>
      </c>
      <c r="AL340" s="925"/>
      <c r="AM340" s="940" t="e">
        <f aca="false">IFERROR(IF('別紙様式2-2（４・５月分）'!Q259="ベア加算","", IF(OR(U340="新加算Ⅰ",U340="新加算Ⅱ",U340="新加算Ⅲ",U340="新加算Ⅳ"),ROUNDDOWN(ROUND(L338*VLOOKUP(K338,【参考】数式用!$A$5:$I$27,MATCH("ベア加算",【参考】数式用!$B$4:$I$4,0)+1,0),0)*M338,0)*AG340,"")),"")),0),0))))</f>
        <v>#N/A</v>
      </c>
      <c r="AN340" s="927"/>
      <c r="AO340" s="930"/>
      <c r="AP340" s="929"/>
      <c r="AQ340" s="930"/>
      <c r="AR340" s="931"/>
      <c r="AS340" s="932"/>
      <c r="AT340" s="920"/>
      <c r="AU340" s="611"/>
      <c r="AV340" s="831" t="str">
        <f aca="false">IF(OR(AB338&lt;&gt;7,AD338&lt;&gt;3),"V列に色付け","")</f>
        <v/>
      </c>
      <c r="AW340" s="877"/>
      <c r="AX340" s="833"/>
      <c r="AY340" s="933"/>
      <c r="AZ340" s="835" t="e">
        <f aca="false">IF(AM340&lt;&gt;"",IF(AN340="○","入力済","未入力"),"")</f>
        <v>#N/A</v>
      </c>
      <c r="BA340" s="835" t="str">
        <f aca="false">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835" t="str">
        <f aca="false">IF(OR(U340="新加算Ⅴ（７）",U340="新加算Ⅴ（９）",U340="新加算Ⅴ（10）",U340="新加算Ⅴ（12）",U340="新加算Ⅴ（13）",U340="新加算Ⅴ（14）"),IF(OR(AP340="○",AP340="令和６年度中に満たす"),"入力済","未入力"),"")</f>
        <v/>
      </c>
      <c r="BC340" s="835" t="str">
        <f aca="false">IF(OR(U340="新加算Ⅰ",U340="新加算Ⅱ",U340="新加算Ⅲ",U340="新加算Ⅴ（１）",U340="新加算Ⅴ（３）",U340="新加算Ⅴ（８）"),IF(OR(AQ340="○",AQ340="令和６年度中に満たす"),"入力済","未入力"),"")</f>
        <v/>
      </c>
      <c r="BD340" s="934" t="str">
        <f aca="false">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831" t="str">
        <f aca="false">IF(OR(U340="新加算Ⅰ",U340="新加算Ⅴ（１）",U340="新加算Ⅴ（２）",U340="新加算Ⅴ（５）",U340="新加算Ⅴ（７）",U340="新加算Ⅴ（10）"),IF(AS340="","未入力","入力済"),"")</f>
        <v/>
      </c>
      <c r="BF340" s="831" t="str">
        <f aca="false">G338</f>
        <v/>
      </c>
      <c r="BG340" s="831"/>
      <c r="BH340" s="831"/>
    </row>
    <row r="341" customFormat="false" ht="30" hidden="false" customHeight="true" outlineLevel="0" collapsed="false">
      <c r="A341" s="730"/>
      <c r="B341" s="731"/>
      <c r="C341" s="731"/>
      <c r="D341" s="731"/>
      <c r="E341" s="731"/>
      <c r="F341" s="731"/>
      <c r="G341" s="732"/>
      <c r="H341" s="732"/>
      <c r="I341" s="732"/>
      <c r="J341" s="860"/>
      <c r="K341" s="732"/>
      <c r="L341" s="861"/>
      <c r="M341" s="862"/>
      <c r="N341" s="859" t="str">
        <f aca="false">IF('別紙様式2-2（４・５月分）'!Q259="","",'別紙様式2-2（４・５月分）'!Q259)</f>
        <v/>
      </c>
      <c r="O341" s="863"/>
      <c r="P341" s="873"/>
      <c r="Q341" s="876"/>
      <c r="R341" s="874"/>
      <c r="S341" s="869"/>
      <c r="T341" s="843"/>
      <c r="U341" s="922"/>
      <c r="V341" s="870"/>
      <c r="W341" s="846"/>
      <c r="X341" s="923"/>
      <c r="Y341" s="667"/>
      <c r="Z341" s="923"/>
      <c r="AA341" s="667"/>
      <c r="AB341" s="923"/>
      <c r="AC341" s="667"/>
      <c r="AD341" s="923"/>
      <c r="AE341" s="667"/>
      <c r="AF341" s="667"/>
      <c r="AG341" s="667"/>
      <c r="AH341" s="849"/>
      <c r="AI341" s="850"/>
      <c r="AJ341" s="924"/>
      <c r="AK341" s="852"/>
      <c r="AL341" s="925"/>
      <c r="AM341" s="940"/>
      <c r="AN341" s="927"/>
      <c r="AO341" s="930"/>
      <c r="AP341" s="929"/>
      <c r="AQ341" s="930"/>
      <c r="AR341" s="931"/>
      <c r="AS341" s="932"/>
      <c r="AT341" s="935" t="str">
        <f aca="false">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611"/>
      <c r="AV341" s="831"/>
      <c r="AW341" s="877" t="str">
        <f aca="false">IF('別紙様式2-2（４・５月分）'!O259="","",'別紙様式2-2（４・５月分）'!O259)</f>
        <v/>
      </c>
      <c r="AX341" s="833"/>
      <c r="AY341" s="936"/>
      <c r="AZ341" s="835" t="str">
        <f aca="false">IF(OR(U341="新加算Ⅰ",U341="新加算Ⅱ",U341="新加算Ⅲ",U341="新加算Ⅳ",U341="新加算Ⅴ（１）",U341="新加算Ⅴ（２）",U341="新加算Ⅴ（３）",U341="新加算ⅠⅤ（４）",U341="新加算Ⅴ（５）",U341="新加算Ⅴ（６）",U341="新加算Ⅴ（８）",U341="新加算Ⅴ（11）"),IF(AJ341="○","","未入力"),"")</f>
        <v/>
      </c>
      <c r="BA341" s="835" t="str">
        <f aca="false">IF(OR(V341="新加算Ⅰ",V341="新加算Ⅱ",V341="新加算Ⅲ",V341="新加算Ⅳ",V341="新加算Ⅴ（１）",V341="新加算Ⅴ（２）",V341="新加算Ⅴ（３）",V341="新加算ⅠⅤ（４）",V341="新加算Ⅴ（５）",V341="新加算Ⅴ（６）",V341="新加算Ⅴ（８）",V341="新加算Ⅴ（11）"),IF(AK341="○","","未入力"),"")</f>
        <v/>
      </c>
      <c r="BB341" s="835" t="str">
        <f aca="false">IF(OR(V341="新加算Ⅴ（７）",V341="新加算Ⅴ（９）",V341="新加算Ⅴ（10）",V341="新加算Ⅴ（12）",V341="新加算Ⅴ（13）",V341="新加算Ⅴ（14）"),IF(AL341="○","","未入力"),"")</f>
        <v/>
      </c>
      <c r="BC341" s="835" t="str">
        <f aca="false">IF(OR(V341="新加算Ⅰ",V341="新加算Ⅱ",V341="新加算Ⅲ",V341="新加算Ⅴ（１）",V341="新加算Ⅴ（３）",V341="新加算Ⅴ（８）"),IF(AM341="○","","未入力"),"")</f>
        <v/>
      </c>
      <c r="BD341" s="934" t="str">
        <f aca="false">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831" t="str">
        <f aca="false">IF(AND(U341&lt;&gt;"（参考）令和７年度の移行予定",OR(V341="新加算Ⅰ",V341="新加算Ⅴ（１）",V341="新加算Ⅴ（２）",V341="新加算Ⅴ（５）",V341="新加算Ⅴ（７）",V341="新加算Ⅴ（10）")),IF(AO341="","未入力",IF(AO341="いずれも取得していない","要件を満たさない","")),"")</f>
        <v/>
      </c>
      <c r="BF341" s="831" t="str">
        <f aca="false">G338</f>
        <v/>
      </c>
      <c r="BG341" s="831"/>
      <c r="BH341" s="831"/>
    </row>
    <row r="342" customFormat="false" ht="30" hidden="false" customHeight="true" outlineLevel="0" collapsed="false">
      <c r="A342" s="616" t="n">
        <v>83</v>
      </c>
      <c r="B342" s="617" t="str">
        <f aca="false">IF(基本情報入力シート!C136="","",基本情報入力シート!C136)</f>
        <v/>
      </c>
      <c r="C342" s="617"/>
      <c r="D342" s="617"/>
      <c r="E342" s="617"/>
      <c r="F342" s="617"/>
      <c r="G342" s="618" t="str">
        <f aca="false">IF(基本情報入力シート!M136="","",基本情報入力シート!M136)</f>
        <v/>
      </c>
      <c r="H342" s="618" t="str">
        <f aca="false">IF(基本情報入力シート!R136="","",基本情報入力シート!R136)</f>
        <v/>
      </c>
      <c r="I342" s="618" t="str">
        <f aca="false">IF(基本情報入力シート!W136="","",基本情報入力シート!W136)</f>
        <v/>
      </c>
      <c r="J342" s="808" t="str">
        <f aca="false">IF(基本情報入力シート!X136="","",基本情報入力シート!X136)</f>
        <v/>
      </c>
      <c r="K342" s="618" t="str">
        <f aca="false">IF(基本情報入力シート!Y136="","",基本情報入力シート!Y136)</f>
        <v/>
      </c>
      <c r="L342" s="809" t="str">
        <f aca="false">IF(基本情報入力シート!AB136="","",基本情報入力シート!AB136)</f>
        <v/>
      </c>
      <c r="M342" s="810" t="e">
        <f aca="false">IF(基本情報入力シート!AC136="","",基本情報入力シート!AC136)</f>
        <v>#N/A</v>
      </c>
      <c r="N342" s="811" t="str">
        <f aca="false">IF('別紙様式2-2（４・５月分）'!Q260="","",'別紙様式2-2（４・５月分）'!Q260)</f>
        <v/>
      </c>
      <c r="O342" s="863" t="e">
        <f aca="false">IF(SUM('別紙様式2-2（４・５月分）'!R260:R262)=0,"",SUM('別紙様式2-2（４・５月分）'!R260:R262))</f>
        <v>#N/A</v>
      </c>
      <c r="P342" s="813" t="e">
        <f aca="false">IFERROR(VLOOKUP('別紙様式2-2（４・５月分）'!AR260,【参考】数式用!$AT$5:$AU$22,2,FALSE),"")))</f>
        <v>#N/A</v>
      </c>
      <c r="Q342" s="813"/>
      <c r="R342" s="813"/>
      <c r="S342" s="864" t="e">
        <f aca="false">IFERROR(VLOOKUP(K342,【参考】数式用!$A$5:$AB$27,MATCH(P342,【参考】数式用!$B$4:$AB$4,0)+1,0),"")))</f>
        <v>#N/A</v>
      </c>
      <c r="T342" s="815" t="s">
        <v>418</v>
      </c>
      <c r="U342" s="903" t="str">
        <f aca="false">IF('別紙様式2-3（６月以降分）'!U342="","",'別紙様式2-3（６月以降分）'!U342)</f>
        <v/>
      </c>
      <c r="V342" s="865" t="e">
        <f aca="false">IFERROR(VLOOKUP(K342,【参考】数式用!$A$5:$AB$27,MATCH(U342,【参考】数式用!$B$4:$AB$4,0)+1,0),"")))</f>
        <v>#N/A</v>
      </c>
      <c r="W342" s="818" t="s">
        <v>88</v>
      </c>
      <c r="X342" s="904" t="n">
        <f aca="false">'別紙様式2-3（６月以降分）'!X342</f>
        <v>6</v>
      </c>
      <c r="Y342" s="626" t="s">
        <v>89</v>
      </c>
      <c r="Z342" s="904" t="n">
        <f aca="false">'別紙様式2-3（６月以降分）'!Z342</f>
        <v>6</v>
      </c>
      <c r="AA342" s="626" t="s">
        <v>372</v>
      </c>
      <c r="AB342" s="904" t="n">
        <f aca="false">'別紙様式2-3（６月以降分）'!AB342</f>
        <v>7</v>
      </c>
      <c r="AC342" s="626" t="s">
        <v>89</v>
      </c>
      <c r="AD342" s="904" t="n">
        <f aca="false">'別紙様式2-3（６月以降分）'!AD342</f>
        <v>3</v>
      </c>
      <c r="AE342" s="626" t="s">
        <v>90</v>
      </c>
      <c r="AF342" s="626" t="s">
        <v>101</v>
      </c>
      <c r="AG342" s="626" t="n">
        <f aca="false">IF(X342&gt;=1,(AB342*12+AD342)-(X342*12+Z342)+1,"")</f>
        <v>10</v>
      </c>
      <c r="AH342" s="821" t="s">
        <v>373</v>
      </c>
      <c r="AI342" s="866" t="str">
        <f aca="false">'別紙様式2-3（６月以降分）'!AI342</f>
        <v/>
      </c>
      <c r="AJ342" s="905" t="str">
        <f aca="false">'別紙様式2-3（６月以降分）'!AJ342</f>
        <v/>
      </c>
      <c r="AK342" s="937" t="n">
        <f aca="false">'別紙様式2-3（６月以降分）'!AK342</f>
        <v>0</v>
      </c>
      <c r="AL342" s="907" t="str">
        <f aca="false">IF('別紙様式2-3（６月以降分）'!AL342="","",'別紙様式2-3（６月以降分）'!AL342)</f>
        <v/>
      </c>
      <c r="AM342" s="908" t="n">
        <f aca="false">'別紙様式2-3（６月以降分）'!AM342</f>
        <v>0</v>
      </c>
      <c r="AN342" s="909" t="str">
        <f aca="false">IF('別紙様式2-3（６月以降分）'!AN342="","",'別紙様式2-3（６月以降分）'!AN342)</f>
        <v/>
      </c>
      <c r="AO342" s="704" t="str">
        <f aca="false">IF('別紙様式2-3（６月以降分）'!AO342="","",'別紙様式2-3（６月以降分）'!AO342)</f>
        <v/>
      </c>
      <c r="AP342" s="911" t="str">
        <f aca="false">IF('別紙様式2-3（６月以降分）'!AP342="","",'別紙様式2-3（６月以降分）'!AP342)</f>
        <v/>
      </c>
      <c r="AQ342" s="704" t="str">
        <f aca="false">IF('別紙様式2-3（６月以降分）'!AQ342="","",'別紙様式2-3（６月以降分）'!AQ342)</f>
        <v/>
      </c>
      <c r="AR342" s="913" t="str">
        <f aca="false">IF('別紙様式2-3（６月以降分）'!AR342="","",'別紙様式2-3（６月以降分）'!AR342)</f>
        <v/>
      </c>
      <c r="AS342" s="914" t="str">
        <f aca="false">IF('別紙様式2-3（６月以降分）'!AS342="","",'別紙様式2-3（６月以降分）'!AS342)</f>
        <v/>
      </c>
      <c r="AT342" s="915" t="str">
        <f aca="false">IF(AV344="","",IF(V344&lt;V342,"！加算の要件上は問題ありませんが、令和６年度当初の新加算の加算率と比較して、移行後の加算率が下がる計画になっています。",""))</f>
        <v/>
      </c>
      <c r="AU342" s="938"/>
      <c r="AV342" s="917"/>
      <c r="AW342" s="877" t="str">
        <f aca="false">IF('別紙様式2-2（４・５月分）'!O260="","",'別紙様式2-2（４・５月分）'!O260)</f>
        <v/>
      </c>
      <c r="AX342" s="833" t="e">
        <f aca="false">IF(SUM('別紙様式2-2（４・５月分）'!P260:P262)=0,"",SUM('別紙様式2-2（４・５月分）'!P260:P262))</f>
        <v>#N/A</v>
      </c>
      <c r="AY342" s="919" t="e">
        <f aca="false">IFERROR(VLOOKUP(K342,【参考】数式用!$AJ$2:$AK$24,2,FALSE),"")))</f>
        <v>#N/A</v>
      </c>
      <c r="AZ342" s="684"/>
      <c r="BE342" s="12"/>
      <c r="BF342" s="831" t="str">
        <f aca="false">G342</f>
        <v/>
      </c>
      <c r="BG342" s="831"/>
      <c r="BH342" s="831"/>
    </row>
    <row r="343" customFormat="false" ht="15" hidden="false" customHeight="true" outlineLevel="0" collapsed="false">
      <c r="A343" s="616"/>
      <c r="B343" s="617"/>
      <c r="C343" s="617"/>
      <c r="D343" s="617"/>
      <c r="E343" s="617"/>
      <c r="F343" s="617"/>
      <c r="G343" s="618"/>
      <c r="H343" s="618"/>
      <c r="I343" s="618"/>
      <c r="J343" s="808"/>
      <c r="K343" s="618"/>
      <c r="L343" s="809"/>
      <c r="M343" s="810"/>
      <c r="N343" s="837" t="str">
        <f aca="false">IF('別紙様式2-2（４・５月分）'!Q261="","",'別紙様式2-2（４・５月分）'!Q261)</f>
        <v/>
      </c>
      <c r="O343" s="863"/>
      <c r="P343" s="813"/>
      <c r="Q343" s="813"/>
      <c r="R343" s="813"/>
      <c r="S343" s="864"/>
      <c r="T343" s="815"/>
      <c r="U343" s="903"/>
      <c r="V343" s="865"/>
      <c r="W343" s="818"/>
      <c r="X343" s="904"/>
      <c r="Y343" s="626"/>
      <c r="Z343" s="904"/>
      <c r="AA343" s="626"/>
      <c r="AB343" s="904"/>
      <c r="AC343" s="626"/>
      <c r="AD343" s="904"/>
      <c r="AE343" s="626"/>
      <c r="AF343" s="626"/>
      <c r="AG343" s="626"/>
      <c r="AH343" s="821"/>
      <c r="AI343" s="866"/>
      <c r="AJ343" s="905"/>
      <c r="AK343" s="937"/>
      <c r="AL343" s="907"/>
      <c r="AM343" s="908"/>
      <c r="AN343" s="909"/>
      <c r="AO343" s="704"/>
      <c r="AP343" s="911"/>
      <c r="AQ343" s="704"/>
      <c r="AR343" s="913"/>
      <c r="AS343" s="914"/>
      <c r="AT343" s="920" t="str">
        <f aca="false">IF(AV344="","",IF(OR(AB344="",AB344&lt;&gt;7,AD344="",AD344&lt;&gt;3),"！算定期間の終わりが令和７年３月になっていません。年度内の廃止予定等がなければ、算定対象月を令和７年３月にしてください。",""))</f>
        <v/>
      </c>
      <c r="AU343" s="938"/>
      <c r="AV343" s="917"/>
      <c r="AW343" s="877" t="str">
        <f aca="false">IF('別紙様式2-2（４・５月分）'!O261="","",'別紙様式2-2（４・５月分）'!O261)</f>
        <v/>
      </c>
      <c r="AX343" s="833"/>
      <c r="AY343" s="919"/>
      <c r="AZ343" s="573"/>
      <c r="BE343" s="12"/>
      <c r="BF343" s="831" t="str">
        <f aca="false">G342</f>
        <v/>
      </c>
      <c r="BG343" s="831"/>
      <c r="BH343" s="831"/>
    </row>
    <row r="344" customFormat="false" ht="15" hidden="false" customHeight="true" outlineLevel="0" collapsed="false">
      <c r="A344" s="616"/>
      <c r="B344" s="617"/>
      <c r="C344" s="617"/>
      <c r="D344" s="617"/>
      <c r="E344" s="617"/>
      <c r="F344" s="617"/>
      <c r="G344" s="618"/>
      <c r="H344" s="618"/>
      <c r="I344" s="618"/>
      <c r="J344" s="808"/>
      <c r="K344" s="618"/>
      <c r="L344" s="809"/>
      <c r="M344" s="810"/>
      <c r="N344" s="837"/>
      <c r="O344" s="863"/>
      <c r="P344" s="873" t="s">
        <v>92</v>
      </c>
      <c r="Q344" s="876" t="e">
        <f aca="false">IFERROR(VLOOKUP('別紙様式2-2（４・５月分）'!AR260,【参考】数式用!$AT$5:$AV$22,3,FALSE),"")))</f>
        <v>#N/A</v>
      </c>
      <c r="R344" s="874" t="s">
        <v>94</v>
      </c>
      <c r="S344" s="875" t="e">
        <f aca="false">IFERROR(VLOOKUP(K342,【参考】数式用!$A$5:$AB$27,MATCH(Q344,【参考】数式用!$B$4:$AB$4,0)+1,0),"")))</f>
        <v>#N/A</v>
      </c>
      <c r="T344" s="843" t="s">
        <v>419</v>
      </c>
      <c r="U344" s="922"/>
      <c r="V344" s="870" t="e">
        <f aca="false">IFERROR(VLOOKUP(K342,【参考】数式用!$A$5:$AB$27,MATCH(U344,【参考】数式用!$B$4:$AB$4,0)+1,0),"")))</f>
        <v>#N/A</v>
      </c>
      <c r="W344" s="846" t="s">
        <v>88</v>
      </c>
      <c r="X344" s="923"/>
      <c r="Y344" s="667" t="s">
        <v>89</v>
      </c>
      <c r="Z344" s="923"/>
      <c r="AA344" s="667" t="s">
        <v>372</v>
      </c>
      <c r="AB344" s="923"/>
      <c r="AC344" s="667" t="s">
        <v>89</v>
      </c>
      <c r="AD344" s="923"/>
      <c r="AE344" s="667" t="s">
        <v>90</v>
      </c>
      <c r="AF344" s="667" t="s">
        <v>101</v>
      </c>
      <c r="AG344" s="667" t="str">
        <f aca="false">IF(X344&gt;=1,(AB344*12+AD344)-(X344*12+Z344)+1,"")</f>
        <v/>
      </c>
      <c r="AH344" s="849" t="s">
        <v>373</v>
      </c>
      <c r="AI344" s="850" t="str">
        <f aca="false">IFERROR(ROUNDDOWN(ROUND(L342*V344,0)*M342,0)*AG344,"")</f>
        <v/>
      </c>
      <c r="AJ344" s="924" t="str">
        <f aca="false">IFERROR(ROUNDDOWN(ROUND((L342*(V344-AX342)),0)*M342,0)*AG344,"")</f>
        <v/>
      </c>
      <c r="AK344" s="852" t="e">
        <f aca="false">IFERROR(ROUNDDOWN(ROUNDDOWN(ROUND(L342*VLOOKUP(K342,【参考】数式用!$A$5:$AB$27,MATCH("新加算Ⅳ",【参考】数式用!$B$4:$AB$4,0)+1,0),0)*M342,0)*AG344*0.5,0),"")),0),0),0))</f>
        <v>#N/A</v>
      </c>
      <c r="AL344" s="925"/>
      <c r="AM344" s="940" t="e">
        <f aca="false">IFERROR(IF('別紙様式2-2（４・５月分）'!Q262="ベア加算","", IF(OR(U344="新加算Ⅰ",U344="新加算Ⅱ",U344="新加算Ⅲ",U344="新加算Ⅳ"),ROUNDDOWN(ROUND(L342*VLOOKUP(K342,【参考】数式用!$A$5:$I$27,MATCH("ベア加算",【参考】数式用!$B$4:$I$4,0)+1,0),0)*M342,0)*AG344,"")),"")),0),0))))</f>
        <v>#N/A</v>
      </c>
      <c r="AN344" s="927"/>
      <c r="AO344" s="930"/>
      <c r="AP344" s="929"/>
      <c r="AQ344" s="930"/>
      <c r="AR344" s="931"/>
      <c r="AS344" s="932"/>
      <c r="AT344" s="920"/>
      <c r="AU344" s="611"/>
      <c r="AV344" s="831" t="str">
        <f aca="false">IF(OR(AB342&lt;&gt;7,AD342&lt;&gt;3),"V列に色付け","")</f>
        <v/>
      </c>
      <c r="AW344" s="877"/>
      <c r="AX344" s="833"/>
      <c r="AY344" s="933"/>
      <c r="AZ344" s="835" t="e">
        <f aca="false">IF(AM344&lt;&gt;"",IF(AN344="○","入力済","未入力"),"")</f>
        <v>#N/A</v>
      </c>
      <c r="BA344" s="835" t="str">
        <f aca="false">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835" t="str">
        <f aca="false">IF(OR(U344="新加算Ⅴ（７）",U344="新加算Ⅴ（９）",U344="新加算Ⅴ（10）",U344="新加算Ⅴ（12）",U344="新加算Ⅴ（13）",U344="新加算Ⅴ（14）"),IF(OR(AP344="○",AP344="令和６年度中に満たす"),"入力済","未入力"),"")</f>
        <v/>
      </c>
      <c r="BC344" s="835" t="str">
        <f aca="false">IF(OR(U344="新加算Ⅰ",U344="新加算Ⅱ",U344="新加算Ⅲ",U344="新加算Ⅴ（１）",U344="新加算Ⅴ（３）",U344="新加算Ⅴ（８）"),IF(OR(AQ344="○",AQ344="令和６年度中に満たす"),"入力済","未入力"),"")</f>
        <v/>
      </c>
      <c r="BD344" s="934" t="str">
        <f aca="false">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831" t="str">
        <f aca="false">IF(OR(U344="新加算Ⅰ",U344="新加算Ⅴ（１）",U344="新加算Ⅴ（２）",U344="新加算Ⅴ（５）",U344="新加算Ⅴ（７）",U344="新加算Ⅴ（10）"),IF(AS344="","未入力","入力済"),"")</f>
        <v/>
      </c>
      <c r="BF344" s="831" t="str">
        <f aca="false">G342</f>
        <v/>
      </c>
      <c r="BG344" s="831"/>
      <c r="BH344" s="831"/>
    </row>
    <row r="345" customFormat="false" ht="30" hidden="false" customHeight="true" outlineLevel="0" collapsed="false">
      <c r="A345" s="616"/>
      <c r="B345" s="617"/>
      <c r="C345" s="617"/>
      <c r="D345" s="617"/>
      <c r="E345" s="617"/>
      <c r="F345" s="617"/>
      <c r="G345" s="618"/>
      <c r="H345" s="618"/>
      <c r="I345" s="618"/>
      <c r="J345" s="808"/>
      <c r="K345" s="618"/>
      <c r="L345" s="809"/>
      <c r="M345" s="810"/>
      <c r="N345" s="859" t="str">
        <f aca="false">IF('別紙様式2-2（４・５月分）'!Q262="","",'別紙様式2-2（４・５月分）'!Q262)</f>
        <v/>
      </c>
      <c r="O345" s="863"/>
      <c r="P345" s="873"/>
      <c r="Q345" s="876"/>
      <c r="R345" s="874"/>
      <c r="S345" s="875"/>
      <c r="T345" s="843"/>
      <c r="U345" s="922"/>
      <c r="V345" s="870"/>
      <c r="W345" s="846"/>
      <c r="X345" s="923"/>
      <c r="Y345" s="667"/>
      <c r="Z345" s="923"/>
      <c r="AA345" s="667"/>
      <c r="AB345" s="923"/>
      <c r="AC345" s="667"/>
      <c r="AD345" s="923"/>
      <c r="AE345" s="667"/>
      <c r="AF345" s="667"/>
      <c r="AG345" s="667"/>
      <c r="AH345" s="849"/>
      <c r="AI345" s="850"/>
      <c r="AJ345" s="924"/>
      <c r="AK345" s="852"/>
      <c r="AL345" s="925"/>
      <c r="AM345" s="940"/>
      <c r="AN345" s="927"/>
      <c r="AO345" s="930"/>
      <c r="AP345" s="929"/>
      <c r="AQ345" s="930"/>
      <c r="AR345" s="931"/>
      <c r="AS345" s="932"/>
      <c r="AT345" s="935" t="str">
        <f aca="false">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611"/>
      <c r="AV345" s="831"/>
      <c r="AW345" s="877" t="str">
        <f aca="false">IF('別紙様式2-2（４・５月分）'!O262="","",'別紙様式2-2（４・５月分）'!O262)</f>
        <v/>
      </c>
      <c r="AX345" s="833"/>
      <c r="AY345" s="936"/>
      <c r="AZ345" s="835" t="str">
        <f aca="false">IF(OR(U345="新加算Ⅰ",U345="新加算Ⅱ",U345="新加算Ⅲ",U345="新加算Ⅳ",U345="新加算Ⅴ（１）",U345="新加算Ⅴ（２）",U345="新加算Ⅴ（３）",U345="新加算ⅠⅤ（４）",U345="新加算Ⅴ（５）",U345="新加算Ⅴ（６）",U345="新加算Ⅴ（８）",U345="新加算Ⅴ（11）"),IF(AJ345="○","","未入力"),"")</f>
        <v/>
      </c>
      <c r="BA345" s="835" t="str">
        <f aca="false">IF(OR(V345="新加算Ⅰ",V345="新加算Ⅱ",V345="新加算Ⅲ",V345="新加算Ⅳ",V345="新加算Ⅴ（１）",V345="新加算Ⅴ（２）",V345="新加算Ⅴ（３）",V345="新加算ⅠⅤ（４）",V345="新加算Ⅴ（５）",V345="新加算Ⅴ（６）",V345="新加算Ⅴ（８）",V345="新加算Ⅴ（11）"),IF(AK345="○","","未入力"),"")</f>
        <v/>
      </c>
      <c r="BB345" s="835" t="str">
        <f aca="false">IF(OR(V345="新加算Ⅴ（７）",V345="新加算Ⅴ（９）",V345="新加算Ⅴ（10）",V345="新加算Ⅴ（12）",V345="新加算Ⅴ（13）",V345="新加算Ⅴ（14）"),IF(AL345="○","","未入力"),"")</f>
        <v/>
      </c>
      <c r="BC345" s="835" t="str">
        <f aca="false">IF(OR(V345="新加算Ⅰ",V345="新加算Ⅱ",V345="新加算Ⅲ",V345="新加算Ⅴ（１）",V345="新加算Ⅴ（３）",V345="新加算Ⅴ（８）"),IF(AM345="○","","未入力"),"")</f>
        <v/>
      </c>
      <c r="BD345" s="934" t="str">
        <f aca="false">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831" t="str">
        <f aca="false">IF(AND(U345&lt;&gt;"（参考）令和７年度の移行予定",OR(V345="新加算Ⅰ",V345="新加算Ⅴ（１）",V345="新加算Ⅴ（２）",V345="新加算Ⅴ（５）",V345="新加算Ⅴ（７）",V345="新加算Ⅴ（10）")),IF(AO345="","未入力",IF(AO345="いずれも取得していない","要件を満たさない","")),"")</f>
        <v/>
      </c>
      <c r="BF345" s="831" t="str">
        <f aca="false">G342</f>
        <v/>
      </c>
      <c r="BG345" s="831"/>
      <c r="BH345" s="831"/>
    </row>
    <row r="346" customFormat="false" ht="30" hidden="false" customHeight="true" outlineLevel="0" collapsed="false">
      <c r="A346" s="730" t="n">
        <v>84</v>
      </c>
      <c r="B346" s="731" t="str">
        <f aca="false">IF(基本情報入力シート!C137="","",基本情報入力シート!C137)</f>
        <v/>
      </c>
      <c r="C346" s="731"/>
      <c r="D346" s="731"/>
      <c r="E346" s="731"/>
      <c r="F346" s="731"/>
      <c r="G346" s="732" t="str">
        <f aca="false">IF(基本情報入力シート!M137="","",基本情報入力シート!M137)</f>
        <v/>
      </c>
      <c r="H346" s="732" t="str">
        <f aca="false">IF(基本情報入力シート!R137="","",基本情報入力シート!R137)</f>
        <v/>
      </c>
      <c r="I346" s="732" t="str">
        <f aca="false">IF(基本情報入力シート!W137="","",基本情報入力シート!W137)</f>
        <v/>
      </c>
      <c r="J346" s="860" t="str">
        <f aca="false">IF(基本情報入力シート!X137="","",基本情報入力シート!X137)</f>
        <v/>
      </c>
      <c r="K346" s="732" t="str">
        <f aca="false">IF(基本情報入力シート!Y137="","",基本情報入力シート!Y137)</f>
        <v/>
      </c>
      <c r="L346" s="861" t="str">
        <f aca="false">IF(基本情報入力シート!AB137="","",基本情報入力シート!AB137)</f>
        <v/>
      </c>
      <c r="M346" s="862" t="e">
        <f aca="false">IF(基本情報入力シート!AC137="","",基本情報入力シート!AC137)</f>
        <v>#N/A</v>
      </c>
      <c r="N346" s="811" t="str">
        <f aca="false">IF('別紙様式2-2（４・５月分）'!Q263="","",'別紙様式2-2（４・５月分）'!Q263)</f>
        <v/>
      </c>
      <c r="O346" s="863" t="e">
        <f aca="false">IF(SUM('別紙様式2-2（４・５月分）'!R263:R265)=0,"",SUM('別紙様式2-2（４・５月分）'!R263:R265))</f>
        <v>#N/A</v>
      </c>
      <c r="P346" s="813" t="e">
        <f aca="false">IFERROR(VLOOKUP('別紙様式2-2（４・５月分）'!AR263,【参考】数式用!$AT$5:$AU$22,2,FALSE),"")))</f>
        <v>#N/A</v>
      </c>
      <c r="Q346" s="813"/>
      <c r="R346" s="813"/>
      <c r="S346" s="864" t="e">
        <f aca="false">IFERROR(VLOOKUP(K346,【参考】数式用!$A$5:$AB$27,MATCH(P346,【参考】数式用!$B$4:$AB$4,0)+1,0),"")))</f>
        <v>#N/A</v>
      </c>
      <c r="T346" s="815" t="s">
        <v>418</v>
      </c>
      <c r="U346" s="903" t="str">
        <f aca="false">IF('別紙様式2-3（６月以降分）'!U346="","",'別紙様式2-3（６月以降分）'!U346)</f>
        <v/>
      </c>
      <c r="V346" s="865" t="e">
        <f aca="false">IFERROR(VLOOKUP(K346,【参考】数式用!$A$5:$AB$27,MATCH(U346,【参考】数式用!$B$4:$AB$4,0)+1,0),"")))</f>
        <v>#N/A</v>
      </c>
      <c r="W346" s="818" t="s">
        <v>88</v>
      </c>
      <c r="X346" s="904" t="n">
        <f aca="false">'別紙様式2-3（６月以降分）'!X346</f>
        <v>6</v>
      </c>
      <c r="Y346" s="626" t="s">
        <v>89</v>
      </c>
      <c r="Z346" s="904" t="n">
        <f aca="false">'別紙様式2-3（６月以降分）'!Z346</f>
        <v>6</v>
      </c>
      <c r="AA346" s="626" t="s">
        <v>372</v>
      </c>
      <c r="AB346" s="904" t="n">
        <f aca="false">'別紙様式2-3（６月以降分）'!AB346</f>
        <v>7</v>
      </c>
      <c r="AC346" s="626" t="s">
        <v>89</v>
      </c>
      <c r="AD346" s="904" t="n">
        <f aca="false">'別紙様式2-3（６月以降分）'!AD346</f>
        <v>3</v>
      </c>
      <c r="AE346" s="626" t="s">
        <v>90</v>
      </c>
      <c r="AF346" s="626" t="s">
        <v>101</v>
      </c>
      <c r="AG346" s="626" t="n">
        <f aca="false">IF(X346&gt;=1,(AB346*12+AD346)-(X346*12+Z346)+1,"")</f>
        <v>10</v>
      </c>
      <c r="AH346" s="821" t="s">
        <v>373</v>
      </c>
      <c r="AI346" s="866" t="str">
        <f aca="false">'別紙様式2-3（６月以降分）'!AI346</f>
        <v/>
      </c>
      <c r="AJ346" s="905" t="str">
        <f aca="false">'別紙様式2-3（６月以降分）'!AJ346</f>
        <v/>
      </c>
      <c r="AK346" s="937" t="n">
        <f aca="false">'別紙様式2-3（６月以降分）'!AK346</f>
        <v>0</v>
      </c>
      <c r="AL346" s="907" t="str">
        <f aca="false">IF('別紙様式2-3（６月以降分）'!AL346="","",'別紙様式2-3（６月以降分）'!AL346)</f>
        <v/>
      </c>
      <c r="AM346" s="908" t="n">
        <f aca="false">'別紙様式2-3（６月以降分）'!AM346</f>
        <v>0</v>
      </c>
      <c r="AN346" s="909" t="str">
        <f aca="false">IF('別紙様式2-3（６月以降分）'!AN346="","",'別紙様式2-3（６月以降分）'!AN346)</f>
        <v/>
      </c>
      <c r="AO346" s="704" t="str">
        <f aca="false">IF('別紙様式2-3（６月以降分）'!AO346="","",'別紙様式2-3（６月以降分）'!AO346)</f>
        <v/>
      </c>
      <c r="AP346" s="911" t="str">
        <f aca="false">IF('別紙様式2-3（６月以降分）'!AP346="","",'別紙様式2-3（６月以降分）'!AP346)</f>
        <v/>
      </c>
      <c r="AQ346" s="704" t="str">
        <f aca="false">IF('別紙様式2-3（６月以降分）'!AQ346="","",'別紙様式2-3（６月以降分）'!AQ346)</f>
        <v/>
      </c>
      <c r="AR346" s="913" t="str">
        <f aca="false">IF('別紙様式2-3（６月以降分）'!AR346="","",'別紙様式2-3（６月以降分）'!AR346)</f>
        <v/>
      </c>
      <c r="AS346" s="914" t="str">
        <f aca="false">IF('別紙様式2-3（６月以降分）'!AS346="","",'別紙様式2-3（６月以降分）'!AS346)</f>
        <v/>
      </c>
      <c r="AT346" s="915" t="str">
        <f aca="false">IF(AV348="","",IF(V348&lt;V346,"！加算の要件上は問題ありませんが、令和６年度当初の新加算の加算率と比較して、移行後の加算率が下がる計画になっています。",""))</f>
        <v/>
      </c>
      <c r="AU346" s="938"/>
      <c r="AV346" s="917"/>
      <c r="AW346" s="877" t="str">
        <f aca="false">IF('別紙様式2-2（４・５月分）'!O263="","",'別紙様式2-2（４・５月分）'!O263)</f>
        <v/>
      </c>
      <c r="AX346" s="833" t="e">
        <f aca="false">IF(SUM('別紙様式2-2（４・５月分）'!P263:P265)=0,"",SUM('別紙様式2-2（４・５月分）'!P263:P265))</f>
        <v>#N/A</v>
      </c>
      <c r="AY346" s="939" t="e">
        <f aca="false">IFERROR(VLOOKUP(K346,【参考】数式用!$AJ$2:$AK$24,2,FALSE),"")))</f>
        <v>#N/A</v>
      </c>
      <c r="AZ346" s="684"/>
      <c r="BE346" s="12"/>
      <c r="BF346" s="831" t="str">
        <f aca="false">G346</f>
        <v/>
      </c>
      <c r="BG346" s="831"/>
      <c r="BH346" s="831"/>
    </row>
    <row r="347" customFormat="false" ht="15" hidden="false" customHeight="true" outlineLevel="0" collapsed="false">
      <c r="A347" s="730"/>
      <c r="B347" s="731"/>
      <c r="C347" s="731"/>
      <c r="D347" s="731"/>
      <c r="E347" s="731"/>
      <c r="F347" s="731"/>
      <c r="G347" s="732"/>
      <c r="H347" s="732"/>
      <c r="I347" s="732"/>
      <c r="J347" s="860"/>
      <c r="K347" s="732"/>
      <c r="L347" s="861"/>
      <c r="M347" s="862"/>
      <c r="N347" s="837" t="str">
        <f aca="false">IF('別紙様式2-2（４・５月分）'!Q264="","",'別紙様式2-2（４・５月分）'!Q264)</f>
        <v/>
      </c>
      <c r="O347" s="863"/>
      <c r="P347" s="813"/>
      <c r="Q347" s="813"/>
      <c r="R347" s="813"/>
      <c r="S347" s="864"/>
      <c r="T347" s="815"/>
      <c r="U347" s="903"/>
      <c r="V347" s="865"/>
      <c r="W347" s="818"/>
      <c r="X347" s="904"/>
      <c r="Y347" s="626"/>
      <c r="Z347" s="904"/>
      <c r="AA347" s="626"/>
      <c r="AB347" s="904"/>
      <c r="AC347" s="626"/>
      <c r="AD347" s="904"/>
      <c r="AE347" s="626"/>
      <c r="AF347" s="626"/>
      <c r="AG347" s="626"/>
      <c r="AH347" s="821"/>
      <c r="AI347" s="866"/>
      <c r="AJ347" s="905"/>
      <c r="AK347" s="937"/>
      <c r="AL347" s="907"/>
      <c r="AM347" s="908"/>
      <c r="AN347" s="909"/>
      <c r="AO347" s="704"/>
      <c r="AP347" s="911"/>
      <c r="AQ347" s="704"/>
      <c r="AR347" s="913"/>
      <c r="AS347" s="914"/>
      <c r="AT347" s="920" t="str">
        <f aca="false">IF(AV348="","",IF(OR(AB348="",AB348&lt;&gt;7,AD348="",AD348&lt;&gt;3),"！算定期間の終わりが令和７年３月になっていません。年度内の廃止予定等がなければ、算定対象月を令和７年３月にしてください。",""))</f>
        <v/>
      </c>
      <c r="AU347" s="938"/>
      <c r="AV347" s="917"/>
      <c r="AW347" s="877" t="str">
        <f aca="false">IF('別紙様式2-2（４・５月分）'!O264="","",'別紙様式2-2（４・５月分）'!O264)</f>
        <v/>
      </c>
      <c r="AX347" s="833"/>
      <c r="AY347" s="939"/>
      <c r="AZ347" s="573"/>
      <c r="BE347" s="12"/>
      <c r="BF347" s="831" t="str">
        <f aca="false">G346</f>
        <v/>
      </c>
      <c r="BG347" s="831"/>
      <c r="BH347" s="831"/>
    </row>
    <row r="348" customFormat="false" ht="15" hidden="false" customHeight="true" outlineLevel="0" collapsed="false">
      <c r="A348" s="730"/>
      <c r="B348" s="731"/>
      <c r="C348" s="731"/>
      <c r="D348" s="731"/>
      <c r="E348" s="731"/>
      <c r="F348" s="731"/>
      <c r="G348" s="732"/>
      <c r="H348" s="732"/>
      <c r="I348" s="732"/>
      <c r="J348" s="860"/>
      <c r="K348" s="732"/>
      <c r="L348" s="861"/>
      <c r="M348" s="862"/>
      <c r="N348" s="837"/>
      <c r="O348" s="863"/>
      <c r="P348" s="873" t="s">
        <v>92</v>
      </c>
      <c r="Q348" s="876" t="e">
        <f aca="false">IFERROR(VLOOKUP('別紙様式2-2（４・５月分）'!AR263,【参考】数式用!$AT$5:$AV$22,3,FALSE),"")))</f>
        <v>#N/A</v>
      </c>
      <c r="R348" s="874" t="s">
        <v>94</v>
      </c>
      <c r="S348" s="869" t="e">
        <f aca="false">IFERROR(VLOOKUP(K346,【参考】数式用!$A$5:$AB$27,MATCH(Q348,【参考】数式用!$B$4:$AB$4,0)+1,0),"")))</f>
        <v>#N/A</v>
      </c>
      <c r="T348" s="843" t="s">
        <v>419</v>
      </c>
      <c r="U348" s="922"/>
      <c r="V348" s="870" t="e">
        <f aca="false">IFERROR(VLOOKUP(K346,【参考】数式用!$A$5:$AB$27,MATCH(U348,【参考】数式用!$B$4:$AB$4,0)+1,0),"")))</f>
        <v>#N/A</v>
      </c>
      <c r="W348" s="846" t="s">
        <v>88</v>
      </c>
      <c r="X348" s="923"/>
      <c r="Y348" s="667" t="s">
        <v>89</v>
      </c>
      <c r="Z348" s="923"/>
      <c r="AA348" s="667" t="s">
        <v>372</v>
      </c>
      <c r="AB348" s="923"/>
      <c r="AC348" s="667" t="s">
        <v>89</v>
      </c>
      <c r="AD348" s="923"/>
      <c r="AE348" s="667" t="s">
        <v>90</v>
      </c>
      <c r="AF348" s="667" t="s">
        <v>101</v>
      </c>
      <c r="AG348" s="667" t="str">
        <f aca="false">IF(X348&gt;=1,(AB348*12+AD348)-(X348*12+Z348)+1,"")</f>
        <v/>
      </c>
      <c r="AH348" s="849" t="s">
        <v>373</v>
      </c>
      <c r="AI348" s="850" t="str">
        <f aca="false">IFERROR(ROUNDDOWN(ROUND(L346*V348,0)*M346,0)*AG348,"")</f>
        <v/>
      </c>
      <c r="AJ348" s="924" t="str">
        <f aca="false">IFERROR(ROUNDDOWN(ROUND((L346*(V348-AX346)),0)*M346,0)*AG348,"")</f>
        <v/>
      </c>
      <c r="AK348" s="852" t="e">
        <f aca="false">IFERROR(ROUNDDOWN(ROUNDDOWN(ROUND(L346*VLOOKUP(K346,【参考】数式用!$A$5:$AB$27,MATCH("新加算Ⅳ",【参考】数式用!$B$4:$AB$4,0)+1,0),0)*M346,0)*AG348*0.5,0),"")),0),0),0))</f>
        <v>#N/A</v>
      </c>
      <c r="AL348" s="925"/>
      <c r="AM348" s="940" t="e">
        <f aca="false">IFERROR(IF('別紙様式2-2（４・５月分）'!Q265="ベア加算","", IF(OR(U348="新加算Ⅰ",U348="新加算Ⅱ",U348="新加算Ⅲ",U348="新加算Ⅳ"),ROUNDDOWN(ROUND(L346*VLOOKUP(K346,【参考】数式用!$A$5:$I$27,MATCH("ベア加算",【参考】数式用!$B$4:$I$4,0)+1,0),0)*M346,0)*AG348,"")),"")),0),0))))</f>
        <v>#N/A</v>
      </c>
      <c r="AN348" s="927"/>
      <c r="AO348" s="930"/>
      <c r="AP348" s="929"/>
      <c r="AQ348" s="930"/>
      <c r="AR348" s="931"/>
      <c r="AS348" s="932"/>
      <c r="AT348" s="920"/>
      <c r="AU348" s="611"/>
      <c r="AV348" s="831" t="str">
        <f aca="false">IF(OR(AB346&lt;&gt;7,AD346&lt;&gt;3),"V列に色付け","")</f>
        <v/>
      </c>
      <c r="AW348" s="877"/>
      <c r="AX348" s="833"/>
      <c r="AY348" s="933"/>
      <c r="AZ348" s="835" t="e">
        <f aca="false">IF(AM348&lt;&gt;"",IF(AN348="○","入力済","未入力"),"")</f>
        <v>#N/A</v>
      </c>
      <c r="BA348" s="835" t="str">
        <f aca="false">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835" t="str">
        <f aca="false">IF(OR(U348="新加算Ⅴ（７）",U348="新加算Ⅴ（９）",U348="新加算Ⅴ（10）",U348="新加算Ⅴ（12）",U348="新加算Ⅴ（13）",U348="新加算Ⅴ（14）"),IF(OR(AP348="○",AP348="令和６年度中に満たす"),"入力済","未入力"),"")</f>
        <v/>
      </c>
      <c r="BC348" s="835" t="str">
        <f aca="false">IF(OR(U348="新加算Ⅰ",U348="新加算Ⅱ",U348="新加算Ⅲ",U348="新加算Ⅴ（１）",U348="新加算Ⅴ（３）",U348="新加算Ⅴ（８）"),IF(OR(AQ348="○",AQ348="令和６年度中に満たす"),"入力済","未入力"),"")</f>
        <v/>
      </c>
      <c r="BD348" s="934" t="str">
        <f aca="false">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831" t="str">
        <f aca="false">IF(OR(U348="新加算Ⅰ",U348="新加算Ⅴ（１）",U348="新加算Ⅴ（２）",U348="新加算Ⅴ（５）",U348="新加算Ⅴ（７）",U348="新加算Ⅴ（10）"),IF(AS348="","未入力","入力済"),"")</f>
        <v/>
      </c>
      <c r="BF348" s="831" t="str">
        <f aca="false">G346</f>
        <v/>
      </c>
      <c r="BG348" s="831"/>
      <c r="BH348" s="831"/>
    </row>
    <row r="349" customFormat="false" ht="30" hidden="false" customHeight="true" outlineLevel="0" collapsed="false">
      <c r="A349" s="730"/>
      <c r="B349" s="731"/>
      <c r="C349" s="731"/>
      <c r="D349" s="731"/>
      <c r="E349" s="731"/>
      <c r="F349" s="731"/>
      <c r="G349" s="732"/>
      <c r="H349" s="732"/>
      <c r="I349" s="732"/>
      <c r="J349" s="860"/>
      <c r="K349" s="732"/>
      <c r="L349" s="861"/>
      <c r="M349" s="862"/>
      <c r="N349" s="859" t="str">
        <f aca="false">IF('別紙様式2-2（４・５月分）'!Q265="","",'別紙様式2-2（４・５月分）'!Q265)</f>
        <v/>
      </c>
      <c r="O349" s="863"/>
      <c r="P349" s="873"/>
      <c r="Q349" s="876"/>
      <c r="R349" s="874"/>
      <c r="S349" s="869"/>
      <c r="T349" s="843"/>
      <c r="U349" s="922"/>
      <c r="V349" s="870"/>
      <c r="W349" s="846"/>
      <c r="X349" s="923"/>
      <c r="Y349" s="667"/>
      <c r="Z349" s="923"/>
      <c r="AA349" s="667"/>
      <c r="AB349" s="923"/>
      <c r="AC349" s="667"/>
      <c r="AD349" s="923"/>
      <c r="AE349" s="667"/>
      <c r="AF349" s="667"/>
      <c r="AG349" s="667"/>
      <c r="AH349" s="849"/>
      <c r="AI349" s="850"/>
      <c r="AJ349" s="924"/>
      <c r="AK349" s="852"/>
      <c r="AL349" s="925"/>
      <c r="AM349" s="940"/>
      <c r="AN349" s="927"/>
      <c r="AO349" s="930"/>
      <c r="AP349" s="929"/>
      <c r="AQ349" s="930"/>
      <c r="AR349" s="931"/>
      <c r="AS349" s="932"/>
      <c r="AT349" s="935" t="str">
        <f aca="false">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611"/>
      <c r="AV349" s="831"/>
      <c r="AW349" s="877" t="str">
        <f aca="false">IF('別紙様式2-2（４・５月分）'!O265="","",'別紙様式2-2（４・５月分）'!O265)</f>
        <v/>
      </c>
      <c r="AX349" s="833"/>
      <c r="AY349" s="936"/>
      <c r="AZ349" s="835" t="str">
        <f aca="false">IF(OR(U349="新加算Ⅰ",U349="新加算Ⅱ",U349="新加算Ⅲ",U349="新加算Ⅳ",U349="新加算Ⅴ（１）",U349="新加算Ⅴ（２）",U349="新加算Ⅴ（３）",U349="新加算ⅠⅤ（４）",U349="新加算Ⅴ（５）",U349="新加算Ⅴ（６）",U349="新加算Ⅴ（８）",U349="新加算Ⅴ（11）"),IF(AJ349="○","","未入力"),"")</f>
        <v/>
      </c>
      <c r="BA349" s="835" t="str">
        <f aca="false">IF(OR(V349="新加算Ⅰ",V349="新加算Ⅱ",V349="新加算Ⅲ",V349="新加算Ⅳ",V349="新加算Ⅴ（１）",V349="新加算Ⅴ（２）",V349="新加算Ⅴ（３）",V349="新加算ⅠⅤ（４）",V349="新加算Ⅴ（５）",V349="新加算Ⅴ（６）",V349="新加算Ⅴ（８）",V349="新加算Ⅴ（11）"),IF(AK349="○","","未入力"),"")</f>
        <v/>
      </c>
      <c r="BB349" s="835" t="str">
        <f aca="false">IF(OR(V349="新加算Ⅴ（７）",V349="新加算Ⅴ（９）",V349="新加算Ⅴ（10）",V349="新加算Ⅴ（12）",V349="新加算Ⅴ（13）",V349="新加算Ⅴ（14）"),IF(AL349="○","","未入力"),"")</f>
        <v/>
      </c>
      <c r="BC349" s="835" t="str">
        <f aca="false">IF(OR(V349="新加算Ⅰ",V349="新加算Ⅱ",V349="新加算Ⅲ",V349="新加算Ⅴ（１）",V349="新加算Ⅴ（３）",V349="新加算Ⅴ（８）"),IF(AM349="○","","未入力"),"")</f>
        <v/>
      </c>
      <c r="BD349" s="934" t="str">
        <f aca="false">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831" t="str">
        <f aca="false">IF(AND(U349&lt;&gt;"（参考）令和７年度の移行予定",OR(V349="新加算Ⅰ",V349="新加算Ⅴ（１）",V349="新加算Ⅴ（２）",V349="新加算Ⅴ（５）",V349="新加算Ⅴ（７）",V349="新加算Ⅴ（10）")),IF(AO349="","未入力",IF(AO349="いずれも取得していない","要件を満たさない","")),"")</f>
        <v/>
      </c>
      <c r="BF349" s="831" t="str">
        <f aca="false">G346</f>
        <v/>
      </c>
      <c r="BG349" s="831"/>
      <c r="BH349" s="831"/>
    </row>
    <row r="350" customFormat="false" ht="30" hidden="false" customHeight="true" outlineLevel="0" collapsed="false">
      <c r="A350" s="616" t="n">
        <v>85</v>
      </c>
      <c r="B350" s="617" t="str">
        <f aca="false">IF(基本情報入力シート!C138="","",基本情報入力シート!C138)</f>
        <v/>
      </c>
      <c r="C350" s="617"/>
      <c r="D350" s="617"/>
      <c r="E350" s="617"/>
      <c r="F350" s="617"/>
      <c r="G350" s="618" t="str">
        <f aca="false">IF(基本情報入力シート!M138="","",基本情報入力シート!M138)</f>
        <v/>
      </c>
      <c r="H350" s="618" t="str">
        <f aca="false">IF(基本情報入力シート!R138="","",基本情報入力シート!R138)</f>
        <v/>
      </c>
      <c r="I350" s="618" t="str">
        <f aca="false">IF(基本情報入力シート!W138="","",基本情報入力シート!W138)</f>
        <v/>
      </c>
      <c r="J350" s="808" t="str">
        <f aca="false">IF(基本情報入力シート!X138="","",基本情報入力シート!X138)</f>
        <v/>
      </c>
      <c r="K350" s="618" t="str">
        <f aca="false">IF(基本情報入力シート!Y138="","",基本情報入力シート!Y138)</f>
        <v/>
      </c>
      <c r="L350" s="809" t="str">
        <f aca="false">IF(基本情報入力シート!AB138="","",基本情報入力シート!AB138)</f>
        <v/>
      </c>
      <c r="M350" s="810" t="e">
        <f aca="false">IF(基本情報入力シート!AC138="","",基本情報入力シート!AC138)</f>
        <v>#N/A</v>
      </c>
      <c r="N350" s="811" t="str">
        <f aca="false">IF('別紙様式2-2（４・５月分）'!Q266="","",'別紙様式2-2（４・５月分）'!Q266)</f>
        <v/>
      </c>
      <c r="O350" s="863" t="e">
        <f aca="false">IF(SUM('別紙様式2-2（４・５月分）'!R266:R268)=0,"",SUM('別紙様式2-2（４・５月分）'!R266:R268))</f>
        <v>#N/A</v>
      </c>
      <c r="P350" s="813" t="e">
        <f aca="false">IFERROR(VLOOKUP('別紙様式2-2（４・５月分）'!AR266,【参考】数式用!$AT$5:$AU$22,2,FALSE),"")))</f>
        <v>#N/A</v>
      </c>
      <c r="Q350" s="813"/>
      <c r="R350" s="813"/>
      <c r="S350" s="864" t="e">
        <f aca="false">IFERROR(VLOOKUP(K350,【参考】数式用!$A$5:$AB$27,MATCH(P350,【参考】数式用!$B$4:$AB$4,0)+1,0),"")))</f>
        <v>#N/A</v>
      </c>
      <c r="T350" s="815" t="s">
        <v>418</v>
      </c>
      <c r="U350" s="903" t="str">
        <f aca="false">IF('別紙様式2-3（６月以降分）'!U350="","",'別紙様式2-3（６月以降分）'!U350)</f>
        <v/>
      </c>
      <c r="V350" s="865" t="e">
        <f aca="false">IFERROR(VLOOKUP(K350,【参考】数式用!$A$5:$AB$27,MATCH(U350,【参考】数式用!$B$4:$AB$4,0)+1,0),"")))</f>
        <v>#N/A</v>
      </c>
      <c r="W350" s="818" t="s">
        <v>88</v>
      </c>
      <c r="X350" s="904" t="n">
        <f aca="false">'別紙様式2-3（６月以降分）'!X350</f>
        <v>6</v>
      </c>
      <c r="Y350" s="626" t="s">
        <v>89</v>
      </c>
      <c r="Z350" s="904" t="n">
        <f aca="false">'別紙様式2-3（６月以降分）'!Z350</f>
        <v>6</v>
      </c>
      <c r="AA350" s="626" t="s">
        <v>372</v>
      </c>
      <c r="AB350" s="904" t="n">
        <f aca="false">'別紙様式2-3（６月以降分）'!AB350</f>
        <v>7</v>
      </c>
      <c r="AC350" s="626" t="s">
        <v>89</v>
      </c>
      <c r="AD350" s="904" t="n">
        <f aca="false">'別紙様式2-3（６月以降分）'!AD350</f>
        <v>3</v>
      </c>
      <c r="AE350" s="626" t="s">
        <v>90</v>
      </c>
      <c r="AF350" s="626" t="s">
        <v>101</v>
      </c>
      <c r="AG350" s="626" t="n">
        <f aca="false">IF(X350&gt;=1,(AB350*12+AD350)-(X350*12+Z350)+1,"")</f>
        <v>10</v>
      </c>
      <c r="AH350" s="821" t="s">
        <v>373</v>
      </c>
      <c r="AI350" s="866" t="str">
        <f aca="false">'別紙様式2-3（６月以降分）'!AI350</f>
        <v/>
      </c>
      <c r="AJ350" s="905" t="str">
        <f aca="false">'別紙様式2-3（６月以降分）'!AJ350</f>
        <v/>
      </c>
      <c r="AK350" s="937" t="n">
        <f aca="false">'別紙様式2-3（６月以降分）'!AK350</f>
        <v>0</v>
      </c>
      <c r="AL350" s="907" t="str">
        <f aca="false">IF('別紙様式2-3（６月以降分）'!AL350="","",'別紙様式2-3（６月以降分）'!AL350)</f>
        <v/>
      </c>
      <c r="AM350" s="908" t="n">
        <f aca="false">'別紙様式2-3（６月以降分）'!AM350</f>
        <v>0</v>
      </c>
      <c r="AN350" s="909" t="str">
        <f aca="false">IF('別紙様式2-3（６月以降分）'!AN350="","",'別紙様式2-3（６月以降分）'!AN350)</f>
        <v/>
      </c>
      <c r="AO350" s="704" t="str">
        <f aca="false">IF('別紙様式2-3（６月以降分）'!AO350="","",'別紙様式2-3（６月以降分）'!AO350)</f>
        <v/>
      </c>
      <c r="AP350" s="911" t="str">
        <f aca="false">IF('別紙様式2-3（６月以降分）'!AP350="","",'別紙様式2-3（６月以降分）'!AP350)</f>
        <v/>
      </c>
      <c r="AQ350" s="704" t="str">
        <f aca="false">IF('別紙様式2-3（６月以降分）'!AQ350="","",'別紙様式2-3（６月以降分）'!AQ350)</f>
        <v/>
      </c>
      <c r="AR350" s="913" t="str">
        <f aca="false">IF('別紙様式2-3（６月以降分）'!AR350="","",'別紙様式2-3（６月以降分）'!AR350)</f>
        <v/>
      </c>
      <c r="AS350" s="914" t="str">
        <f aca="false">IF('別紙様式2-3（６月以降分）'!AS350="","",'別紙様式2-3（６月以降分）'!AS350)</f>
        <v/>
      </c>
      <c r="AT350" s="915" t="str">
        <f aca="false">IF(AV352="","",IF(V352&lt;V350,"！加算の要件上は問題ありませんが、令和６年度当初の新加算の加算率と比較して、移行後の加算率が下がる計画になっています。",""))</f>
        <v/>
      </c>
      <c r="AU350" s="938"/>
      <c r="AV350" s="917"/>
      <c r="AW350" s="877" t="str">
        <f aca="false">IF('別紙様式2-2（４・５月分）'!O266="","",'別紙様式2-2（４・５月分）'!O266)</f>
        <v/>
      </c>
      <c r="AX350" s="833" t="e">
        <f aca="false">IF(SUM('別紙様式2-2（４・５月分）'!P266:P268)=0,"",SUM('別紙様式2-2（４・５月分）'!P266:P268))</f>
        <v>#N/A</v>
      </c>
      <c r="AY350" s="919" t="e">
        <f aca="false">IFERROR(VLOOKUP(K350,【参考】数式用!$AJ$2:$AK$24,2,FALSE),"")))</f>
        <v>#N/A</v>
      </c>
      <c r="AZ350" s="684"/>
      <c r="BE350" s="12"/>
      <c r="BF350" s="831" t="str">
        <f aca="false">G350</f>
        <v/>
      </c>
      <c r="BG350" s="831"/>
      <c r="BH350" s="831"/>
    </row>
    <row r="351" customFormat="false" ht="15" hidden="false" customHeight="true" outlineLevel="0" collapsed="false">
      <c r="A351" s="616"/>
      <c r="B351" s="617"/>
      <c r="C351" s="617"/>
      <c r="D351" s="617"/>
      <c r="E351" s="617"/>
      <c r="F351" s="617"/>
      <c r="G351" s="618"/>
      <c r="H351" s="618"/>
      <c r="I351" s="618"/>
      <c r="J351" s="808"/>
      <c r="K351" s="618"/>
      <c r="L351" s="809"/>
      <c r="M351" s="810"/>
      <c r="N351" s="837" t="str">
        <f aca="false">IF('別紙様式2-2（４・５月分）'!Q267="","",'別紙様式2-2（４・５月分）'!Q267)</f>
        <v/>
      </c>
      <c r="O351" s="863"/>
      <c r="P351" s="813"/>
      <c r="Q351" s="813"/>
      <c r="R351" s="813"/>
      <c r="S351" s="864"/>
      <c r="T351" s="815"/>
      <c r="U351" s="903"/>
      <c r="V351" s="865"/>
      <c r="W351" s="818"/>
      <c r="X351" s="904"/>
      <c r="Y351" s="626"/>
      <c r="Z351" s="904"/>
      <c r="AA351" s="626"/>
      <c r="AB351" s="904"/>
      <c r="AC351" s="626"/>
      <c r="AD351" s="904"/>
      <c r="AE351" s="626"/>
      <c r="AF351" s="626"/>
      <c r="AG351" s="626"/>
      <c r="AH351" s="821"/>
      <c r="AI351" s="866"/>
      <c r="AJ351" s="905"/>
      <c r="AK351" s="937"/>
      <c r="AL351" s="907"/>
      <c r="AM351" s="908"/>
      <c r="AN351" s="909"/>
      <c r="AO351" s="704"/>
      <c r="AP351" s="911"/>
      <c r="AQ351" s="704"/>
      <c r="AR351" s="913"/>
      <c r="AS351" s="914"/>
      <c r="AT351" s="920" t="str">
        <f aca="false">IF(AV352="","",IF(OR(AB352="",AB352&lt;&gt;7,AD352="",AD352&lt;&gt;3),"！算定期間の終わりが令和７年３月になっていません。年度内の廃止予定等がなければ、算定対象月を令和７年３月にしてください。",""))</f>
        <v/>
      </c>
      <c r="AU351" s="938"/>
      <c r="AV351" s="917"/>
      <c r="AW351" s="877" t="str">
        <f aca="false">IF('別紙様式2-2（４・５月分）'!O267="","",'別紙様式2-2（４・５月分）'!O267)</f>
        <v/>
      </c>
      <c r="AX351" s="833"/>
      <c r="AY351" s="919"/>
      <c r="AZ351" s="573"/>
      <c r="BE351" s="12"/>
      <c r="BF351" s="831" t="str">
        <f aca="false">G350</f>
        <v/>
      </c>
      <c r="BG351" s="831"/>
      <c r="BH351" s="831"/>
    </row>
    <row r="352" customFormat="false" ht="15" hidden="false" customHeight="true" outlineLevel="0" collapsed="false">
      <c r="A352" s="616"/>
      <c r="B352" s="617"/>
      <c r="C352" s="617"/>
      <c r="D352" s="617"/>
      <c r="E352" s="617"/>
      <c r="F352" s="617"/>
      <c r="G352" s="618"/>
      <c r="H352" s="618"/>
      <c r="I352" s="618"/>
      <c r="J352" s="808"/>
      <c r="K352" s="618"/>
      <c r="L352" s="809"/>
      <c r="M352" s="810"/>
      <c r="N352" s="837"/>
      <c r="O352" s="863"/>
      <c r="P352" s="873" t="s">
        <v>92</v>
      </c>
      <c r="Q352" s="876" t="e">
        <f aca="false">IFERROR(VLOOKUP('別紙様式2-2（４・５月分）'!AR266,【参考】数式用!$AT$5:$AV$22,3,FALSE),"")))</f>
        <v>#N/A</v>
      </c>
      <c r="R352" s="874" t="s">
        <v>94</v>
      </c>
      <c r="S352" s="875" t="e">
        <f aca="false">IFERROR(VLOOKUP(K350,【参考】数式用!$A$5:$AB$27,MATCH(Q352,【参考】数式用!$B$4:$AB$4,0)+1,0),"")))</f>
        <v>#N/A</v>
      </c>
      <c r="T352" s="843" t="s">
        <v>419</v>
      </c>
      <c r="U352" s="922"/>
      <c r="V352" s="870" t="e">
        <f aca="false">IFERROR(VLOOKUP(K350,【参考】数式用!$A$5:$AB$27,MATCH(U352,【参考】数式用!$B$4:$AB$4,0)+1,0),"")))</f>
        <v>#N/A</v>
      </c>
      <c r="W352" s="846" t="s">
        <v>88</v>
      </c>
      <c r="X352" s="923"/>
      <c r="Y352" s="667" t="s">
        <v>89</v>
      </c>
      <c r="Z352" s="923"/>
      <c r="AA352" s="667" t="s">
        <v>372</v>
      </c>
      <c r="AB352" s="923"/>
      <c r="AC352" s="667" t="s">
        <v>89</v>
      </c>
      <c r="AD352" s="923"/>
      <c r="AE352" s="667" t="s">
        <v>90</v>
      </c>
      <c r="AF352" s="667" t="s">
        <v>101</v>
      </c>
      <c r="AG352" s="667" t="str">
        <f aca="false">IF(X352&gt;=1,(AB352*12+AD352)-(X352*12+Z352)+1,"")</f>
        <v/>
      </c>
      <c r="AH352" s="849" t="s">
        <v>373</v>
      </c>
      <c r="AI352" s="850" t="str">
        <f aca="false">IFERROR(ROUNDDOWN(ROUND(L350*V352,0)*M350,0)*AG352,"")</f>
        <v/>
      </c>
      <c r="AJ352" s="924" t="str">
        <f aca="false">IFERROR(ROUNDDOWN(ROUND((L350*(V352-AX350)),0)*M350,0)*AG352,"")</f>
        <v/>
      </c>
      <c r="AK352" s="852" t="e">
        <f aca="false">IFERROR(ROUNDDOWN(ROUNDDOWN(ROUND(L350*VLOOKUP(K350,【参考】数式用!$A$5:$AB$27,MATCH("新加算Ⅳ",【参考】数式用!$B$4:$AB$4,0)+1,0),0)*M350,0)*AG352*0.5,0),"")),0),0),0))</f>
        <v>#N/A</v>
      </c>
      <c r="AL352" s="925"/>
      <c r="AM352" s="940" t="e">
        <f aca="false">IFERROR(IF('別紙様式2-2（４・５月分）'!Q268="ベア加算","", IF(OR(U352="新加算Ⅰ",U352="新加算Ⅱ",U352="新加算Ⅲ",U352="新加算Ⅳ"),ROUNDDOWN(ROUND(L350*VLOOKUP(K350,【参考】数式用!$A$5:$I$27,MATCH("ベア加算",【参考】数式用!$B$4:$I$4,0)+1,0),0)*M350,0)*AG352,"")),"")),0),0))))</f>
        <v>#N/A</v>
      </c>
      <c r="AN352" s="927"/>
      <c r="AO352" s="930"/>
      <c r="AP352" s="929"/>
      <c r="AQ352" s="930"/>
      <c r="AR352" s="931"/>
      <c r="AS352" s="932"/>
      <c r="AT352" s="920"/>
      <c r="AU352" s="611"/>
      <c r="AV352" s="831" t="str">
        <f aca="false">IF(OR(AB350&lt;&gt;7,AD350&lt;&gt;3),"V列に色付け","")</f>
        <v/>
      </c>
      <c r="AW352" s="877"/>
      <c r="AX352" s="833"/>
      <c r="AY352" s="933"/>
      <c r="AZ352" s="835" t="e">
        <f aca="false">IF(AM352&lt;&gt;"",IF(AN352="○","入力済","未入力"),"")</f>
        <v>#N/A</v>
      </c>
      <c r="BA352" s="835" t="str">
        <f aca="false">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835" t="str">
        <f aca="false">IF(OR(U352="新加算Ⅴ（７）",U352="新加算Ⅴ（９）",U352="新加算Ⅴ（10）",U352="新加算Ⅴ（12）",U352="新加算Ⅴ（13）",U352="新加算Ⅴ（14）"),IF(OR(AP352="○",AP352="令和６年度中に満たす"),"入力済","未入力"),"")</f>
        <v/>
      </c>
      <c r="BC352" s="835" t="str">
        <f aca="false">IF(OR(U352="新加算Ⅰ",U352="新加算Ⅱ",U352="新加算Ⅲ",U352="新加算Ⅴ（１）",U352="新加算Ⅴ（３）",U352="新加算Ⅴ（８）"),IF(OR(AQ352="○",AQ352="令和６年度中に満たす"),"入力済","未入力"),"")</f>
        <v/>
      </c>
      <c r="BD352" s="934" t="str">
        <f aca="false">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831" t="str">
        <f aca="false">IF(OR(U352="新加算Ⅰ",U352="新加算Ⅴ（１）",U352="新加算Ⅴ（２）",U352="新加算Ⅴ（５）",U352="新加算Ⅴ（７）",U352="新加算Ⅴ（10）"),IF(AS352="","未入力","入力済"),"")</f>
        <v/>
      </c>
      <c r="BF352" s="831" t="str">
        <f aca="false">G350</f>
        <v/>
      </c>
      <c r="BG352" s="831"/>
      <c r="BH352" s="831"/>
    </row>
    <row r="353" customFormat="false" ht="30" hidden="false" customHeight="true" outlineLevel="0" collapsed="false">
      <c r="A353" s="616"/>
      <c r="B353" s="617"/>
      <c r="C353" s="617"/>
      <c r="D353" s="617"/>
      <c r="E353" s="617"/>
      <c r="F353" s="617"/>
      <c r="G353" s="618"/>
      <c r="H353" s="618"/>
      <c r="I353" s="618"/>
      <c r="J353" s="808"/>
      <c r="K353" s="618"/>
      <c r="L353" s="809"/>
      <c r="M353" s="810"/>
      <c r="N353" s="859" t="str">
        <f aca="false">IF('別紙様式2-2（４・５月分）'!Q268="","",'別紙様式2-2（４・５月分）'!Q268)</f>
        <v/>
      </c>
      <c r="O353" s="863"/>
      <c r="P353" s="873"/>
      <c r="Q353" s="876"/>
      <c r="R353" s="874"/>
      <c r="S353" s="875"/>
      <c r="T353" s="843"/>
      <c r="U353" s="922"/>
      <c r="V353" s="870"/>
      <c r="W353" s="846"/>
      <c r="X353" s="923"/>
      <c r="Y353" s="667"/>
      <c r="Z353" s="923"/>
      <c r="AA353" s="667"/>
      <c r="AB353" s="923"/>
      <c r="AC353" s="667"/>
      <c r="AD353" s="923"/>
      <c r="AE353" s="667"/>
      <c r="AF353" s="667"/>
      <c r="AG353" s="667"/>
      <c r="AH353" s="849"/>
      <c r="AI353" s="850"/>
      <c r="AJ353" s="924"/>
      <c r="AK353" s="852"/>
      <c r="AL353" s="925"/>
      <c r="AM353" s="940"/>
      <c r="AN353" s="927"/>
      <c r="AO353" s="930"/>
      <c r="AP353" s="929"/>
      <c r="AQ353" s="930"/>
      <c r="AR353" s="931"/>
      <c r="AS353" s="932"/>
      <c r="AT353" s="935" t="str">
        <f aca="false">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611"/>
      <c r="AV353" s="831"/>
      <c r="AW353" s="877" t="str">
        <f aca="false">IF('別紙様式2-2（４・５月分）'!O268="","",'別紙様式2-2（４・５月分）'!O268)</f>
        <v/>
      </c>
      <c r="AX353" s="833"/>
      <c r="AY353" s="936"/>
      <c r="AZ353" s="835" t="str">
        <f aca="false">IF(OR(U353="新加算Ⅰ",U353="新加算Ⅱ",U353="新加算Ⅲ",U353="新加算Ⅳ",U353="新加算Ⅴ（１）",U353="新加算Ⅴ（２）",U353="新加算Ⅴ（３）",U353="新加算ⅠⅤ（４）",U353="新加算Ⅴ（５）",U353="新加算Ⅴ（６）",U353="新加算Ⅴ（８）",U353="新加算Ⅴ（11）"),IF(AJ353="○","","未入力"),"")</f>
        <v/>
      </c>
      <c r="BA353" s="835" t="str">
        <f aca="false">IF(OR(V353="新加算Ⅰ",V353="新加算Ⅱ",V353="新加算Ⅲ",V353="新加算Ⅳ",V353="新加算Ⅴ（１）",V353="新加算Ⅴ（２）",V353="新加算Ⅴ（３）",V353="新加算ⅠⅤ（４）",V353="新加算Ⅴ（５）",V353="新加算Ⅴ（６）",V353="新加算Ⅴ（８）",V353="新加算Ⅴ（11）"),IF(AK353="○","","未入力"),"")</f>
        <v/>
      </c>
      <c r="BB353" s="835" t="str">
        <f aca="false">IF(OR(V353="新加算Ⅴ（７）",V353="新加算Ⅴ（９）",V353="新加算Ⅴ（10）",V353="新加算Ⅴ（12）",V353="新加算Ⅴ（13）",V353="新加算Ⅴ（14）"),IF(AL353="○","","未入力"),"")</f>
        <v/>
      </c>
      <c r="BC353" s="835" t="str">
        <f aca="false">IF(OR(V353="新加算Ⅰ",V353="新加算Ⅱ",V353="新加算Ⅲ",V353="新加算Ⅴ（１）",V353="新加算Ⅴ（３）",V353="新加算Ⅴ（８）"),IF(AM353="○","","未入力"),"")</f>
        <v/>
      </c>
      <c r="BD353" s="934" t="str">
        <f aca="false">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831" t="str">
        <f aca="false">IF(AND(U353&lt;&gt;"（参考）令和７年度の移行予定",OR(V353="新加算Ⅰ",V353="新加算Ⅴ（１）",V353="新加算Ⅴ（２）",V353="新加算Ⅴ（５）",V353="新加算Ⅴ（７）",V353="新加算Ⅴ（10）")),IF(AO353="","未入力",IF(AO353="いずれも取得していない","要件を満たさない","")),"")</f>
        <v/>
      </c>
      <c r="BF353" s="831" t="str">
        <f aca="false">G350</f>
        <v/>
      </c>
      <c r="BG353" s="831"/>
      <c r="BH353" s="831"/>
    </row>
    <row r="354" customFormat="false" ht="30" hidden="false" customHeight="true" outlineLevel="0" collapsed="false">
      <c r="A354" s="730" t="n">
        <v>86</v>
      </c>
      <c r="B354" s="731" t="str">
        <f aca="false">IF(基本情報入力シート!C139="","",基本情報入力シート!C139)</f>
        <v/>
      </c>
      <c r="C354" s="731"/>
      <c r="D354" s="731"/>
      <c r="E354" s="731"/>
      <c r="F354" s="731"/>
      <c r="G354" s="732" t="str">
        <f aca="false">IF(基本情報入力シート!M139="","",基本情報入力シート!M139)</f>
        <v/>
      </c>
      <c r="H354" s="732" t="str">
        <f aca="false">IF(基本情報入力シート!R139="","",基本情報入力シート!R139)</f>
        <v/>
      </c>
      <c r="I354" s="732" t="str">
        <f aca="false">IF(基本情報入力シート!W139="","",基本情報入力シート!W139)</f>
        <v/>
      </c>
      <c r="J354" s="860" t="str">
        <f aca="false">IF(基本情報入力シート!X139="","",基本情報入力シート!X139)</f>
        <v/>
      </c>
      <c r="K354" s="732" t="str">
        <f aca="false">IF(基本情報入力シート!Y139="","",基本情報入力シート!Y139)</f>
        <v/>
      </c>
      <c r="L354" s="861" t="str">
        <f aca="false">IF(基本情報入力シート!AB139="","",基本情報入力シート!AB139)</f>
        <v/>
      </c>
      <c r="M354" s="862" t="e">
        <f aca="false">IF(基本情報入力シート!AC139="","",基本情報入力シート!AC139)</f>
        <v>#N/A</v>
      </c>
      <c r="N354" s="811" t="str">
        <f aca="false">IF('別紙様式2-2（４・５月分）'!Q269="","",'別紙様式2-2（４・５月分）'!Q269)</f>
        <v/>
      </c>
      <c r="O354" s="863" t="e">
        <f aca="false">IF(SUM('別紙様式2-2（４・５月分）'!R269:R271)=0,"",SUM('別紙様式2-2（４・５月分）'!R269:R271))</f>
        <v>#N/A</v>
      </c>
      <c r="P354" s="813" t="e">
        <f aca="false">IFERROR(VLOOKUP('別紙様式2-2（４・５月分）'!AR269,【参考】数式用!$AT$5:$AU$22,2,FALSE),"")))</f>
        <v>#N/A</v>
      </c>
      <c r="Q354" s="813"/>
      <c r="R354" s="813"/>
      <c r="S354" s="864" t="e">
        <f aca="false">IFERROR(VLOOKUP(K354,【参考】数式用!$A$5:$AB$27,MATCH(P354,【参考】数式用!$B$4:$AB$4,0)+1,0),"")))</f>
        <v>#N/A</v>
      </c>
      <c r="T354" s="815" t="s">
        <v>418</v>
      </c>
      <c r="U354" s="903" t="str">
        <f aca="false">IF('別紙様式2-3（６月以降分）'!U354="","",'別紙様式2-3（６月以降分）'!U354)</f>
        <v/>
      </c>
      <c r="V354" s="865" t="e">
        <f aca="false">IFERROR(VLOOKUP(K354,【参考】数式用!$A$5:$AB$27,MATCH(U354,【参考】数式用!$B$4:$AB$4,0)+1,0),"")))</f>
        <v>#N/A</v>
      </c>
      <c r="W354" s="818" t="s">
        <v>88</v>
      </c>
      <c r="X354" s="904" t="n">
        <f aca="false">'別紙様式2-3（６月以降分）'!X354</f>
        <v>6</v>
      </c>
      <c r="Y354" s="626" t="s">
        <v>89</v>
      </c>
      <c r="Z354" s="904" t="n">
        <f aca="false">'別紙様式2-3（６月以降分）'!Z354</f>
        <v>6</v>
      </c>
      <c r="AA354" s="626" t="s">
        <v>372</v>
      </c>
      <c r="AB354" s="904" t="n">
        <f aca="false">'別紙様式2-3（６月以降分）'!AB354</f>
        <v>7</v>
      </c>
      <c r="AC354" s="626" t="s">
        <v>89</v>
      </c>
      <c r="AD354" s="904" t="n">
        <f aca="false">'別紙様式2-3（６月以降分）'!AD354</f>
        <v>3</v>
      </c>
      <c r="AE354" s="626" t="s">
        <v>90</v>
      </c>
      <c r="AF354" s="626" t="s">
        <v>101</v>
      </c>
      <c r="AG354" s="626" t="n">
        <f aca="false">IF(X354&gt;=1,(AB354*12+AD354)-(X354*12+Z354)+1,"")</f>
        <v>10</v>
      </c>
      <c r="AH354" s="821" t="s">
        <v>373</v>
      </c>
      <c r="AI354" s="866" t="str">
        <f aca="false">'別紙様式2-3（６月以降分）'!AI354</f>
        <v/>
      </c>
      <c r="AJ354" s="905" t="str">
        <f aca="false">'別紙様式2-3（６月以降分）'!AJ354</f>
        <v/>
      </c>
      <c r="AK354" s="937" t="n">
        <f aca="false">'別紙様式2-3（６月以降分）'!AK354</f>
        <v>0</v>
      </c>
      <c r="AL354" s="907" t="str">
        <f aca="false">IF('別紙様式2-3（６月以降分）'!AL354="","",'別紙様式2-3（６月以降分）'!AL354)</f>
        <v/>
      </c>
      <c r="AM354" s="908" t="n">
        <f aca="false">'別紙様式2-3（６月以降分）'!AM354</f>
        <v>0</v>
      </c>
      <c r="AN354" s="909" t="str">
        <f aca="false">IF('別紙様式2-3（６月以降分）'!AN354="","",'別紙様式2-3（６月以降分）'!AN354)</f>
        <v/>
      </c>
      <c r="AO354" s="704" t="str">
        <f aca="false">IF('別紙様式2-3（６月以降分）'!AO354="","",'別紙様式2-3（６月以降分）'!AO354)</f>
        <v/>
      </c>
      <c r="AP354" s="911" t="str">
        <f aca="false">IF('別紙様式2-3（６月以降分）'!AP354="","",'別紙様式2-3（６月以降分）'!AP354)</f>
        <v/>
      </c>
      <c r="AQ354" s="704" t="str">
        <f aca="false">IF('別紙様式2-3（６月以降分）'!AQ354="","",'別紙様式2-3（６月以降分）'!AQ354)</f>
        <v/>
      </c>
      <c r="AR354" s="913" t="str">
        <f aca="false">IF('別紙様式2-3（６月以降分）'!AR354="","",'別紙様式2-3（６月以降分）'!AR354)</f>
        <v/>
      </c>
      <c r="AS354" s="914" t="str">
        <f aca="false">IF('別紙様式2-3（６月以降分）'!AS354="","",'別紙様式2-3（６月以降分）'!AS354)</f>
        <v/>
      </c>
      <c r="AT354" s="915" t="str">
        <f aca="false">IF(AV356="","",IF(V356&lt;V354,"！加算の要件上は問題ありませんが、令和６年度当初の新加算の加算率と比較して、移行後の加算率が下がる計画になっています。",""))</f>
        <v/>
      </c>
      <c r="AU354" s="938"/>
      <c r="AV354" s="917"/>
      <c r="AW354" s="877" t="str">
        <f aca="false">IF('別紙様式2-2（４・５月分）'!O269="","",'別紙様式2-2（４・５月分）'!O269)</f>
        <v/>
      </c>
      <c r="AX354" s="833" t="e">
        <f aca="false">IF(SUM('別紙様式2-2（４・５月分）'!P269:P271)=0,"",SUM('別紙様式2-2（４・５月分）'!P269:P271))</f>
        <v>#N/A</v>
      </c>
      <c r="AY354" s="939" t="e">
        <f aca="false">IFERROR(VLOOKUP(K354,【参考】数式用!$AJ$2:$AK$24,2,FALSE),"")))</f>
        <v>#N/A</v>
      </c>
      <c r="AZ354" s="684"/>
      <c r="BE354" s="12"/>
      <c r="BF354" s="831" t="str">
        <f aca="false">G354</f>
        <v/>
      </c>
      <c r="BG354" s="831"/>
      <c r="BH354" s="831"/>
    </row>
    <row r="355" customFormat="false" ht="15" hidden="false" customHeight="true" outlineLevel="0" collapsed="false">
      <c r="A355" s="730"/>
      <c r="B355" s="731"/>
      <c r="C355" s="731"/>
      <c r="D355" s="731"/>
      <c r="E355" s="731"/>
      <c r="F355" s="731"/>
      <c r="G355" s="732"/>
      <c r="H355" s="732"/>
      <c r="I355" s="732"/>
      <c r="J355" s="860"/>
      <c r="K355" s="732"/>
      <c r="L355" s="861"/>
      <c r="M355" s="862"/>
      <c r="N355" s="837" t="str">
        <f aca="false">IF('別紙様式2-2（４・５月分）'!Q270="","",'別紙様式2-2（４・５月分）'!Q270)</f>
        <v/>
      </c>
      <c r="O355" s="863"/>
      <c r="P355" s="813"/>
      <c r="Q355" s="813"/>
      <c r="R355" s="813"/>
      <c r="S355" s="864"/>
      <c r="T355" s="815"/>
      <c r="U355" s="903"/>
      <c r="V355" s="865"/>
      <c r="W355" s="818"/>
      <c r="X355" s="904"/>
      <c r="Y355" s="626"/>
      <c r="Z355" s="904"/>
      <c r="AA355" s="626"/>
      <c r="AB355" s="904"/>
      <c r="AC355" s="626"/>
      <c r="AD355" s="904"/>
      <c r="AE355" s="626"/>
      <c r="AF355" s="626"/>
      <c r="AG355" s="626"/>
      <c r="AH355" s="821"/>
      <c r="AI355" s="866"/>
      <c r="AJ355" s="905"/>
      <c r="AK355" s="937"/>
      <c r="AL355" s="907"/>
      <c r="AM355" s="908"/>
      <c r="AN355" s="909"/>
      <c r="AO355" s="704"/>
      <c r="AP355" s="911"/>
      <c r="AQ355" s="704"/>
      <c r="AR355" s="913"/>
      <c r="AS355" s="914"/>
      <c r="AT355" s="920" t="str">
        <f aca="false">IF(AV356="","",IF(OR(AB356="",AB356&lt;&gt;7,AD356="",AD356&lt;&gt;3),"！算定期間の終わりが令和７年３月になっていません。年度内の廃止予定等がなければ、算定対象月を令和７年３月にしてください。",""))</f>
        <v/>
      </c>
      <c r="AU355" s="938"/>
      <c r="AV355" s="917"/>
      <c r="AW355" s="877" t="str">
        <f aca="false">IF('別紙様式2-2（４・５月分）'!O270="","",'別紙様式2-2（４・５月分）'!O270)</f>
        <v/>
      </c>
      <c r="AX355" s="833"/>
      <c r="AY355" s="939"/>
      <c r="AZ355" s="573"/>
      <c r="BE355" s="12"/>
      <c r="BF355" s="831" t="str">
        <f aca="false">G354</f>
        <v/>
      </c>
      <c r="BG355" s="831"/>
      <c r="BH355" s="831"/>
    </row>
    <row r="356" customFormat="false" ht="15" hidden="false" customHeight="true" outlineLevel="0" collapsed="false">
      <c r="A356" s="730"/>
      <c r="B356" s="731"/>
      <c r="C356" s="731"/>
      <c r="D356" s="731"/>
      <c r="E356" s="731"/>
      <c r="F356" s="731"/>
      <c r="G356" s="732"/>
      <c r="H356" s="732"/>
      <c r="I356" s="732"/>
      <c r="J356" s="860"/>
      <c r="K356" s="732"/>
      <c r="L356" s="861"/>
      <c r="M356" s="862"/>
      <c r="N356" s="837"/>
      <c r="O356" s="863"/>
      <c r="P356" s="873" t="s">
        <v>92</v>
      </c>
      <c r="Q356" s="876" t="e">
        <f aca="false">IFERROR(VLOOKUP('別紙様式2-2（４・５月分）'!AR269,【参考】数式用!$AT$5:$AV$22,3,FALSE),"")))</f>
        <v>#N/A</v>
      </c>
      <c r="R356" s="874" t="s">
        <v>94</v>
      </c>
      <c r="S356" s="869" t="e">
        <f aca="false">IFERROR(VLOOKUP(K354,【参考】数式用!$A$5:$AB$27,MATCH(Q356,【参考】数式用!$B$4:$AB$4,0)+1,0),"")))</f>
        <v>#N/A</v>
      </c>
      <c r="T356" s="843" t="s">
        <v>419</v>
      </c>
      <c r="U356" s="922"/>
      <c r="V356" s="870" t="e">
        <f aca="false">IFERROR(VLOOKUP(K354,【参考】数式用!$A$5:$AB$27,MATCH(U356,【参考】数式用!$B$4:$AB$4,0)+1,0),"")))</f>
        <v>#N/A</v>
      </c>
      <c r="W356" s="846" t="s">
        <v>88</v>
      </c>
      <c r="X356" s="923"/>
      <c r="Y356" s="667" t="s">
        <v>89</v>
      </c>
      <c r="Z356" s="923"/>
      <c r="AA356" s="667" t="s">
        <v>372</v>
      </c>
      <c r="AB356" s="923"/>
      <c r="AC356" s="667" t="s">
        <v>89</v>
      </c>
      <c r="AD356" s="923"/>
      <c r="AE356" s="667" t="s">
        <v>90</v>
      </c>
      <c r="AF356" s="667" t="s">
        <v>101</v>
      </c>
      <c r="AG356" s="667" t="str">
        <f aca="false">IF(X356&gt;=1,(AB356*12+AD356)-(X356*12+Z356)+1,"")</f>
        <v/>
      </c>
      <c r="AH356" s="849" t="s">
        <v>373</v>
      </c>
      <c r="AI356" s="850" t="str">
        <f aca="false">IFERROR(ROUNDDOWN(ROUND(L354*V356,0)*M354,0)*AG356,"")</f>
        <v/>
      </c>
      <c r="AJ356" s="924" t="str">
        <f aca="false">IFERROR(ROUNDDOWN(ROUND((L354*(V356-AX354)),0)*M354,0)*AG356,"")</f>
        <v/>
      </c>
      <c r="AK356" s="852" t="e">
        <f aca="false">IFERROR(ROUNDDOWN(ROUNDDOWN(ROUND(L354*VLOOKUP(K354,【参考】数式用!$A$5:$AB$27,MATCH("新加算Ⅳ",【参考】数式用!$B$4:$AB$4,0)+1,0),0)*M354,0)*AG356*0.5,0),"")),0),0),0))</f>
        <v>#N/A</v>
      </c>
      <c r="AL356" s="925"/>
      <c r="AM356" s="940" t="e">
        <f aca="false">IFERROR(IF('別紙様式2-2（４・５月分）'!Q271="ベア加算","", IF(OR(U356="新加算Ⅰ",U356="新加算Ⅱ",U356="新加算Ⅲ",U356="新加算Ⅳ"),ROUNDDOWN(ROUND(L354*VLOOKUP(K354,【参考】数式用!$A$5:$I$27,MATCH("ベア加算",【参考】数式用!$B$4:$I$4,0)+1,0),0)*M354,0)*AG356,"")),"")),0),0))))</f>
        <v>#N/A</v>
      </c>
      <c r="AN356" s="927"/>
      <c r="AO356" s="930"/>
      <c r="AP356" s="929"/>
      <c r="AQ356" s="930"/>
      <c r="AR356" s="931"/>
      <c r="AS356" s="932"/>
      <c r="AT356" s="920"/>
      <c r="AU356" s="611"/>
      <c r="AV356" s="831" t="str">
        <f aca="false">IF(OR(AB354&lt;&gt;7,AD354&lt;&gt;3),"V列に色付け","")</f>
        <v/>
      </c>
      <c r="AW356" s="877"/>
      <c r="AX356" s="833"/>
      <c r="AY356" s="933"/>
      <c r="AZ356" s="835" t="e">
        <f aca="false">IF(AM356&lt;&gt;"",IF(AN356="○","入力済","未入力"),"")</f>
        <v>#N/A</v>
      </c>
      <c r="BA356" s="835" t="str">
        <f aca="false">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835" t="str">
        <f aca="false">IF(OR(U356="新加算Ⅴ（７）",U356="新加算Ⅴ（９）",U356="新加算Ⅴ（10）",U356="新加算Ⅴ（12）",U356="新加算Ⅴ（13）",U356="新加算Ⅴ（14）"),IF(OR(AP356="○",AP356="令和６年度中に満たす"),"入力済","未入力"),"")</f>
        <v/>
      </c>
      <c r="BC356" s="835" t="str">
        <f aca="false">IF(OR(U356="新加算Ⅰ",U356="新加算Ⅱ",U356="新加算Ⅲ",U356="新加算Ⅴ（１）",U356="新加算Ⅴ（３）",U356="新加算Ⅴ（８）"),IF(OR(AQ356="○",AQ356="令和６年度中に満たす"),"入力済","未入力"),"")</f>
        <v/>
      </c>
      <c r="BD356" s="934" t="str">
        <f aca="false">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831" t="str">
        <f aca="false">IF(OR(U356="新加算Ⅰ",U356="新加算Ⅴ（１）",U356="新加算Ⅴ（２）",U356="新加算Ⅴ（５）",U356="新加算Ⅴ（７）",U356="新加算Ⅴ（10）"),IF(AS356="","未入力","入力済"),"")</f>
        <v/>
      </c>
      <c r="BF356" s="831" t="str">
        <f aca="false">G354</f>
        <v/>
      </c>
      <c r="BG356" s="831"/>
      <c r="BH356" s="831"/>
    </row>
    <row r="357" customFormat="false" ht="30" hidden="false" customHeight="true" outlineLevel="0" collapsed="false">
      <c r="A357" s="730"/>
      <c r="B357" s="731"/>
      <c r="C357" s="731"/>
      <c r="D357" s="731"/>
      <c r="E357" s="731"/>
      <c r="F357" s="731"/>
      <c r="G357" s="732"/>
      <c r="H357" s="732"/>
      <c r="I357" s="732"/>
      <c r="J357" s="860"/>
      <c r="K357" s="732"/>
      <c r="L357" s="861"/>
      <c r="M357" s="862"/>
      <c r="N357" s="859" t="str">
        <f aca="false">IF('別紙様式2-2（４・５月分）'!Q271="","",'別紙様式2-2（４・５月分）'!Q271)</f>
        <v/>
      </c>
      <c r="O357" s="863"/>
      <c r="P357" s="873"/>
      <c r="Q357" s="876"/>
      <c r="R357" s="874"/>
      <c r="S357" s="869"/>
      <c r="T357" s="843"/>
      <c r="U357" s="922"/>
      <c r="V357" s="870"/>
      <c r="W357" s="846"/>
      <c r="X357" s="923"/>
      <c r="Y357" s="667"/>
      <c r="Z357" s="923"/>
      <c r="AA357" s="667"/>
      <c r="AB357" s="923"/>
      <c r="AC357" s="667"/>
      <c r="AD357" s="923"/>
      <c r="AE357" s="667"/>
      <c r="AF357" s="667"/>
      <c r="AG357" s="667"/>
      <c r="AH357" s="849"/>
      <c r="AI357" s="850"/>
      <c r="AJ357" s="924"/>
      <c r="AK357" s="852"/>
      <c r="AL357" s="925"/>
      <c r="AM357" s="940"/>
      <c r="AN357" s="927"/>
      <c r="AO357" s="930"/>
      <c r="AP357" s="929"/>
      <c r="AQ357" s="930"/>
      <c r="AR357" s="931"/>
      <c r="AS357" s="932"/>
      <c r="AT357" s="935" t="str">
        <f aca="false">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611"/>
      <c r="AV357" s="831"/>
      <c r="AW357" s="877" t="str">
        <f aca="false">IF('別紙様式2-2（４・５月分）'!O271="","",'別紙様式2-2（４・５月分）'!O271)</f>
        <v/>
      </c>
      <c r="AX357" s="833"/>
      <c r="AY357" s="936"/>
      <c r="AZ357" s="835" t="str">
        <f aca="false">IF(OR(U357="新加算Ⅰ",U357="新加算Ⅱ",U357="新加算Ⅲ",U357="新加算Ⅳ",U357="新加算Ⅴ（１）",U357="新加算Ⅴ（２）",U357="新加算Ⅴ（３）",U357="新加算ⅠⅤ（４）",U357="新加算Ⅴ（５）",U357="新加算Ⅴ（６）",U357="新加算Ⅴ（８）",U357="新加算Ⅴ（11）"),IF(AJ357="○","","未入力"),"")</f>
        <v/>
      </c>
      <c r="BA357" s="835" t="str">
        <f aca="false">IF(OR(V357="新加算Ⅰ",V357="新加算Ⅱ",V357="新加算Ⅲ",V357="新加算Ⅳ",V357="新加算Ⅴ（１）",V357="新加算Ⅴ（２）",V357="新加算Ⅴ（３）",V357="新加算ⅠⅤ（４）",V357="新加算Ⅴ（５）",V357="新加算Ⅴ（６）",V357="新加算Ⅴ（８）",V357="新加算Ⅴ（11）"),IF(AK357="○","","未入力"),"")</f>
        <v/>
      </c>
      <c r="BB357" s="835" t="str">
        <f aca="false">IF(OR(V357="新加算Ⅴ（７）",V357="新加算Ⅴ（９）",V357="新加算Ⅴ（10）",V357="新加算Ⅴ（12）",V357="新加算Ⅴ（13）",V357="新加算Ⅴ（14）"),IF(AL357="○","","未入力"),"")</f>
        <v/>
      </c>
      <c r="BC357" s="835" t="str">
        <f aca="false">IF(OR(V357="新加算Ⅰ",V357="新加算Ⅱ",V357="新加算Ⅲ",V357="新加算Ⅴ（１）",V357="新加算Ⅴ（３）",V357="新加算Ⅴ（８）"),IF(AM357="○","","未入力"),"")</f>
        <v/>
      </c>
      <c r="BD357" s="934" t="str">
        <f aca="false">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831" t="str">
        <f aca="false">IF(AND(U357&lt;&gt;"（参考）令和７年度の移行予定",OR(V357="新加算Ⅰ",V357="新加算Ⅴ（１）",V357="新加算Ⅴ（２）",V357="新加算Ⅴ（５）",V357="新加算Ⅴ（７）",V357="新加算Ⅴ（10）")),IF(AO357="","未入力",IF(AO357="いずれも取得していない","要件を満たさない","")),"")</f>
        <v/>
      </c>
      <c r="BF357" s="831" t="str">
        <f aca="false">G354</f>
        <v/>
      </c>
      <c r="BG357" s="831"/>
      <c r="BH357" s="831"/>
    </row>
    <row r="358" customFormat="false" ht="30" hidden="false" customHeight="true" outlineLevel="0" collapsed="false">
      <c r="A358" s="616" t="n">
        <v>87</v>
      </c>
      <c r="B358" s="617" t="str">
        <f aca="false">IF(基本情報入力シート!C140="","",基本情報入力シート!C140)</f>
        <v/>
      </c>
      <c r="C358" s="617"/>
      <c r="D358" s="617"/>
      <c r="E358" s="617"/>
      <c r="F358" s="617"/>
      <c r="G358" s="618" t="str">
        <f aca="false">IF(基本情報入力シート!M140="","",基本情報入力シート!M140)</f>
        <v/>
      </c>
      <c r="H358" s="618" t="str">
        <f aca="false">IF(基本情報入力シート!R140="","",基本情報入力シート!R140)</f>
        <v/>
      </c>
      <c r="I358" s="618" t="str">
        <f aca="false">IF(基本情報入力シート!W140="","",基本情報入力シート!W140)</f>
        <v/>
      </c>
      <c r="J358" s="808" t="str">
        <f aca="false">IF(基本情報入力シート!X140="","",基本情報入力シート!X140)</f>
        <v/>
      </c>
      <c r="K358" s="618" t="str">
        <f aca="false">IF(基本情報入力シート!Y140="","",基本情報入力シート!Y140)</f>
        <v/>
      </c>
      <c r="L358" s="809" t="str">
        <f aca="false">IF(基本情報入力シート!AB140="","",基本情報入力シート!AB140)</f>
        <v/>
      </c>
      <c r="M358" s="810" t="e">
        <f aca="false">IF(基本情報入力シート!AC140="","",基本情報入力シート!AC140)</f>
        <v>#N/A</v>
      </c>
      <c r="N358" s="811" t="str">
        <f aca="false">IF('別紙様式2-2（４・５月分）'!Q272="","",'別紙様式2-2（４・５月分）'!Q272)</f>
        <v/>
      </c>
      <c r="O358" s="863" t="e">
        <f aca="false">IF(SUM('別紙様式2-2（４・５月分）'!R272:R274)=0,"",SUM('別紙様式2-2（４・５月分）'!R272:R274))</f>
        <v>#N/A</v>
      </c>
      <c r="P358" s="813" t="e">
        <f aca="false">IFERROR(VLOOKUP('別紙様式2-2（４・５月分）'!AR272,【参考】数式用!$AT$5:$AU$22,2,FALSE),"")))</f>
        <v>#N/A</v>
      </c>
      <c r="Q358" s="813"/>
      <c r="R358" s="813"/>
      <c r="S358" s="864" t="e">
        <f aca="false">IFERROR(VLOOKUP(K358,【参考】数式用!$A$5:$AB$27,MATCH(P358,【参考】数式用!$B$4:$AB$4,0)+1,0),"")))</f>
        <v>#N/A</v>
      </c>
      <c r="T358" s="815" t="s">
        <v>418</v>
      </c>
      <c r="U358" s="903" t="str">
        <f aca="false">IF('別紙様式2-3（６月以降分）'!U358="","",'別紙様式2-3（６月以降分）'!U358)</f>
        <v/>
      </c>
      <c r="V358" s="865" t="e">
        <f aca="false">IFERROR(VLOOKUP(K358,【参考】数式用!$A$5:$AB$27,MATCH(U358,【参考】数式用!$B$4:$AB$4,0)+1,0),"")))</f>
        <v>#N/A</v>
      </c>
      <c r="W358" s="818" t="s">
        <v>88</v>
      </c>
      <c r="X358" s="904" t="n">
        <f aca="false">'別紙様式2-3（６月以降分）'!X358</f>
        <v>6</v>
      </c>
      <c r="Y358" s="626" t="s">
        <v>89</v>
      </c>
      <c r="Z358" s="904" t="n">
        <f aca="false">'別紙様式2-3（６月以降分）'!Z358</f>
        <v>6</v>
      </c>
      <c r="AA358" s="626" t="s">
        <v>372</v>
      </c>
      <c r="AB358" s="904" t="n">
        <f aca="false">'別紙様式2-3（６月以降分）'!AB358</f>
        <v>7</v>
      </c>
      <c r="AC358" s="626" t="s">
        <v>89</v>
      </c>
      <c r="AD358" s="904" t="n">
        <f aca="false">'別紙様式2-3（６月以降分）'!AD358</f>
        <v>3</v>
      </c>
      <c r="AE358" s="626" t="s">
        <v>90</v>
      </c>
      <c r="AF358" s="626" t="s">
        <v>101</v>
      </c>
      <c r="AG358" s="626" t="n">
        <f aca="false">IF(X358&gt;=1,(AB358*12+AD358)-(X358*12+Z358)+1,"")</f>
        <v>10</v>
      </c>
      <c r="AH358" s="821" t="s">
        <v>373</v>
      </c>
      <c r="AI358" s="866" t="str">
        <f aca="false">'別紙様式2-3（６月以降分）'!AI358</f>
        <v/>
      </c>
      <c r="AJ358" s="905" t="str">
        <f aca="false">'別紙様式2-3（６月以降分）'!AJ358</f>
        <v/>
      </c>
      <c r="AK358" s="937" t="n">
        <f aca="false">'別紙様式2-3（６月以降分）'!AK358</f>
        <v>0</v>
      </c>
      <c r="AL358" s="907" t="str">
        <f aca="false">IF('別紙様式2-3（６月以降分）'!AL358="","",'別紙様式2-3（６月以降分）'!AL358)</f>
        <v/>
      </c>
      <c r="AM358" s="908" t="n">
        <f aca="false">'別紙様式2-3（６月以降分）'!AM358</f>
        <v>0</v>
      </c>
      <c r="AN358" s="909" t="str">
        <f aca="false">IF('別紙様式2-3（６月以降分）'!AN358="","",'別紙様式2-3（６月以降分）'!AN358)</f>
        <v/>
      </c>
      <c r="AO358" s="704" t="str">
        <f aca="false">IF('別紙様式2-3（６月以降分）'!AO358="","",'別紙様式2-3（６月以降分）'!AO358)</f>
        <v/>
      </c>
      <c r="AP358" s="911" t="str">
        <f aca="false">IF('別紙様式2-3（６月以降分）'!AP358="","",'別紙様式2-3（６月以降分）'!AP358)</f>
        <v/>
      </c>
      <c r="AQ358" s="704" t="str">
        <f aca="false">IF('別紙様式2-3（６月以降分）'!AQ358="","",'別紙様式2-3（６月以降分）'!AQ358)</f>
        <v/>
      </c>
      <c r="AR358" s="913" t="str">
        <f aca="false">IF('別紙様式2-3（６月以降分）'!AR358="","",'別紙様式2-3（６月以降分）'!AR358)</f>
        <v/>
      </c>
      <c r="AS358" s="914" t="str">
        <f aca="false">IF('別紙様式2-3（６月以降分）'!AS358="","",'別紙様式2-3（６月以降分）'!AS358)</f>
        <v/>
      </c>
      <c r="AT358" s="915" t="str">
        <f aca="false">IF(AV360="","",IF(V360&lt;V358,"！加算の要件上は問題ありませんが、令和６年度当初の新加算の加算率と比較して、移行後の加算率が下がる計画になっています。",""))</f>
        <v/>
      </c>
      <c r="AU358" s="938"/>
      <c r="AV358" s="917"/>
      <c r="AW358" s="877" t="str">
        <f aca="false">IF('別紙様式2-2（４・５月分）'!O272="","",'別紙様式2-2（４・５月分）'!O272)</f>
        <v/>
      </c>
      <c r="AX358" s="833" t="e">
        <f aca="false">IF(SUM('別紙様式2-2（４・５月分）'!P272:P274)=0,"",SUM('別紙様式2-2（４・５月分）'!P272:P274))</f>
        <v>#N/A</v>
      </c>
      <c r="AY358" s="919" t="e">
        <f aca="false">IFERROR(VLOOKUP(K358,【参考】数式用!$AJ$2:$AK$24,2,FALSE),"")))</f>
        <v>#N/A</v>
      </c>
      <c r="AZ358" s="684"/>
      <c r="BE358" s="12"/>
      <c r="BF358" s="831" t="str">
        <f aca="false">G358</f>
        <v/>
      </c>
      <c r="BG358" s="831"/>
      <c r="BH358" s="831"/>
    </row>
    <row r="359" customFormat="false" ht="15" hidden="false" customHeight="true" outlineLevel="0" collapsed="false">
      <c r="A359" s="616"/>
      <c r="B359" s="617"/>
      <c r="C359" s="617"/>
      <c r="D359" s="617"/>
      <c r="E359" s="617"/>
      <c r="F359" s="617"/>
      <c r="G359" s="618"/>
      <c r="H359" s="618"/>
      <c r="I359" s="618"/>
      <c r="J359" s="808"/>
      <c r="K359" s="618"/>
      <c r="L359" s="809"/>
      <c r="M359" s="810"/>
      <c r="N359" s="837" t="str">
        <f aca="false">IF('別紙様式2-2（４・５月分）'!Q273="","",'別紙様式2-2（４・５月分）'!Q273)</f>
        <v/>
      </c>
      <c r="O359" s="863"/>
      <c r="P359" s="813"/>
      <c r="Q359" s="813"/>
      <c r="R359" s="813"/>
      <c r="S359" s="864"/>
      <c r="T359" s="815"/>
      <c r="U359" s="903"/>
      <c r="V359" s="865"/>
      <c r="W359" s="818"/>
      <c r="X359" s="904"/>
      <c r="Y359" s="626"/>
      <c r="Z359" s="904"/>
      <c r="AA359" s="626"/>
      <c r="AB359" s="904"/>
      <c r="AC359" s="626"/>
      <c r="AD359" s="904"/>
      <c r="AE359" s="626"/>
      <c r="AF359" s="626"/>
      <c r="AG359" s="626"/>
      <c r="AH359" s="821"/>
      <c r="AI359" s="866"/>
      <c r="AJ359" s="905"/>
      <c r="AK359" s="937"/>
      <c r="AL359" s="907"/>
      <c r="AM359" s="908"/>
      <c r="AN359" s="909"/>
      <c r="AO359" s="704"/>
      <c r="AP359" s="911"/>
      <c r="AQ359" s="704"/>
      <c r="AR359" s="913"/>
      <c r="AS359" s="914"/>
      <c r="AT359" s="920" t="str">
        <f aca="false">IF(AV360="","",IF(OR(AB360="",AB360&lt;&gt;7,AD360="",AD360&lt;&gt;3),"！算定期間の終わりが令和７年３月になっていません。年度内の廃止予定等がなければ、算定対象月を令和７年３月にしてください。",""))</f>
        <v/>
      </c>
      <c r="AU359" s="938"/>
      <c r="AV359" s="917"/>
      <c r="AW359" s="877" t="str">
        <f aca="false">IF('別紙様式2-2（４・５月分）'!O273="","",'別紙様式2-2（４・５月分）'!O273)</f>
        <v/>
      </c>
      <c r="AX359" s="833"/>
      <c r="AY359" s="919"/>
      <c r="AZ359" s="573"/>
      <c r="BE359" s="12"/>
      <c r="BF359" s="831" t="str">
        <f aca="false">G358</f>
        <v/>
      </c>
      <c r="BG359" s="831"/>
      <c r="BH359" s="831"/>
    </row>
    <row r="360" customFormat="false" ht="15" hidden="false" customHeight="true" outlineLevel="0" collapsed="false">
      <c r="A360" s="616"/>
      <c r="B360" s="617"/>
      <c r="C360" s="617"/>
      <c r="D360" s="617"/>
      <c r="E360" s="617"/>
      <c r="F360" s="617"/>
      <c r="G360" s="618"/>
      <c r="H360" s="618"/>
      <c r="I360" s="618"/>
      <c r="J360" s="808"/>
      <c r="K360" s="618"/>
      <c r="L360" s="809"/>
      <c r="M360" s="810"/>
      <c r="N360" s="837"/>
      <c r="O360" s="863"/>
      <c r="P360" s="873" t="s">
        <v>92</v>
      </c>
      <c r="Q360" s="876" t="e">
        <f aca="false">IFERROR(VLOOKUP('別紙様式2-2（４・５月分）'!AR272,【参考】数式用!$AT$5:$AV$22,3,FALSE),"")))</f>
        <v>#N/A</v>
      </c>
      <c r="R360" s="874" t="s">
        <v>94</v>
      </c>
      <c r="S360" s="875" t="e">
        <f aca="false">IFERROR(VLOOKUP(K358,【参考】数式用!$A$5:$AB$27,MATCH(Q360,【参考】数式用!$B$4:$AB$4,0)+1,0),"")))</f>
        <v>#N/A</v>
      </c>
      <c r="T360" s="843" t="s">
        <v>419</v>
      </c>
      <c r="U360" s="922"/>
      <c r="V360" s="870" t="e">
        <f aca="false">IFERROR(VLOOKUP(K358,【参考】数式用!$A$5:$AB$27,MATCH(U360,【参考】数式用!$B$4:$AB$4,0)+1,0),"")))</f>
        <v>#N/A</v>
      </c>
      <c r="W360" s="846" t="s">
        <v>88</v>
      </c>
      <c r="X360" s="923"/>
      <c r="Y360" s="667" t="s">
        <v>89</v>
      </c>
      <c r="Z360" s="923"/>
      <c r="AA360" s="667" t="s">
        <v>372</v>
      </c>
      <c r="AB360" s="923"/>
      <c r="AC360" s="667" t="s">
        <v>89</v>
      </c>
      <c r="AD360" s="923"/>
      <c r="AE360" s="667" t="s">
        <v>90</v>
      </c>
      <c r="AF360" s="667" t="s">
        <v>101</v>
      </c>
      <c r="AG360" s="667" t="str">
        <f aca="false">IF(X360&gt;=1,(AB360*12+AD360)-(X360*12+Z360)+1,"")</f>
        <v/>
      </c>
      <c r="AH360" s="849" t="s">
        <v>373</v>
      </c>
      <c r="AI360" s="850" t="str">
        <f aca="false">IFERROR(ROUNDDOWN(ROUND(L358*V360,0)*M358,0)*AG360,"")</f>
        <v/>
      </c>
      <c r="AJ360" s="924" t="str">
        <f aca="false">IFERROR(ROUNDDOWN(ROUND((L358*(V360-AX358)),0)*M358,0)*AG360,"")</f>
        <v/>
      </c>
      <c r="AK360" s="852" t="e">
        <f aca="false">IFERROR(ROUNDDOWN(ROUNDDOWN(ROUND(L358*VLOOKUP(K358,【参考】数式用!$A$5:$AB$27,MATCH("新加算Ⅳ",【参考】数式用!$B$4:$AB$4,0)+1,0),0)*M358,0)*AG360*0.5,0),"")),0),0),0))</f>
        <v>#N/A</v>
      </c>
      <c r="AL360" s="925"/>
      <c r="AM360" s="940" t="e">
        <f aca="false">IFERROR(IF('別紙様式2-2（４・５月分）'!Q274="ベア加算","", IF(OR(U360="新加算Ⅰ",U360="新加算Ⅱ",U360="新加算Ⅲ",U360="新加算Ⅳ"),ROUNDDOWN(ROUND(L358*VLOOKUP(K358,【参考】数式用!$A$5:$I$27,MATCH("ベア加算",【参考】数式用!$B$4:$I$4,0)+1,0),0)*M358,0)*AG360,"")),"")),0),0))))</f>
        <v>#N/A</v>
      </c>
      <c r="AN360" s="927"/>
      <c r="AO360" s="930"/>
      <c r="AP360" s="929"/>
      <c r="AQ360" s="930"/>
      <c r="AR360" s="931"/>
      <c r="AS360" s="932"/>
      <c r="AT360" s="920"/>
      <c r="AU360" s="611"/>
      <c r="AV360" s="831" t="str">
        <f aca="false">IF(OR(AB358&lt;&gt;7,AD358&lt;&gt;3),"V列に色付け","")</f>
        <v/>
      </c>
      <c r="AW360" s="877"/>
      <c r="AX360" s="833"/>
      <c r="AY360" s="933"/>
      <c r="AZ360" s="835" t="e">
        <f aca="false">IF(AM360&lt;&gt;"",IF(AN360="○","入力済","未入力"),"")</f>
        <v>#N/A</v>
      </c>
      <c r="BA360" s="835" t="str">
        <f aca="false">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835" t="str">
        <f aca="false">IF(OR(U360="新加算Ⅴ（７）",U360="新加算Ⅴ（９）",U360="新加算Ⅴ（10）",U360="新加算Ⅴ（12）",U360="新加算Ⅴ（13）",U360="新加算Ⅴ（14）"),IF(OR(AP360="○",AP360="令和６年度中に満たす"),"入力済","未入力"),"")</f>
        <v/>
      </c>
      <c r="BC360" s="835" t="str">
        <f aca="false">IF(OR(U360="新加算Ⅰ",U360="新加算Ⅱ",U360="新加算Ⅲ",U360="新加算Ⅴ（１）",U360="新加算Ⅴ（３）",U360="新加算Ⅴ（８）"),IF(OR(AQ360="○",AQ360="令和６年度中に満たす"),"入力済","未入力"),"")</f>
        <v/>
      </c>
      <c r="BD360" s="934" t="str">
        <f aca="false">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831" t="str">
        <f aca="false">IF(OR(U360="新加算Ⅰ",U360="新加算Ⅴ（１）",U360="新加算Ⅴ（２）",U360="新加算Ⅴ（５）",U360="新加算Ⅴ（７）",U360="新加算Ⅴ（10）"),IF(AS360="","未入力","入力済"),"")</f>
        <v/>
      </c>
      <c r="BF360" s="831" t="str">
        <f aca="false">G358</f>
        <v/>
      </c>
      <c r="BG360" s="831"/>
      <c r="BH360" s="831"/>
    </row>
    <row r="361" customFormat="false" ht="30" hidden="false" customHeight="true" outlineLevel="0" collapsed="false">
      <c r="A361" s="616"/>
      <c r="B361" s="617"/>
      <c r="C361" s="617"/>
      <c r="D361" s="617"/>
      <c r="E361" s="617"/>
      <c r="F361" s="617"/>
      <c r="G361" s="618"/>
      <c r="H361" s="618"/>
      <c r="I361" s="618"/>
      <c r="J361" s="808"/>
      <c r="K361" s="618"/>
      <c r="L361" s="809"/>
      <c r="M361" s="810"/>
      <c r="N361" s="859" t="str">
        <f aca="false">IF('別紙様式2-2（４・５月分）'!Q274="","",'別紙様式2-2（４・５月分）'!Q274)</f>
        <v/>
      </c>
      <c r="O361" s="863"/>
      <c r="P361" s="873"/>
      <c r="Q361" s="876"/>
      <c r="R361" s="874"/>
      <c r="S361" s="875"/>
      <c r="T361" s="843"/>
      <c r="U361" s="922"/>
      <c r="V361" s="870"/>
      <c r="W361" s="846"/>
      <c r="X361" s="923"/>
      <c r="Y361" s="667"/>
      <c r="Z361" s="923"/>
      <c r="AA361" s="667"/>
      <c r="AB361" s="923"/>
      <c r="AC361" s="667"/>
      <c r="AD361" s="923"/>
      <c r="AE361" s="667"/>
      <c r="AF361" s="667"/>
      <c r="AG361" s="667"/>
      <c r="AH361" s="849"/>
      <c r="AI361" s="850"/>
      <c r="AJ361" s="924"/>
      <c r="AK361" s="852"/>
      <c r="AL361" s="925"/>
      <c r="AM361" s="940"/>
      <c r="AN361" s="927"/>
      <c r="AO361" s="930"/>
      <c r="AP361" s="929"/>
      <c r="AQ361" s="930"/>
      <c r="AR361" s="931"/>
      <c r="AS361" s="932"/>
      <c r="AT361" s="935" t="str">
        <f aca="false">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611"/>
      <c r="AV361" s="831"/>
      <c r="AW361" s="877" t="str">
        <f aca="false">IF('別紙様式2-2（４・５月分）'!O274="","",'別紙様式2-2（４・５月分）'!O274)</f>
        <v/>
      </c>
      <c r="AX361" s="833"/>
      <c r="AY361" s="936"/>
      <c r="AZ361" s="835" t="str">
        <f aca="false">IF(OR(U361="新加算Ⅰ",U361="新加算Ⅱ",U361="新加算Ⅲ",U361="新加算Ⅳ",U361="新加算Ⅴ（１）",U361="新加算Ⅴ（２）",U361="新加算Ⅴ（３）",U361="新加算ⅠⅤ（４）",U361="新加算Ⅴ（５）",U361="新加算Ⅴ（６）",U361="新加算Ⅴ（８）",U361="新加算Ⅴ（11）"),IF(AJ361="○","","未入力"),"")</f>
        <v/>
      </c>
      <c r="BA361" s="835" t="str">
        <f aca="false">IF(OR(V361="新加算Ⅰ",V361="新加算Ⅱ",V361="新加算Ⅲ",V361="新加算Ⅳ",V361="新加算Ⅴ（１）",V361="新加算Ⅴ（２）",V361="新加算Ⅴ（３）",V361="新加算ⅠⅤ（４）",V361="新加算Ⅴ（５）",V361="新加算Ⅴ（６）",V361="新加算Ⅴ（８）",V361="新加算Ⅴ（11）"),IF(AK361="○","","未入力"),"")</f>
        <v/>
      </c>
      <c r="BB361" s="835" t="str">
        <f aca="false">IF(OR(V361="新加算Ⅴ（７）",V361="新加算Ⅴ（９）",V361="新加算Ⅴ（10）",V361="新加算Ⅴ（12）",V361="新加算Ⅴ（13）",V361="新加算Ⅴ（14）"),IF(AL361="○","","未入力"),"")</f>
        <v/>
      </c>
      <c r="BC361" s="835" t="str">
        <f aca="false">IF(OR(V361="新加算Ⅰ",V361="新加算Ⅱ",V361="新加算Ⅲ",V361="新加算Ⅴ（１）",V361="新加算Ⅴ（３）",V361="新加算Ⅴ（８）"),IF(AM361="○","","未入力"),"")</f>
        <v/>
      </c>
      <c r="BD361" s="934" t="str">
        <f aca="false">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831" t="str">
        <f aca="false">IF(AND(U361&lt;&gt;"（参考）令和７年度の移行予定",OR(V361="新加算Ⅰ",V361="新加算Ⅴ（１）",V361="新加算Ⅴ（２）",V361="新加算Ⅴ（５）",V361="新加算Ⅴ（７）",V361="新加算Ⅴ（10）")),IF(AO361="","未入力",IF(AO361="いずれも取得していない","要件を満たさない","")),"")</f>
        <v/>
      </c>
      <c r="BF361" s="831" t="str">
        <f aca="false">G358</f>
        <v/>
      </c>
      <c r="BG361" s="831"/>
      <c r="BH361" s="831"/>
    </row>
    <row r="362" customFormat="false" ht="30" hidden="false" customHeight="true" outlineLevel="0" collapsed="false">
      <c r="A362" s="730" t="n">
        <v>88</v>
      </c>
      <c r="B362" s="731" t="str">
        <f aca="false">IF(基本情報入力シート!C141="","",基本情報入力シート!C141)</f>
        <v/>
      </c>
      <c r="C362" s="731"/>
      <c r="D362" s="731"/>
      <c r="E362" s="731"/>
      <c r="F362" s="731"/>
      <c r="G362" s="732" t="str">
        <f aca="false">IF(基本情報入力シート!M141="","",基本情報入力シート!M141)</f>
        <v/>
      </c>
      <c r="H362" s="732" t="str">
        <f aca="false">IF(基本情報入力シート!R141="","",基本情報入力シート!R141)</f>
        <v/>
      </c>
      <c r="I362" s="732" t="str">
        <f aca="false">IF(基本情報入力シート!W141="","",基本情報入力シート!W141)</f>
        <v/>
      </c>
      <c r="J362" s="860" t="str">
        <f aca="false">IF(基本情報入力シート!X141="","",基本情報入力シート!X141)</f>
        <v/>
      </c>
      <c r="K362" s="732" t="str">
        <f aca="false">IF(基本情報入力シート!Y141="","",基本情報入力シート!Y141)</f>
        <v/>
      </c>
      <c r="L362" s="861" t="str">
        <f aca="false">IF(基本情報入力シート!AB141="","",基本情報入力シート!AB141)</f>
        <v/>
      </c>
      <c r="M362" s="862" t="e">
        <f aca="false">IF(基本情報入力シート!AC141="","",基本情報入力シート!AC141)</f>
        <v>#N/A</v>
      </c>
      <c r="N362" s="811" t="str">
        <f aca="false">IF('別紙様式2-2（４・５月分）'!Q275="","",'別紙様式2-2（４・５月分）'!Q275)</f>
        <v/>
      </c>
      <c r="O362" s="863" t="e">
        <f aca="false">IF(SUM('別紙様式2-2（４・５月分）'!R275:R277)=0,"",SUM('別紙様式2-2（４・５月分）'!R275:R277))</f>
        <v>#N/A</v>
      </c>
      <c r="P362" s="813" t="e">
        <f aca="false">IFERROR(VLOOKUP('別紙様式2-2（４・５月分）'!AR275,【参考】数式用!$AT$5:$AU$22,2,FALSE),"")))</f>
        <v>#N/A</v>
      </c>
      <c r="Q362" s="813"/>
      <c r="R362" s="813"/>
      <c r="S362" s="864" t="e">
        <f aca="false">IFERROR(VLOOKUP(K362,【参考】数式用!$A$5:$AB$27,MATCH(P362,【参考】数式用!$B$4:$AB$4,0)+1,0),"")))</f>
        <v>#N/A</v>
      </c>
      <c r="T362" s="815" t="s">
        <v>418</v>
      </c>
      <c r="U362" s="903" t="str">
        <f aca="false">IF('別紙様式2-3（６月以降分）'!U362="","",'別紙様式2-3（６月以降分）'!U362)</f>
        <v/>
      </c>
      <c r="V362" s="865" t="e">
        <f aca="false">IFERROR(VLOOKUP(K362,【参考】数式用!$A$5:$AB$27,MATCH(U362,【参考】数式用!$B$4:$AB$4,0)+1,0),"")))</f>
        <v>#N/A</v>
      </c>
      <c r="W362" s="818" t="s">
        <v>88</v>
      </c>
      <c r="X362" s="904" t="n">
        <f aca="false">'別紙様式2-3（６月以降分）'!X362</f>
        <v>6</v>
      </c>
      <c r="Y362" s="626" t="s">
        <v>89</v>
      </c>
      <c r="Z362" s="904" t="n">
        <f aca="false">'別紙様式2-3（６月以降分）'!Z362</f>
        <v>6</v>
      </c>
      <c r="AA362" s="626" t="s">
        <v>372</v>
      </c>
      <c r="AB362" s="904" t="n">
        <f aca="false">'別紙様式2-3（６月以降分）'!AB362</f>
        <v>7</v>
      </c>
      <c r="AC362" s="626" t="s">
        <v>89</v>
      </c>
      <c r="AD362" s="904" t="n">
        <f aca="false">'別紙様式2-3（６月以降分）'!AD362</f>
        <v>3</v>
      </c>
      <c r="AE362" s="626" t="s">
        <v>90</v>
      </c>
      <c r="AF362" s="626" t="s">
        <v>101</v>
      </c>
      <c r="AG362" s="626" t="n">
        <f aca="false">IF(X362&gt;=1,(AB362*12+AD362)-(X362*12+Z362)+1,"")</f>
        <v>10</v>
      </c>
      <c r="AH362" s="821" t="s">
        <v>373</v>
      </c>
      <c r="AI362" s="866" t="str">
        <f aca="false">'別紙様式2-3（６月以降分）'!AI362</f>
        <v/>
      </c>
      <c r="AJ362" s="905" t="str">
        <f aca="false">'別紙様式2-3（６月以降分）'!AJ362</f>
        <v/>
      </c>
      <c r="AK362" s="937" t="n">
        <f aca="false">'別紙様式2-3（６月以降分）'!AK362</f>
        <v>0</v>
      </c>
      <c r="AL362" s="907" t="str">
        <f aca="false">IF('別紙様式2-3（６月以降分）'!AL362="","",'別紙様式2-3（６月以降分）'!AL362)</f>
        <v/>
      </c>
      <c r="AM362" s="908" t="n">
        <f aca="false">'別紙様式2-3（６月以降分）'!AM362</f>
        <v>0</v>
      </c>
      <c r="AN362" s="909" t="str">
        <f aca="false">IF('別紙様式2-3（６月以降分）'!AN362="","",'別紙様式2-3（６月以降分）'!AN362)</f>
        <v/>
      </c>
      <c r="AO362" s="704" t="str">
        <f aca="false">IF('別紙様式2-3（６月以降分）'!AO362="","",'別紙様式2-3（６月以降分）'!AO362)</f>
        <v/>
      </c>
      <c r="AP362" s="911" t="str">
        <f aca="false">IF('別紙様式2-3（６月以降分）'!AP362="","",'別紙様式2-3（６月以降分）'!AP362)</f>
        <v/>
      </c>
      <c r="AQ362" s="704" t="str">
        <f aca="false">IF('別紙様式2-3（６月以降分）'!AQ362="","",'別紙様式2-3（６月以降分）'!AQ362)</f>
        <v/>
      </c>
      <c r="AR362" s="913" t="str">
        <f aca="false">IF('別紙様式2-3（６月以降分）'!AR362="","",'別紙様式2-3（６月以降分）'!AR362)</f>
        <v/>
      </c>
      <c r="AS362" s="914" t="str">
        <f aca="false">IF('別紙様式2-3（６月以降分）'!AS362="","",'別紙様式2-3（６月以降分）'!AS362)</f>
        <v/>
      </c>
      <c r="AT362" s="915" t="str">
        <f aca="false">IF(AV364="","",IF(V364&lt;V362,"！加算の要件上は問題ありませんが、令和６年度当初の新加算の加算率と比較して、移行後の加算率が下がる計画になっています。",""))</f>
        <v/>
      </c>
      <c r="AU362" s="938"/>
      <c r="AV362" s="917"/>
      <c r="AW362" s="877" t="str">
        <f aca="false">IF('別紙様式2-2（４・５月分）'!O275="","",'別紙様式2-2（４・５月分）'!O275)</f>
        <v/>
      </c>
      <c r="AX362" s="833" t="e">
        <f aca="false">IF(SUM('別紙様式2-2（４・５月分）'!P275:P277)=0,"",SUM('別紙様式2-2（４・５月分）'!P275:P277))</f>
        <v>#N/A</v>
      </c>
      <c r="AY362" s="939" t="e">
        <f aca="false">IFERROR(VLOOKUP(K362,【参考】数式用!$AJ$2:$AK$24,2,FALSE),"")))</f>
        <v>#N/A</v>
      </c>
      <c r="AZ362" s="684"/>
      <c r="BE362" s="12"/>
      <c r="BF362" s="831" t="str">
        <f aca="false">G362</f>
        <v/>
      </c>
      <c r="BG362" s="831"/>
      <c r="BH362" s="831"/>
    </row>
    <row r="363" customFormat="false" ht="15" hidden="false" customHeight="true" outlineLevel="0" collapsed="false">
      <c r="A363" s="730"/>
      <c r="B363" s="731"/>
      <c r="C363" s="731"/>
      <c r="D363" s="731"/>
      <c r="E363" s="731"/>
      <c r="F363" s="731"/>
      <c r="G363" s="732"/>
      <c r="H363" s="732"/>
      <c r="I363" s="732"/>
      <c r="J363" s="860"/>
      <c r="K363" s="732"/>
      <c r="L363" s="861"/>
      <c r="M363" s="862"/>
      <c r="N363" s="837" t="str">
        <f aca="false">IF('別紙様式2-2（４・５月分）'!Q276="","",'別紙様式2-2（４・５月分）'!Q276)</f>
        <v/>
      </c>
      <c r="O363" s="863"/>
      <c r="P363" s="813"/>
      <c r="Q363" s="813"/>
      <c r="R363" s="813"/>
      <c r="S363" s="864"/>
      <c r="T363" s="815"/>
      <c r="U363" s="903"/>
      <c r="V363" s="865"/>
      <c r="W363" s="818"/>
      <c r="X363" s="904"/>
      <c r="Y363" s="626"/>
      <c r="Z363" s="904"/>
      <c r="AA363" s="626"/>
      <c r="AB363" s="904"/>
      <c r="AC363" s="626"/>
      <c r="AD363" s="904"/>
      <c r="AE363" s="626"/>
      <c r="AF363" s="626"/>
      <c r="AG363" s="626"/>
      <c r="AH363" s="821"/>
      <c r="AI363" s="866"/>
      <c r="AJ363" s="905"/>
      <c r="AK363" s="937"/>
      <c r="AL363" s="907"/>
      <c r="AM363" s="908"/>
      <c r="AN363" s="909"/>
      <c r="AO363" s="704"/>
      <c r="AP363" s="911"/>
      <c r="AQ363" s="704"/>
      <c r="AR363" s="913"/>
      <c r="AS363" s="914"/>
      <c r="AT363" s="920" t="str">
        <f aca="false">IF(AV364="","",IF(OR(AB364="",AB364&lt;&gt;7,AD364="",AD364&lt;&gt;3),"！算定期間の終わりが令和７年３月になっていません。年度内の廃止予定等がなければ、算定対象月を令和７年３月にしてください。",""))</f>
        <v/>
      </c>
      <c r="AU363" s="938"/>
      <c r="AV363" s="917"/>
      <c r="AW363" s="877" t="str">
        <f aca="false">IF('別紙様式2-2（４・５月分）'!O276="","",'別紙様式2-2（４・５月分）'!O276)</f>
        <v/>
      </c>
      <c r="AX363" s="833"/>
      <c r="AY363" s="939"/>
      <c r="AZ363" s="573"/>
      <c r="BE363" s="12"/>
      <c r="BF363" s="831" t="str">
        <f aca="false">G362</f>
        <v/>
      </c>
      <c r="BG363" s="831"/>
      <c r="BH363" s="831"/>
    </row>
    <row r="364" customFormat="false" ht="15" hidden="false" customHeight="true" outlineLevel="0" collapsed="false">
      <c r="A364" s="730"/>
      <c r="B364" s="731"/>
      <c r="C364" s="731"/>
      <c r="D364" s="731"/>
      <c r="E364" s="731"/>
      <c r="F364" s="731"/>
      <c r="G364" s="732"/>
      <c r="H364" s="732"/>
      <c r="I364" s="732"/>
      <c r="J364" s="860"/>
      <c r="K364" s="732"/>
      <c r="L364" s="861"/>
      <c r="M364" s="862"/>
      <c r="N364" s="837"/>
      <c r="O364" s="863"/>
      <c r="P364" s="873" t="s">
        <v>92</v>
      </c>
      <c r="Q364" s="876" t="e">
        <f aca="false">IFERROR(VLOOKUP('別紙様式2-2（４・５月分）'!AR275,【参考】数式用!$AT$5:$AV$22,3,FALSE),"")))</f>
        <v>#N/A</v>
      </c>
      <c r="R364" s="874" t="s">
        <v>94</v>
      </c>
      <c r="S364" s="869" t="e">
        <f aca="false">IFERROR(VLOOKUP(K362,【参考】数式用!$A$5:$AB$27,MATCH(Q364,【参考】数式用!$B$4:$AB$4,0)+1,0),"")))</f>
        <v>#N/A</v>
      </c>
      <c r="T364" s="843" t="s">
        <v>419</v>
      </c>
      <c r="U364" s="922"/>
      <c r="V364" s="870" t="e">
        <f aca="false">IFERROR(VLOOKUP(K362,【参考】数式用!$A$5:$AB$27,MATCH(U364,【参考】数式用!$B$4:$AB$4,0)+1,0),"")))</f>
        <v>#N/A</v>
      </c>
      <c r="W364" s="846" t="s">
        <v>88</v>
      </c>
      <c r="X364" s="923"/>
      <c r="Y364" s="667" t="s">
        <v>89</v>
      </c>
      <c r="Z364" s="923"/>
      <c r="AA364" s="667" t="s">
        <v>372</v>
      </c>
      <c r="AB364" s="923"/>
      <c r="AC364" s="667" t="s">
        <v>89</v>
      </c>
      <c r="AD364" s="923"/>
      <c r="AE364" s="667" t="s">
        <v>90</v>
      </c>
      <c r="AF364" s="667" t="s">
        <v>101</v>
      </c>
      <c r="AG364" s="667" t="str">
        <f aca="false">IF(X364&gt;=1,(AB364*12+AD364)-(X364*12+Z364)+1,"")</f>
        <v/>
      </c>
      <c r="AH364" s="849" t="s">
        <v>373</v>
      </c>
      <c r="AI364" s="850" t="str">
        <f aca="false">IFERROR(ROUNDDOWN(ROUND(L362*V364,0)*M362,0)*AG364,"")</f>
        <v/>
      </c>
      <c r="AJ364" s="924" t="str">
        <f aca="false">IFERROR(ROUNDDOWN(ROUND((L362*(V364-AX362)),0)*M362,0)*AG364,"")</f>
        <v/>
      </c>
      <c r="AK364" s="852" t="e">
        <f aca="false">IFERROR(ROUNDDOWN(ROUNDDOWN(ROUND(L362*VLOOKUP(K362,【参考】数式用!$A$5:$AB$27,MATCH("新加算Ⅳ",【参考】数式用!$B$4:$AB$4,0)+1,0),0)*M362,0)*AG364*0.5,0),"")),0),0),0))</f>
        <v>#N/A</v>
      </c>
      <c r="AL364" s="925"/>
      <c r="AM364" s="940" t="e">
        <f aca="false">IFERROR(IF('別紙様式2-2（４・５月分）'!Q277="ベア加算","", IF(OR(U364="新加算Ⅰ",U364="新加算Ⅱ",U364="新加算Ⅲ",U364="新加算Ⅳ"),ROUNDDOWN(ROUND(L362*VLOOKUP(K362,【参考】数式用!$A$5:$I$27,MATCH("ベア加算",【参考】数式用!$B$4:$I$4,0)+1,0),0)*M362,0)*AG364,"")),"")),0),0))))</f>
        <v>#N/A</v>
      </c>
      <c r="AN364" s="927"/>
      <c r="AO364" s="930"/>
      <c r="AP364" s="929"/>
      <c r="AQ364" s="930"/>
      <c r="AR364" s="931"/>
      <c r="AS364" s="932"/>
      <c r="AT364" s="920"/>
      <c r="AU364" s="611"/>
      <c r="AV364" s="831" t="str">
        <f aca="false">IF(OR(AB362&lt;&gt;7,AD362&lt;&gt;3),"V列に色付け","")</f>
        <v/>
      </c>
      <c r="AW364" s="877"/>
      <c r="AX364" s="833"/>
      <c r="AY364" s="933"/>
      <c r="AZ364" s="835" t="e">
        <f aca="false">IF(AM364&lt;&gt;"",IF(AN364="○","入力済","未入力"),"")</f>
        <v>#N/A</v>
      </c>
      <c r="BA364" s="835" t="str">
        <f aca="false">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835" t="str">
        <f aca="false">IF(OR(U364="新加算Ⅴ（７）",U364="新加算Ⅴ（９）",U364="新加算Ⅴ（10）",U364="新加算Ⅴ（12）",U364="新加算Ⅴ（13）",U364="新加算Ⅴ（14）"),IF(OR(AP364="○",AP364="令和６年度中に満たす"),"入力済","未入力"),"")</f>
        <v/>
      </c>
      <c r="BC364" s="835" t="str">
        <f aca="false">IF(OR(U364="新加算Ⅰ",U364="新加算Ⅱ",U364="新加算Ⅲ",U364="新加算Ⅴ（１）",U364="新加算Ⅴ（３）",U364="新加算Ⅴ（８）"),IF(OR(AQ364="○",AQ364="令和６年度中に満たす"),"入力済","未入力"),"")</f>
        <v/>
      </c>
      <c r="BD364" s="934" t="str">
        <f aca="false">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831" t="str">
        <f aca="false">IF(OR(U364="新加算Ⅰ",U364="新加算Ⅴ（１）",U364="新加算Ⅴ（２）",U364="新加算Ⅴ（５）",U364="新加算Ⅴ（７）",U364="新加算Ⅴ（10）"),IF(AS364="","未入力","入力済"),"")</f>
        <v/>
      </c>
      <c r="BF364" s="831" t="str">
        <f aca="false">G362</f>
        <v/>
      </c>
      <c r="BG364" s="831"/>
      <c r="BH364" s="831"/>
    </row>
    <row r="365" customFormat="false" ht="30" hidden="false" customHeight="true" outlineLevel="0" collapsed="false">
      <c r="A365" s="730"/>
      <c r="B365" s="731"/>
      <c r="C365" s="731"/>
      <c r="D365" s="731"/>
      <c r="E365" s="731"/>
      <c r="F365" s="731"/>
      <c r="G365" s="732"/>
      <c r="H365" s="732"/>
      <c r="I365" s="732"/>
      <c r="J365" s="860"/>
      <c r="K365" s="732"/>
      <c r="L365" s="861"/>
      <c r="M365" s="862"/>
      <c r="N365" s="859" t="str">
        <f aca="false">IF('別紙様式2-2（４・５月分）'!Q277="","",'別紙様式2-2（４・５月分）'!Q277)</f>
        <v/>
      </c>
      <c r="O365" s="863"/>
      <c r="P365" s="873"/>
      <c r="Q365" s="876"/>
      <c r="R365" s="874"/>
      <c r="S365" s="869"/>
      <c r="T365" s="843"/>
      <c r="U365" s="922"/>
      <c r="V365" s="870"/>
      <c r="W365" s="846"/>
      <c r="X365" s="923"/>
      <c r="Y365" s="667"/>
      <c r="Z365" s="923"/>
      <c r="AA365" s="667"/>
      <c r="AB365" s="923"/>
      <c r="AC365" s="667"/>
      <c r="AD365" s="923"/>
      <c r="AE365" s="667"/>
      <c r="AF365" s="667"/>
      <c r="AG365" s="667"/>
      <c r="AH365" s="849"/>
      <c r="AI365" s="850"/>
      <c r="AJ365" s="924"/>
      <c r="AK365" s="852"/>
      <c r="AL365" s="925"/>
      <c r="AM365" s="940"/>
      <c r="AN365" s="927"/>
      <c r="AO365" s="930"/>
      <c r="AP365" s="929"/>
      <c r="AQ365" s="930"/>
      <c r="AR365" s="931"/>
      <c r="AS365" s="932"/>
      <c r="AT365" s="935" t="str">
        <f aca="false">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611"/>
      <c r="AV365" s="831"/>
      <c r="AW365" s="877" t="str">
        <f aca="false">IF('別紙様式2-2（４・５月分）'!O277="","",'別紙様式2-2（４・５月分）'!O277)</f>
        <v/>
      </c>
      <c r="AX365" s="833"/>
      <c r="AY365" s="936"/>
      <c r="AZ365" s="835" t="str">
        <f aca="false">IF(OR(U365="新加算Ⅰ",U365="新加算Ⅱ",U365="新加算Ⅲ",U365="新加算Ⅳ",U365="新加算Ⅴ（１）",U365="新加算Ⅴ（２）",U365="新加算Ⅴ（３）",U365="新加算ⅠⅤ（４）",U365="新加算Ⅴ（５）",U365="新加算Ⅴ（６）",U365="新加算Ⅴ（８）",U365="新加算Ⅴ（11）"),IF(AJ365="○","","未入力"),"")</f>
        <v/>
      </c>
      <c r="BA365" s="835" t="str">
        <f aca="false">IF(OR(V365="新加算Ⅰ",V365="新加算Ⅱ",V365="新加算Ⅲ",V365="新加算Ⅳ",V365="新加算Ⅴ（１）",V365="新加算Ⅴ（２）",V365="新加算Ⅴ（３）",V365="新加算ⅠⅤ（４）",V365="新加算Ⅴ（５）",V365="新加算Ⅴ（６）",V365="新加算Ⅴ（８）",V365="新加算Ⅴ（11）"),IF(AK365="○","","未入力"),"")</f>
        <v/>
      </c>
      <c r="BB365" s="835" t="str">
        <f aca="false">IF(OR(V365="新加算Ⅴ（７）",V365="新加算Ⅴ（９）",V365="新加算Ⅴ（10）",V365="新加算Ⅴ（12）",V365="新加算Ⅴ（13）",V365="新加算Ⅴ（14）"),IF(AL365="○","","未入力"),"")</f>
        <v/>
      </c>
      <c r="BC365" s="835" t="str">
        <f aca="false">IF(OR(V365="新加算Ⅰ",V365="新加算Ⅱ",V365="新加算Ⅲ",V365="新加算Ⅴ（１）",V365="新加算Ⅴ（３）",V365="新加算Ⅴ（８）"),IF(AM365="○","","未入力"),"")</f>
        <v/>
      </c>
      <c r="BD365" s="934" t="str">
        <f aca="false">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831" t="str">
        <f aca="false">IF(AND(U365&lt;&gt;"（参考）令和７年度の移行予定",OR(V365="新加算Ⅰ",V365="新加算Ⅴ（１）",V365="新加算Ⅴ（２）",V365="新加算Ⅴ（５）",V365="新加算Ⅴ（７）",V365="新加算Ⅴ（10）")),IF(AO365="","未入力",IF(AO365="いずれも取得していない","要件を満たさない","")),"")</f>
        <v/>
      </c>
      <c r="BF365" s="831" t="str">
        <f aca="false">G362</f>
        <v/>
      </c>
      <c r="BG365" s="831"/>
      <c r="BH365" s="831"/>
    </row>
    <row r="366" customFormat="false" ht="30" hidden="false" customHeight="true" outlineLevel="0" collapsed="false">
      <c r="A366" s="616" t="n">
        <v>89</v>
      </c>
      <c r="B366" s="617" t="str">
        <f aca="false">IF(基本情報入力シート!C142="","",基本情報入力シート!C142)</f>
        <v/>
      </c>
      <c r="C366" s="617"/>
      <c r="D366" s="617"/>
      <c r="E366" s="617"/>
      <c r="F366" s="617"/>
      <c r="G366" s="618" t="str">
        <f aca="false">IF(基本情報入力シート!M142="","",基本情報入力シート!M142)</f>
        <v/>
      </c>
      <c r="H366" s="618" t="str">
        <f aca="false">IF(基本情報入力シート!R142="","",基本情報入力シート!R142)</f>
        <v/>
      </c>
      <c r="I366" s="618" t="str">
        <f aca="false">IF(基本情報入力シート!W142="","",基本情報入力シート!W142)</f>
        <v/>
      </c>
      <c r="J366" s="808" t="str">
        <f aca="false">IF(基本情報入力シート!X142="","",基本情報入力シート!X142)</f>
        <v/>
      </c>
      <c r="K366" s="618" t="str">
        <f aca="false">IF(基本情報入力シート!Y142="","",基本情報入力シート!Y142)</f>
        <v/>
      </c>
      <c r="L366" s="809" t="str">
        <f aca="false">IF(基本情報入力シート!AB142="","",基本情報入力シート!AB142)</f>
        <v/>
      </c>
      <c r="M366" s="810" t="e">
        <f aca="false">IF(基本情報入力シート!AC142="","",基本情報入力シート!AC142)</f>
        <v>#N/A</v>
      </c>
      <c r="N366" s="811" t="str">
        <f aca="false">IF('別紙様式2-2（４・５月分）'!Q278="","",'別紙様式2-2（４・５月分）'!Q278)</f>
        <v/>
      </c>
      <c r="O366" s="863" t="e">
        <f aca="false">IF(SUM('別紙様式2-2（４・５月分）'!R278:R280)=0,"",SUM('別紙様式2-2（４・５月分）'!R278:R280))</f>
        <v>#N/A</v>
      </c>
      <c r="P366" s="813" t="e">
        <f aca="false">IFERROR(VLOOKUP('別紙様式2-2（４・５月分）'!AR278,【参考】数式用!$AT$5:$AU$22,2,FALSE),"")))</f>
        <v>#N/A</v>
      </c>
      <c r="Q366" s="813"/>
      <c r="R366" s="813"/>
      <c r="S366" s="864" t="e">
        <f aca="false">IFERROR(VLOOKUP(K366,【参考】数式用!$A$5:$AB$27,MATCH(P366,【参考】数式用!$B$4:$AB$4,0)+1,0),"")))</f>
        <v>#N/A</v>
      </c>
      <c r="T366" s="815" t="s">
        <v>418</v>
      </c>
      <c r="U366" s="903" t="str">
        <f aca="false">IF('別紙様式2-3（６月以降分）'!U366="","",'別紙様式2-3（６月以降分）'!U366)</f>
        <v/>
      </c>
      <c r="V366" s="865" t="e">
        <f aca="false">IFERROR(VLOOKUP(K366,【参考】数式用!$A$5:$AB$27,MATCH(U366,【参考】数式用!$B$4:$AB$4,0)+1,0),"")))</f>
        <v>#N/A</v>
      </c>
      <c r="W366" s="818" t="s">
        <v>88</v>
      </c>
      <c r="X366" s="904" t="n">
        <f aca="false">'別紙様式2-3（６月以降分）'!X366</f>
        <v>6</v>
      </c>
      <c r="Y366" s="626" t="s">
        <v>89</v>
      </c>
      <c r="Z366" s="904" t="n">
        <f aca="false">'別紙様式2-3（６月以降分）'!Z366</f>
        <v>6</v>
      </c>
      <c r="AA366" s="626" t="s">
        <v>372</v>
      </c>
      <c r="AB366" s="904" t="n">
        <f aca="false">'別紙様式2-3（６月以降分）'!AB366</f>
        <v>7</v>
      </c>
      <c r="AC366" s="626" t="s">
        <v>89</v>
      </c>
      <c r="AD366" s="904" t="n">
        <f aca="false">'別紙様式2-3（６月以降分）'!AD366</f>
        <v>3</v>
      </c>
      <c r="AE366" s="626" t="s">
        <v>90</v>
      </c>
      <c r="AF366" s="626" t="s">
        <v>101</v>
      </c>
      <c r="AG366" s="626" t="n">
        <f aca="false">IF(X366&gt;=1,(AB366*12+AD366)-(X366*12+Z366)+1,"")</f>
        <v>10</v>
      </c>
      <c r="AH366" s="821" t="s">
        <v>373</v>
      </c>
      <c r="AI366" s="866" t="str">
        <f aca="false">'別紙様式2-3（６月以降分）'!AI366</f>
        <v/>
      </c>
      <c r="AJ366" s="905" t="str">
        <f aca="false">'別紙様式2-3（６月以降分）'!AJ366</f>
        <v/>
      </c>
      <c r="AK366" s="937" t="n">
        <f aca="false">'別紙様式2-3（６月以降分）'!AK366</f>
        <v>0</v>
      </c>
      <c r="AL366" s="907" t="str">
        <f aca="false">IF('別紙様式2-3（６月以降分）'!AL366="","",'別紙様式2-3（６月以降分）'!AL366)</f>
        <v/>
      </c>
      <c r="AM366" s="908" t="n">
        <f aca="false">'別紙様式2-3（６月以降分）'!AM366</f>
        <v>0</v>
      </c>
      <c r="AN366" s="909" t="str">
        <f aca="false">IF('別紙様式2-3（６月以降分）'!AN366="","",'別紙様式2-3（６月以降分）'!AN366)</f>
        <v/>
      </c>
      <c r="AO366" s="704" t="str">
        <f aca="false">IF('別紙様式2-3（６月以降分）'!AO366="","",'別紙様式2-3（６月以降分）'!AO366)</f>
        <v/>
      </c>
      <c r="AP366" s="911" t="str">
        <f aca="false">IF('別紙様式2-3（６月以降分）'!AP366="","",'別紙様式2-3（６月以降分）'!AP366)</f>
        <v/>
      </c>
      <c r="AQ366" s="704" t="str">
        <f aca="false">IF('別紙様式2-3（６月以降分）'!AQ366="","",'別紙様式2-3（６月以降分）'!AQ366)</f>
        <v/>
      </c>
      <c r="AR366" s="913" t="str">
        <f aca="false">IF('別紙様式2-3（６月以降分）'!AR366="","",'別紙様式2-3（６月以降分）'!AR366)</f>
        <v/>
      </c>
      <c r="AS366" s="914" t="str">
        <f aca="false">IF('別紙様式2-3（６月以降分）'!AS366="","",'別紙様式2-3（６月以降分）'!AS366)</f>
        <v/>
      </c>
      <c r="AT366" s="915" t="str">
        <f aca="false">IF(AV368="","",IF(V368&lt;V366,"！加算の要件上は問題ありませんが、令和６年度当初の新加算の加算率と比較して、移行後の加算率が下がる計画になっています。",""))</f>
        <v/>
      </c>
      <c r="AU366" s="938"/>
      <c r="AV366" s="917"/>
      <c r="AW366" s="877" t="str">
        <f aca="false">IF('別紙様式2-2（４・５月分）'!O278="","",'別紙様式2-2（４・５月分）'!O278)</f>
        <v/>
      </c>
      <c r="AX366" s="833" t="e">
        <f aca="false">IF(SUM('別紙様式2-2（４・５月分）'!P278:P280)=0,"",SUM('別紙様式2-2（４・５月分）'!P278:P280))</f>
        <v>#N/A</v>
      </c>
      <c r="AY366" s="919" t="e">
        <f aca="false">IFERROR(VLOOKUP(K366,【参考】数式用!$AJ$2:$AK$24,2,FALSE),"")))</f>
        <v>#N/A</v>
      </c>
      <c r="AZ366" s="684"/>
      <c r="BE366" s="12"/>
      <c r="BF366" s="831" t="str">
        <f aca="false">G366</f>
        <v/>
      </c>
      <c r="BG366" s="831"/>
      <c r="BH366" s="831"/>
    </row>
    <row r="367" customFormat="false" ht="15" hidden="false" customHeight="true" outlineLevel="0" collapsed="false">
      <c r="A367" s="616"/>
      <c r="B367" s="617"/>
      <c r="C367" s="617"/>
      <c r="D367" s="617"/>
      <c r="E367" s="617"/>
      <c r="F367" s="617"/>
      <c r="G367" s="618"/>
      <c r="H367" s="618"/>
      <c r="I367" s="618"/>
      <c r="J367" s="808"/>
      <c r="K367" s="618"/>
      <c r="L367" s="809"/>
      <c r="M367" s="810"/>
      <c r="N367" s="837" t="str">
        <f aca="false">IF('別紙様式2-2（４・５月分）'!Q279="","",'別紙様式2-2（４・５月分）'!Q279)</f>
        <v/>
      </c>
      <c r="O367" s="863"/>
      <c r="P367" s="813"/>
      <c r="Q367" s="813"/>
      <c r="R367" s="813"/>
      <c r="S367" s="864"/>
      <c r="T367" s="815"/>
      <c r="U367" s="903"/>
      <c r="V367" s="865"/>
      <c r="W367" s="818"/>
      <c r="X367" s="904"/>
      <c r="Y367" s="626"/>
      <c r="Z367" s="904"/>
      <c r="AA367" s="626"/>
      <c r="AB367" s="904"/>
      <c r="AC367" s="626"/>
      <c r="AD367" s="904"/>
      <c r="AE367" s="626"/>
      <c r="AF367" s="626"/>
      <c r="AG367" s="626"/>
      <c r="AH367" s="821"/>
      <c r="AI367" s="866"/>
      <c r="AJ367" s="905"/>
      <c r="AK367" s="937"/>
      <c r="AL367" s="907"/>
      <c r="AM367" s="908"/>
      <c r="AN367" s="909"/>
      <c r="AO367" s="704"/>
      <c r="AP367" s="911"/>
      <c r="AQ367" s="704"/>
      <c r="AR367" s="913"/>
      <c r="AS367" s="914"/>
      <c r="AT367" s="920" t="str">
        <f aca="false">IF(AV368="","",IF(OR(AB368="",AB368&lt;&gt;7,AD368="",AD368&lt;&gt;3),"！算定期間の終わりが令和７年３月になっていません。年度内の廃止予定等がなければ、算定対象月を令和７年３月にしてください。",""))</f>
        <v/>
      </c>
      <c r="AU367" s="938"/>
      <c r="AV367" s="917"/>
      <c r="AW367" s="877" t="str">
        <f aca="false">IF('別紙様式2-2（４・５月分）'!O279="","",'別紙様式2-2（４・５月分）'!O279)</f>
        <v/>
      </c>
      <c r="AX367" s="833"/>
      <c r="AY367" s="919"/>
      <c r="AZ367" s="573"/>
      <c r="BE367" s="12"/>
      <c r="BF367" s="831" t="str">
        <f aca="false">G366</f>
        <v/>
      </c>
      <c r="BG367" s="831"/>
      <c r="BH367" s="831"/>
    </row>
    <row r="368" customFormat="false" ht="15" hidden="false" customHeight="true" outlineLevel="0" collapsed="false">
      <c r="A368" s="616"/>
      <c r="B368" s="617"/>
      <c r="C368" s="617"/>
      <c r="D368" s="617"/>
      <c r="E368" s="617"/>
      <c r="F368" s="617"/>
      <c r="G368" s="618"/>
      <c r="H368" s="618"/>
      <c r="I368" s="618"/>
      <c r="J368" s="808"/>
      <c r="K368" s="618"/>
      <c r="L368" s="809"/>
      <c r="M368" s="810"/>
      <c r="N368" s="837"/>
      <c r="O368" s="863"/>
      <c r="P368" s="873" t="s">
        <v>92</v>
      </c>
      <c r="Q368" s="876" t="e">
        <f aca="false">IFERROR(VLOOKUP('別紙様式2-2（４・５月分）'!AR278,【参考】数式用!$AT$5:$AV$22,3,FALSE),"")))</f>
        <v>#N/A</v>
      </c>
      <c r="R368" s="874" t="s">
        <v>94</v>
      </c>
      <c r="S368" s="875" t="e">
        <f aca="false">IFERROR(VLOOKUP(K366,【参考】数式用!$A$5:$AB$27,MATCH(Q368,【参考】数式用!$B$4:$AB$4,0)+1,0),"")))</f>
        <v>#N/A</v>
      </c>
      <c r="T368" s="843" t="s">
        <v>419</v>
      </c>
      <c r="U368" s="922"/>
      <c r="V368" s="870" t="e">
        <f aca="false">IFERROR(VLOOKUP(K366,【参考】数式用!$A$5:$AB$27,MATCH(U368,【参考】数式用!$B$4:$AB$4,0)+1,0),"")))</f>
        <v>#N/A</v>
      </c>
      <c r="W368" s="846" t="s">
        <v>88</v>
      </c>
      <c r="X368" s="923"/>
      <c r="Y368" s="667" t="s">
        <v>89</v>
      </c>
      <c r="Z368" s="923"/>
      <c r="AA368" s="667" t="s">
        <v>372</v>
      </c>
      <c r="AB368" s="923"/>
      <c r="AC368" s="667" t="s">
        <v>89</v>
      </c>
      <c r="AD368" s="923"/>
      <c r="AE368" s="667" t="s">
        <v>90</v>
      </c>
      <c r="AF368" s="667" t="s">
        <v>101</v>
      </c>
      <c r="AG368" s="667" t="str">
        <f aca="false">IF(X368&gt;=1,(AB368*12+AD368)-(X368*12+Z368)+1,"")</f>
        <v/>
      </c>
      <c r="AH368" s="849" t="s">
        <v>373</v>
      </c>
      <c r="AI368" s="850" t="str">
        <f aca="false">IFERROR(ROUNDDOWN(ROUND(L366*V368,0)*M366,0)*AG368,"")</f>
        <v/>
      </c>
      <c r="AJ368" s="924" t="str">
        <f aca="false">IFERROR(ROUNDDOWN(ROUND((L366*(V368-AX366)),0)*M366,0)*AG368,"")</f>
        <v/>
      </c>
      <c r="AK368" s="852" t="e">
        <f aca="false">IFERROR(ROUNDDOWN(ROUNDDOWN(ROUND(L366*VLOOKUP(K366,【参考】数式用!$A$5:$AB$27,MATCH("新加算Ⅳ",【参考】数式用!$B$4:$AB$4,0)+1,0),0)*M366,0)*AG368*0.5,0),"")),0),0),0))</f>
        <v>#N/A</v>
      </c>
      <c r="AL368" s="925"/>
      <c r="AM368" s="940" t="e">
        <f aca="false">IFERROR(IF('別紙様式2-2（４・５月分）'!Q280="ベア加算","", IF(OR(U368="新加算Ⅰ",U368="新加算Ⅱ",U368="新加算Ⅲ",U368="新加算Ⅳ"),ROUNDDOWN(ROUND(L366*VLOOKUP(K366,【参考】数式用!$A$5:$I$27,MATCH("ベア加算",【参考】数式用!$B$4:$I$4,0)+1,0),0)*M366,0)*AG368,"")),"")),0),0))))</f>
        <v>#N/A</v>
      </c>
      <c r="AN368" s="927"/>
      <c r="AO368" s="930"/>
      <c r="AP368" s="929"/>
      <c r="AQ368" s="930"/>
      <c r="AR368" s="931"/>
      <c r="AS368" s="932"/>
      <c r="AT368" s="920"/>
      <c r="AU368" s="611"/>
      <c r="AV368" s="831" t="str">
        <f aca="false">IF(OR(AB366&lt;&gt;7,AD366&lt;&gt;3),"V列に色付け","")</f>
        <v/>
      </c>
      <c r="AW368" s="877"/>
      <c r="AX368" s="833"/>
      <c r="AY368" s="933"/>
      <c r="AZ368" s="835" t="e">
        <f aca="false">IF(AM368&lt;&gt;"",IF(AN368="○","入力済","未入力"),"")</f>
        <v>#N/A</v>
      </c>
      <c r="BA368" s="835" t="str">
        <f aca="false">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835" t="str">
        <f aca="false">IF(OR(U368="新加算Ⅴ（７）",U368="新加算Ⅴ（９）",U368="新加算Ⅴ（10）",U368="新加算Ⅴ（12）",U368="新加算Ⅴ（13）",U368="新加算Ⅴ（14）"),IF(OR(AP368="○",AP368="令和６年度中に満たす"),"入力済","未入力"),"")</f>
        <v/>
      </c>
      <c r="BC368" s="835" t="str">
        <f aca="false">IF(OR(U368="新加算Ⅰ",U368="新加算Ⅱ",U368="新加算Ⅲ",U368="新加算Ⅴ（１）",U368="新加算Ⅴ（３）",U368="新加算Ⅴ（８）"),IF(OR(AQ368="○",AQ368="令和６年度中に満たす"),"入力済","未入力"),"")</f>
        <v/>
      </c>
      <c r="BD368" s="934" t="str">
        <f aca="false">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831" t="str">
        <f aca="false">IF(OR(U368="新加算Ⅰ",U368="新加算Ⅴ（１）",U368="新加算Ⅴ（２）",U368="新加算Ⅴ（５）",U368="新加算Ⅴ（７）",U368="新加算Ⅴ（10）"),IF(AS368="","未入力","入力済"),"")</f>
        <v/>
      </c>
      <c r="BF368" s="831" t="str">
        <f aca="false">G366</f>
        <v/>
      </c>
      <c r="BG368" s="831"/>
      <c r="BH368" s="831"/>
    </row>
    <row r="369" customFormat="false" ht="30" hidden="false" customHeight="true" outlineLevel="0" collapsed="false">
      <c r="A369" s="616"/>
      <c r="B369" s="617"/>
      <c r="C369" s="617"/>
      <c r="D369" s="617"/>
      <c r="E369" s="617"/>
      <c r="F369" s="617"/>
      <c r="G369" s="618"/>
      <c r="H369" s="618"/>
      <c r="I369" s="618"/>
      <c r="J369" s="808"/>
      <c r="K369" s="618"/>
      <c r="L369" s="809"/>
      <c r="M369" s="810"/>
      <c r="N369" s="859" t="str">
        <f aca="false">IF('別紙様式2-2（４・５月分）'!Q280="","",'別紙様式2-2（４・５月分）'!Q280)</f>
        <v/>
      </c>
      <c r="O369" s="863"/>
      <c r="P369" s="873"/>
      <c r="Q369" s="876"/>
      <c r="R369" s="874"/>
      <c r="S369" s="875"/>
      <c r="T369" s="843"/>
      <c r="U369" s="922"/>
      <c r="V369" s="870"/>
      <c r="W369" s="846"/>
      <c r="X369" s="923"/>
      <c r="Y369" s="667"/>
      <c r="Z369" s="923"/>
      <c r="AA369" s="667"/>
      <c r="AB369" s="923"/>
      <c r="AC369" s="667"/>
      <c r="AD369" s="923"/>
      <c r="AE369" s="667"/>
      <c r="AF369" s="667"/>
      <c r="AG369" s="667"/>
      <c r="AH369" s="849"/>
      <c r="AI369" s="850"/>
      <c r="AJ369" s="924"/>
      <c r="AK369" s="852"/>
      <c r="AL369" s="925"/>
      <c r="AM369" s="940"/>
      <c r="AN369" s="927"/>
      <c r="AO369" s="930"/>
      <c r="AP369" s="929"/>
      <c r="AQ369" s="930"/>
      <c r="AR369" s="931"/>
      <c r="AS369" s="932"/>
      <c r="AT369" s="935" t="str">
        <f aca="false">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611"/>
      <c r="AV369" s="831"/>
      <c r="AW369" s="877" t="str">
        <f aca="false">IF('別紙様式2-2（４・５月分）'!O280="","",'別紙様式2-2（４・５月分）'!O280)</f>
        <v/>
      </c>
      <c r="AX369" s="833"/>
      <c r="AY369" s="936"/>
      <c r="AZ369" s="835" t="str">
        <f aca="false">IF(OR(U369="新加算Ⅰ",U369="新加算Ⅱ",U369="新加算Ⅲ",U369="新加算Ⅳ",U369="新加算Ⅴ（１）",U369="新加算Ⅴ（２）",U369="新加算Ⅴ（３）",U369="新加算ⅠⅤ（４）",U369="新加算Ⅴ（５）",U369="新加算Ⅴ（６）",U369="新加算Ⅴ（８）",U369="新加算Ⅴ（11）"),IF(AJ369="○","","未入力"),"")</f>
        <v/>
      </c>
      <c r="BA369" s="835" t="str">
        <f aca="false">IF(OR(V369="新加算Ⅰ",V369="新加算Ⅱ",V369="新加算Ⅲ",V369="新加算Ⅳ",V369="新加算Ⅴ（１）",V369="新加算Ⅴ（２）",V369="新加算Ⅴ（３）",V369="新加算ⅠⅤ（４）",V369="新加算Ⅴ（５）",V369="新加算Ⅴ（６）",V369="新加算Ⅴ（８）",V369="新加算Ⅴ（11）"),IF(AK369="○","","未入力"),"")</f>
        <v/>
      </c>
      <c r="BB369" s="835" t="str">
        <f aca="false">IF(OR(V369="新加算Ⅴ（７）",V369="新加算Ⅴ（９）",V369="新加算Ⅴ（10）",V369="新加算Ⅴ（12）",V369="新加算Ⅴ（13）",V369="新加算Ⅴ（14）"),IF(AL369="○","","未入力"),"")</f>
        <v/>
      </c>
      <c r="BC369" s="835" t="str">
        <f aca="false">IF(OR(V369="新加算Ⅰ",V369="新加算Ⅱ",V369="新加算Ⅲ",V369="新加算Ⅴ（１）",V369="新加算Ⅴ（３）",V369="新加算Ⅴ（８）"),IF(AM369="○","","未入力"),"")</f>
        <v/>
      </c>
      <c r="BD369" s="934" t="str">
        <f aca="false">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831" t="str">
        <f aca="false">IF(AND(U369&lt;&gt;"（参考）令和７年度の移行予定",OR(V369="新加算Ⅰ",V369="新加算Ⅴ（１）",V369="新加算Ⅴ（２）",V369="新加算Ⅴ（５）",V369="新加算Ⅴ（７）",V369="新加算Ⅴ（10）")),IF(AO369="","未入力",IF(AO369="いずれも取得していない","要件を満たさない","")),"")</f>
        <v/>
      </c>
      <c r="BF369" s="831" t="str">
        <f aca="false">G366</f>
        <v/>
      </c>
      <c r="BG369" s="831"/>
      <c r="BH369" s="831"/>
    </row>
    <row r="370" customFormat="false" ht="30" hidden="false" customHeight="true" outlineLevel="0" collapsed="false">
      <c r="A370" s="730" t="n">
        <v>90</v>
      </c>
      <c r="B370" s="731" t="str">
        <f aca="false">IF(基本情報入力シート!C143="","",基本情報入力シート!C143)</f>
        <v/>
      </c>
      <c r="C370" s="731"/>
      <c r="D370" s="731"/>
      <c r="E370" s="731"/>
      <c r="F370" s="731"/>
      <c r="G370" s="732" t="str">
        <f aca="false">IF(基本情報入力シート!M143="","",基本情報入力シート!M143)</f>
        <v/>
      </c>
      <c r="H370" s="732" t="str">
        <f aca="false">IF(基本情報入力シート!R143="","",基本情報入力シート!R143)</f>
        <v/>
      </c>
      <c r="I370" s="732" t="str">
        <f aca="false">IF(基本情報入力シート!W143="","",基本情報入力シート!W143)</f>
        <v/>
      </c>
      <c r="J370" s="860" t="str">
        <f aca="false">IF(基本情報入力シート!X143="","",基本情報入力シート!X143)</f>
        <v/>
      </c>
      <c r="K370" s="732" t="str">
        <f aca="false">IF(基本情報入力シート!Y143="","",基本情報入力シート!Y143)</f>
        <v/>
      </c>
      <c r="L370" s="861" t="str">
        <f aca="false">IF(基本情報入力シート!AB143="","",基本情報入力シート!AB143)</f>
        <v/>
      </c>
      <c r="M370" s="862" t="e">
        <f aca="false">IF(基本情報入力シート!AC143="","",基本情報入力シート!AC143)</f>
        <v>#N/A</v>
      </c>
      <c r="N370" s="811" t="str">
        <f aca="false">IF('別紙様式2-2（４・５月分）'!Q281="","",'別紙様式2-2（４・５月分）'!Q281)</f>
        <v/>
      </c>
      <c r="O370" s="863" t="e">
        <f aca="false">IF(SUM('別紙様式2-2（４・５月分）'!R281:R283)=0,"",SUM('別紙様式2-2（４・５月分）'!R281:R283))</f>
        <v>#N/A</v>
      </c>
      <c r="P370" s="813" t="e">
        <f aca="false">IFERROR(VLOOKUP('別紙様式2-2（４・５月分）'!AR281,【参考】数式用!$AT$5:$AU$22,2,FALSE),"")))</f>
        <v>#N/A</v>
      </c>
      <c r="Q370" s="813"/>
      <c r="R370" s="813"/>
      <c r="S370" s="864" t="e">
        <f aca="false">IFERROR(VLOOKUP(K370,【参考】数式用!$A$5:$AB$27,MATCH(P370,【参考】数式用!$B$4:$AB$4,0)+1,0),"")))</f>
        <v>#N/A</v>
      </c>
      <c r="T370" s="815" t="s">
        <v>418</v>
      </c>
      <c r="U370" s="903" t="str">
        <f aca="false">IF('別紙様式2-3（６月以降分）'!U370="","",'別紙様式2-3（６月以降分）'!U370)</f>
        <v/>
      </c>
      <c r="V370" s="865" t="e">
        <f aca="false">IFERROR(VLOOKUP(K370,【参考】数式用!$A$5:$AB$27,MATCH(U370,【参考】数式用!$B$4:$AB$4,0)+1,0),"")))</f>
        <v>#N/A</v>
      </c>
      <c r="W370" s="818" t="s">
        <v>88</v>
      </c>
      <c r="X370" s="904" t="n">
        <f aca="false">'別紙様式2-3（６月以降分）'!X370</f>
        <v>6</v>
      </c>
      <c r="Y370" s="626" t="s">
        <v>89</v>
      </c>
      <c r="Z370" s="904" t="n">
        <f aca="false">'別紙様式2-3（６月以降分）'!Z370</f>
        <v>6</v>
      </c>
      <c r="AA370" s="626" t="s">
        <v>372</v>
      </c>
      <c r="AB370" s="904" t="n">
        <f aca="false">'別紙様式2-3（６月以降分）'!AB370</f>
        <v>7</v>
      </c>
      <c r="AC370" s="626" t="s">
        <v>89</v>
      </c>
      <c r="AD370" s="904" t="n">
        <f aca="false">'別紙様式2-3（６月以降分）'!AD370</f>
        <v>3</v>
      </c>
      <c r="AE370" s="626" t="s">
        <v>90</v>
      </c>
      <c r="AF370" s="626" t="s">
        <v>101</v>
      </c>
      <c r="AG370" s="626" t="n">
        <f aca="false">IF(X370&gt;=1,(AB370*12+AD370)-(X370*12+Z370)+1,"")</f>
        <v>10</v>
      </c>
      <c r="AH370" s="821" t="s">
        <v>373</v>
      </c>
      <c r="AI370" s="866" t="str">
        <f aca="false">'別紙様式2-3（６月以降分）'!AI370</f>
        <v/>
      </c>
      <c r="AJ370" s="905" t="str">
        <f aca="false">'別紙様式2-3（６月以降分）'!AJ370</f>
        <v/>
      </c>
      <c r="AK370" s="937" t="n">
        <f aca="false">'別紙様式2-3（６月以降分）'!AK370</f>
        <v>0</v>
      </c>
      <c r="AL370" s="907" t="str">
        <f aca="false">IF('別紙様式2-3（６月以降分）'!AL370="","",'別紙様式2-3（６月以降分）'!AL370)</f>
        <v/>
      </c>
      <c r="AM370" s="908" t="n">
        <f aca="false">'別紙様式2-3（６月以降分）'!AM370</f>
        <v>0</v>
      </c>
      <c r="AN370" s="909" t="str">
        <f aca="false">IF('別紙様式2-3（６月以降分）'!AN370="","",'別紙様式2-3（６月以降分）'!AN370)</f>
        <v/>
      </c>
      <c r="AO370" s="704" t="str">
        <f aca="false">IF('別紙様式2-3（６月以降分）'!AO370="","",'別紙様式2-3（６月以降分）'!AO370)</f>
        <v/>
      </c>
      <c r="AP370" s="911" t="str">
        <f aca="false">IF('別紙様式2-3（６月以降分）'!AP370="","",'別紙様式2-3（６月以降分）'!AP370)</f>
        <v/>
      </c>
      <c r="AQ370" s="704" t="str">
        <f aca="false">IF('別紙様式2-3（６月以降分）'!AQ370="","",'別紙様式2-3（６月以降分）'!AQ370)</f>
        <v/>
      </c>
      <c r="AR370" s="913" t="str">
        <f aca="false">IF('別紙様式2-3（６月以降分）'!AR370="","",'別紙様式2-3（６月以降分）'!AR370)</f>
        <v/>
      </c>
      <c r="AS370" s="914" t="str">
        <f aca="false">IF('別紙様式2-3（６月以降分）'!AS370="","",'別紙様式2-3（６月以降分）'!AS370)</f>
        <v/>
      </c>
      <c r="AT370" s="915" t="str">
        <f aca="false">IF(AV372="","",IF(V372&lt;V370,"！加算の要件上は問題ありませんが、令和６年度当初の新加算の加算率と比較して、移行後の加算率が下がる計画になっています。",""))</f>
        <v/>
      </c>
      <c r="AU370" s="938"/>
      <c r="AV370" s="917"/>
      <c r="AW370" s="877" t="str">
        <f aca="false">IF('別紙様式2-2（４・５月分）'!O281="","",'別紙様式2-2（４・５月分）'!O281)</f>
        <v/>
      </c>
      <c r="AX370" s="833" t="e">
        <f aca="false">IF(SUM('別紙様式2-2（４・５月分）'!P281:P283)=0,"",SUM('別紙様式2-2（４・５月分）'!P281:P283))</f>
        <v>#N/A</v>
      </c>
      <c r="AY370" s="939" t="e">
        <f aca="false">IFERROR(VLOOKUP(K370,【参考】数式用!$AJ$2:$AK$24,2,FALSE),"")))</f>
        <v>#N/A</v>
      </c>
      <c r="AZ370" s="684"/>
      <c r="BE370" s="12"/>
      <c r="BF370" s="831" t="str">
        <f aca="false">G370</f>
        <v/>
      </c>
      <c r="BG370" s="831"/>
      <c r="BH370" s="831"/>
    </row>
    <row r="371" customFormat="false" ht="15" hidden="false" customHeight="true" outlineLevel="0" collapsed="false">
      <c r="A371" s="730"/>
      <c r="B371" s="731"/>
      <c r="C371" s="731"/>
      <c r="D371" s="731"/>
      <c r="E371" s="731"/>
      <c r="F371" s="731"/>
      <c r="G371" s="732"/>
      <c r="H371" s="732"/>
      <c r="I371" s="732"/>
      <c r="J371" s="860"/>
      <c r="K371" s="732"/>
      <c r="L371" s="861"/>
      <c r="M371" s="862"/>
      <c r="N371" s="837" t="str">
        <f aca="false">IF('別紙様式2-2（４・５月分）'!Q282="","",'別紙様式2-2（４・５月分）'!Q282)</f>
        <v/>
      </c>
      <c r="O371" s="863"/>
      <c r="P371" s="813"/>
      <c r="Q371" s="813"/>
      <c r="R371" s="813"/>
      <c r="S371" s="864"/>
      <c r="T371" s="815"/>
      <c r="U371" s="903"/>
      <c r="V371" s="865"/>
      <c r="W371" s="818"/>
      <c r="X371" s="904"/>
      <c r="Y371" s="626"/>
      <c r="Z371" s="904"/>
      <c r="AA371" s="626"/>
      <c r="AB371" s="904"/>
      <c r="AC371" s="626"/>
      <c r="AD371" s="904"/>
      <c r="AE371" s="626"/>
      <c r="AF371" s="626"/>
      <c r="AG371" s="626"/>
      <c r="AH371" s="821"/>
      <c r="AI371" s="866"/>
      <c r="AJ371" s="905"/>
      <c r="AK371" s="937"/>
      <c r="AL371" s="907"/>
      <c r="AM371" s="908"/>
      <c r="AN371" s="909"/>
      <c r="AO371" s="704"/>
      <c r="AP371" s="911"/>
      <c r="AQ371" s="704"/>
      <c r="AR371" s="913"/>
      <c r="AS371" s="914"/>
      <c r="AT371" s="920" t="str">
        <f aca="false">IF(AV372="","",IF(OR(AB372="",AB372&lt;&gt;7,AD372="",AD372&lt;&gt;3),"！算定期間の終わりが令和７年３月になっていません。年度内の廃止予定等がなければ、算定対象月を令和７年３月にしてください。",""))</f>
        <v/>
      </c>
      <c r="AU371" s="938"/>
      <c r="AV371" s="917"/>
      <c r="AW371" s="877" t="str">
        <f aca="false">IF('別紙様式2-2（４・５月分）'!O282="","",'別紙様式2-2（４・５月分）'!O282)</f>
        <v/>
      </c>
      <c r="AX371" s="833"/>
      <c r="AY371" s="939"/>
      <c r="AZ371" s="573"/>
      <c r="BE371" s="12"/>
      <c r="BF371" s="831" t="str">
        <f aca="false">G370</f>
        <v/>
      </c>
      <c r="BG371" s="831"/>
      <c r="BH371" s="831"/>
    </row>
    <row r="372" customFormat="false" ht="15" hidden="false" customHeight="true" outlineLevel="0" collapsed="false">
      <c r="A372" s="730"/>
      <c r="B372" s="731"/>
      <c r="C372" s="731"/>
      <c r="D372" s="731"/>
      <c r="E372" s="731"/>
      <c r="F372" s="731"/>
      <c r="G372" s="732"/>
      <c r="H372" s="732"/>
      <c r="I372" s="732"/>
      <c r="J372" s="860"/>
      <c r="K372" s="732"/>
      <c r="L372" s="861"/>
      <c r="M372" s="862"/>
      <c r="N372" s="837"/>
      <c r="O372" s="863"/>
      <c r="P372" s="873" t="s">
        <v>92</v>
      </c>
      <c r="Q372" s="876" t="e">
        <f aca="false">IFERROR(VLOOKUP('別紙様式2-2（４・５月分）'!AR281,【参考】数式用!$AT$5:$AV$22,3,FALSE),"")))</f>
        <v>#N/A</v>
      </c>
      <c r="R372" s="874" t="s">
        <v>94</v>
      </c>
      <c r="S372" s="869" t="e">
        <f aca="false">IFERROR(VLOOKUP(K370,【参考】数式用!$A$5:$AB$27,MATCH(Q372,【参考】数式用!$B$4:$AB$4,0)+1,0),"")))</f>
        <v>#N/A</v>
      </c>
      <c r="T372" s="843" t="s">
        <v>419</v>
      </c>
      <c r="U372" s="922"/>
      <c r="V372" s="870" t="e">
        <f aca="false">IFERROR(VLOOKUP(K370,【参考】数式用!$A$5:$AB$27,MATCH(U372,【参考】数式用!$B$4:$AB$4,0)+1,0),"")))</f>
        <v>#N/A</v>
      </c>
      <c r="W372" s="846" t="s">
        <v>88</v>
      </c>
      <c r="X372" s="923"/>
      <c r="Y372" s="667" t="s">
        <v>89</v>
      </c>
      <c r="Z372" s="923"/>
      <c r="AA372" s="667" t="s">
        <v>372</v>
      </c>
      <c r="AB372" s="923"/>
      <c r="AC372" s="667" t="s">
        <v>89</v>
      </c>
      <c r="AD372" s="923"/>
      <c r="AE372" s="667" t="s">
        <v>90</v>
      </c>
      <c r="AF372" s="667" t="s">
        <v>101</v>
      </c>
      <c r="AG372" s="667" t="str">
        <f aca="false">IF(X372&gt;=1,(AB372*12+AD372)-(X372*12+Z372)+1,"")</f>
        <v/>
      </c>
      <c r="AH372" s="849" t="s">
        <v>373</v>
      </c>
      <c r="AI372" s="850" t="str">
        <f aca="false">IFERROR(ROUNDDOWN(ROUND(L370*V372,0)*M370,0)*AG372,"")</f>
        <v/>
      </c>
      <c r="AJ372" s="924" t="str">
        <f aca="false">IFERROR(ROUNDDOWN(ROUND((L370*(V372-AX370)),0)*M370,0)*AG372,"")</f>
        <v/>
      </c>
      <c r="AK372" s="852" t="e">
        <f aca="false">IFERROR(ROUNDDOWN(ROUNDDOWN(ROUND(L370*VLOOKUP(K370,【参考】数式用!$A$5:$AB$27,MATCH("新加算Ⅳ",【参考】数式用!$B$4:$AB$4,0)+1,0),0)*M370,0)*AG372*0.5,0),"")),0),0),0))</f>
        <v>#N/A</v>
      </c>
      <c r="AL372" s="925"/>
      <c r="AM372" s="940" t="e">
        <f aca="false">IFERROR(IF('別紙様式2-2（４・５月分）'!Q283="ベア加算","", IF(OR(U372="新加算Ⅰ",U372="新加算Ⅱ",U372="新加算Ⅲ",U372="新加算Ⅳ"),ROUNDDOWN(ROUND(L370*VLOOKUP(K370,【参考】数式用!$A$5:$I$27,MATCH("ベア加算",【参考】数式用!$B$4:$I$4,0)+1,0),0)*M370,0)*AG372,"")),"")),0),0))))</f>
        <v>#N/A</v>
      </c>
      <c r="AN372" s="927"/>
      <c r="AO372" s="930"/>
      <c r="AP372" s="929"/>
      <c r="AQ372" s="930"/>
      <c r="AR372" s="931"/>
      <c r="AS372" s="932"/>
      <c r="AT372" s="920"/>
      <c r="AU372" s="611"/>
      <c r="AV372" s="831" t="str">
        <f aca="false">IF(OR(AB370&lt;&gt;7,AD370&lt;&gt;3),"V列に色付け","")</f>
        <v/>
      </c>
      <c r="AW372" s="877"/>
      <c r="AX372" s="833"/>
      <c r="AY372" s="933"/>
      <c r="AZ372" s="835" t="e">
        <f aca="false">IF(AM372&lt;&gt;"",IF(AN372="○","入力済","未入力"),"")</f>
        <v>#N/A</v>
      </c>
      <c r="BA372" s="835" t="str">
        <f aca="false">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835" t="str">
        <f aca="false">IF(OR(U372="新加算Ⅴ（７）",U372="新加算Ⅴ（９）",U372="新加算Ⅴ（10）",U372="新加算Ⅴ（12）",U372="新加算Ⅴ（13）",U372="新加算Ⅴ（14）"),IF(OR(AP372="○",AP372="令和６年度中に満たす"),"入力済","未入力"),"")</f>
        <v/>
      </c>
      <c r="BC372" s="835" t="str">
        <f aca="false">IF(OR(U372="新加算Ⅰ",U372="新加算Ⅱ",U372="新加算Ⅲ",U372="新加算Ⅴ（１）",U372="新加算Ⅴ（３）",U372="新加算Ⅴ（８）"),IF(OR(AQ372="○",AQ372="令和６年度中に満たす"),"入力済","未入力"),"")</f>
        <v/>
      </c>
      <c r="BD372" s="934" t="str">
        <f aca="false">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831" t="str">
        <f aca="false">IF(OR(U372="新加算Ⅰ",U372="新加算Ⅴ（１）",U372="新加算Ⅴ（２）",U372="新加算Ⅴ（５）",U372="新加算Ⅴ（７）",U372="新加算Ⅴ（10）"),IF(AS372="","未入力","入力済"),"")</f>
        <v/>
      </c>
      <c r="BF372" s="831" t="str">
        <f aca="false">G370</f>
        <v/>
      </c>
      <c r="BG372" s="831"/>
      <c r="BH372" s="831"/>
    </row>
    <row r="373" customFormat="false" ht="30" hidden="false" customHeight="true" outlineLevel="0" collapsed="false">
      <c r="A373" s="730"/>
      <c r="B373" s="731"/>
      <c r="C373" s="731"/>
      <c r="D373" s="731"/>
      <c r="E373" s="731"/>
      <c r="F373" s="731"/>
      <c r="G373" s="732"/>
      <c r="H373" s="732"/>
      <c r="I373" s="732"/>
      <c r="J373" s="860"/>
      <c r="K373" s="732"/>
      <c r="L373" s="861"/>
      <c r="M373" s="862"/>
      <c r="N373" s="859" t="str">
        <f aca="false">IF('別紙様式2-2（４・５月分）'!Q283="","",'別紙様式2-2（４・５月分）'!Q283)</f>
        <v/>
      </c>
      <c r="O373" s="863"/>
      <c r="P373" s="873"/>
      <c r="Q373" s="876"/>
      <c r="R373" s="874"/>
      <c r="S373" s="869"/>
      <c r="T373" s="843"/>
      <c r="U373" s="922"/>
      <c r="V373" s="870"/>
      <c r="W373" s="846"/>
      <c r="X373" s="923"/>
      <c r="Y373" s="667"/>
      <c r="Z373" s="923"/>
      <c r="AA373" s="667"/>
      <c r="AB373" s="923"/>
      <c r="AC373" s="667"/>
      <c r="AD373" s="923"/>
      <c r="AE373" s="667"/>
      <c r="AF373" s="667"/>
      <c r="AG373" s="667"/>
      <c r="AH373" s="849"/>
      <c r="AI373" s="850"/>
      <c r="AJ373" s="924"/>
      <c r="AK373" s="852"/>
      <c r="AL373" s="925"/>
      <c r="AM373" s="940"/>
      <c r="AN373" s="927"/>
      <c r="AO373" s="930"/>
      <c r="AP373" s="929"/>
      <c r="AQ373" s="930"/>
      <c r="AR373" s="931"/>
      <c r="AS373" s="932"/>
      <c r="AT373" s="935" t="str">
        <f aca="false">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611"/>
      <c r="AV373" s="831"/>
      <c r="AW373" s="877" t="str">
        <f aca="false">IF('別紙様式2-2（４・５月分）'!O283="","",'別紙様式2-2（４・５月分）'!O283)</f>
        <v/>
      </c>
      <c r="AX373" s="833"/>
      <c r="AY373" s="936"/>
      <c r="AZ373" s="835" t="str">
        <f aca="false">IF(OR(U373="新加算Ⅰ",U373="新加算Ⅱ",U373="新加算Ⅲ",U373="新加算Ⅳ",U373="新加算Ⅴ（１）",U373="新加算Ⅴ（２）",U373="新加算Ⅴ（３）",U373="新加算ⅠⅤ（４）",U373="新加算Ⅴ（５）",U373="新加算Ⅴ（６）",U373="新加算Ⅴ（８）",U373="新加算Ⅴ（11）"),IF(AJ373="○","","未入力"),"")</f>
        <v/>
      </c>
      <c r="BA373" s="835" t="str">
        <f aca="false">IF(OR(V373="新加算Ⅰ",V373="新加算Ⅱ",V373="新加算Ⅲ",V373="新加算Ⅳ",V373="新加算Ⅴ（１）",V373="新加算Ⅴ（２）",V373="新加算Ⅴ（３）",V373="新加算ⅠⅤ（４）",V373="新加算Ⅴ（５）",V373="新加算Ⅴ（６）",V373="新加算Ⅴ（８）",V373="新加算Ⅴ（11）"),IF(AK373="○","","未入力"),"")</f>
        <v/>
      </c>
      <c r="BB373" s="835" t="str">
        <f aca="false">IF(OR(V373="新加算Ⅴ（７）",V373="新加算Ⅴ（９）",V373="新加算Ⅴ（10）",V373="新加算Ⅴ（12）",V373="新加算Ⅴ（13）",V373="新加算Ⅴ（14）"),IF(AL373="○","","未入力"),"")</f>
        <v/>
      </c>
      <c r="BC373" s="835" t="str">
        <f aca="false">IF(OR(V373="新加算Ⅰ",V373="新加算Ⅱ",V373="新加算Ⅲ",V373="新加算Ⅴ（１）",V373="新加算Ⅴ（３）",V373="新加算Ⅴ（８）"),IF(AM373="○","","未入力"),"")</f>
        <v/>
      </c>
      <c r="BD373" s="934" t="str">
        <f aca="false">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831" t="str">
        <f aca="false">IF(AND(U373&lt;&gt;"（参考）令和７年度の移行予定",OR(V373="新加算Ⅰ",V373="新加算Ⅴ（１）",V373="新加算Ⅴ（２）",V373="新加算Ⅴ（５）",V373="新加算Ⅴ（７）",V373="新加算Ⅴ（10）")),IF(AO373="","未入力",IF(AO373="いずれも取得していない","要件を満たさない","")),"")</f>
        <v/>
      </c>
      <c r="BF373" s="831" t="str">
        <f aca="false">G370</f>
        <v/>
      </c>
      <c r="BG373" s="831"/>
      <c r="BH373" s="831"/>
    </row>
    <row r="374" customFormat="false" ht="30" hidden="false" customHeight="true" outlineLevel="0" collapsed="false">
      <c r="A374" s="616" t="n">
        <v>91</v>
      </c>
      <c r="B374" s="731" t="str">
        <f aca="false">IF(基本情報入力シート!C144="","",基本情報入力シート!C144)</f>
        <v/>
      </c>
      <c r="C374" s="731"/>
      <c r="D374" s="731"/>
      <c r="E374" s="731"/>
      <c r="F374" s="731"/>
      <c r="G374" s="732" t="str">
        <f aca="false">IF(基本情報入力シート!M144="","",基本情報入力シート!M144)</f>
        <v/>
      </c>
      <c r="H374" s="732" t="str">
        <f aca="false">IF(基本情報入力シート!R144="","",基本情報入力シート!R144)</f>
        <v/>
      </c>
      <c r="I374" s="732" t="str">
        <f aca="false">IF(基本情報入力シート!W144="","",基本情報入力シート!W144)</f>
        <v/>
      </c>
      <c r="J374" s="860" t="str">
        <f aca="false">IF(基本情報入力シート!X144="","",基本情報入力シート!X144)</f>
        <v/>
      </c>
      <c r="K374" s="732" t="str">
        <f aca="false">IF(基本情報入力シート!Y144="","",基本情報入力シート!Y144)</f>
        <v/>
      </c>
      <c r="L374" s="861" t="str">
        <f aca="false">IF(基本情報入力シート!AB144="","",基本情報入力シート!AB144)</f>
        <v/>
      </c>
      <c r="M374" s="862" t="e">
        <f aca="false">IF(基本情報入力シート!AC144="","",基本情報入力シート!AC144)</f>
        <v>#N/A</v>
      </c>
      <c r="N374" s="811" t="str">
        <f aca="false">IF('別紙様式2-2（４・５月分）'!Q284="","",'別紙様式2-2（４・５月分）'!Q284)</f>
        <v/>
      </c>
      <c r="O374" s="863" t="e">
        <f aca="false">IF(SUM('別紙様式2-2（４・５月分）'!R284:R286)=0,"",SUM('別紙様式2-2（４・５月分）'!R284:R286))</f>
        <v>#N/A</v>
      </c>
      <c r="P374" s="813" t="e">
        <f aca="false">IFERROR(VLOOKUP('別紙様式2-2（４・５月分）'!AR284,【参考】数式用!$AT$5:$AU$22,2,FALSE),"")))</f>
        <v>#N/A</v>
      </c>
      <c r="Q374" s="813"/>
      <c r="R374" s="813"/>
      <c r="S374" s="864" t="e">
        <f aca="false">IFERROR(VLOOKUP(K374,【参考】数式用!$A$5:$AB$27,MATCH(P374,【参考】数式用!$B$4:$AB$4,0)+1,0),"")))</f>
        <v>#N/A</v>
      </c>
      <c r="T374" s="815" t="s">
        <v>418</v>
      </c>
      <c r="U374" s="903" t="str">
        <f aca="false">IF('別紙様式2-3（６月以降分）'!U374="","",'別紙様式2-3（６月以降分）'!U374)</f>
        <v/>
      </c>
      <c r="V374" s="865" t="e">
        <f aca="false">IFERROR(VLOOKUP(K374,【参考】数式用!$A$5:$AB$27,MATCH(U374,【参考】数式用!$B$4:$AB$4,0)+1,0),"")))</f>
        <v>#N/A</v>
      </c>
      <c r="W374" s="818" t="s">
        <v>88</v>
      </c>
      <c r="X374" s="904" t="n">
        <f aca="false">'別紙様式2-3（６月以降分）'!X374</f>
        <v>6</v>
      </c>
      <c r="Y374" s="626" t="s">
        <v>89</v>
      </c>
      <c r="Z374" s="904" t="n">
        <f aca="false">'別紙様式2-3（６月以降分）'!Z374</f>
        <v>6</v>
      </c>
      <c r="AA374" s="626" t="s">
        <v>372</v>
      </c>
      <c r="AB374" s="904" t="n">
        <f aca="false">'別紙様式2-3（６月以降分）'!AB374</f>
        <v>7</v>
      </c>
      <c r="AC374" s="626" t="s">
        <v>89</v>
      </c>
      <c r="AD374" s="904" t="n">
        <f aca="false">'別紙様式2-3（６月以降分）'!AD374</f>
        <v>3</v>
      </c>
      <c r="AE374" s="626" t="s">
        <v>90</v>
      </c>
      <c r="AF374" s="626" t="s">
        <v>101</v>
      </c>
      <c r="AG374" s="626" t="n">
        <f aca="false">IF(X374&gt;=1,(AB374*12+AD374)-(X374*12+Z374)+1,"")</f>
        <v>10</v>
      </c>
      <c r="AH374" s="821" t="s">
        <v>373</v>
      </c>
      <c r="AI374" s="866" t="str">
        <f aca="false">'別紙様式2-3（６月以降分）'!AI374</f>
        <v/>
      </c>
      <c r="AJ374" s="905" t="str">
        <f aca="false">'別紙様式2-3（６月以降分）'!AJ374</f>
        <v/>
      </c>
      <c r="AK374" s="937" t="n">
        <f aca="false">'別紙様式2-3（６月以降分）'!AK374</f>
        <v>0</v>
      </c>
      <c r="AL374" s="907" t="str">
        <f aca="false">IF('別紙様式2-3（６月以降分）'!AL374="","",'別紙様式2-3（６月以降分）'!AL374)</f>
        <v/>
      </c>
      <c r="AM374" s="908" t="n">
        <f aca="false">'別紙様式2-3（６月以降分）'!AM374</f>
        <v>0</v>
      </c>
      <c r="AN374" s="909" t="str">
        <f aca="false">IF('別紙様式2-3（６月以降分）'!AN374="","",'別紙様式2-3（６月以降分）'!AN374)</f>
        <v/>
      </c>
      <c r="AO374" s="704" t="str">
        <f aca="false">IF('別紙様式2-3（６月以降分）'!AO374="","",'別紙様式2-3（６月以降分）'!AO374)</f>
        <v/>
      </c>
      <c r="AP374" s="911" t="str">
        <f aca="false">IF('別紙様式2-3（６月以降分）'!AP374="","",'別紙様式2-3（６月以降分）'!AP374)</f>
        <v/>
      </c>
      <c r="AQ374" s="704" t="str">
        <f aca="false">IF('別紙様式2-3（６月以降分）'!AQ374="","",'別紙様式2-3（６月以降分）'!AQ374)</f>
        <v/>
      </c>
      <c r="AR374" s="913" t="str">
        <f aca="false">IF('別紙様式2-3（６月以降分）'!AR374="","",'別紙様式2-3（６月以降分）'!AR374)</f>
        <v/>
      </c>
      <c r="AS374" s="914" t="str">
        <f aca="false">IF('別紙様式2-3（６月以降分）'!AS374="","",'別紙様式2-3（６月以降分）'!AS374)</f>
        <v/>
      </c>
      <c r="AT374" s="915" t="str">
        <f aca="false">IF(AV376="","",IF(V376&lt;V374,"！加算の要件上は問題ありませんが、令和６年度当初の新加算の加算率と比較して、移行後の加算率が下がる計画になっています。",""))</f>
        <v/>
      </c>
      <c r="AU374" s="938"/>
      <c r="AV374" s="917"/>
      <c r="AW374" s="877" t="str">
        <f aca="false">IF('別紙様式2-2（４・５月分）'!O284="","",'別紙様式2-2（４・５月分）'!O284)</f>
        <v/>
      </c>
      <c r="AX374" s="833" t="e">
        <f aca="false">IF(SUM('別紙様式2-2（４・５月分）'!P284:P286)=0,"",SUM('別紙様式2-2（４・５月分）'!P284:P286))</f>
        <v>#N/A</v>
      </c>
      <c r="AY374" s="919" t="e">
        <f aca="false">IFERROR(VLOOKUP(K374,【参考】数式用!$AJ$2:$AK$24,2,FALSE),"")))</f>
        <v>#N/A</v>
      </c>
      <c r="AZ374" s="684"/>
      <c r="BE374" s="12"/>
      <c r="BF374" s="831" t="str">
        <f aca="false">G374</f>
        <v/>
      </c>
      <c r="BG374" s="831"/>
      <c r="BH374" s="831"/>
    </row>
    <row r="375" customFormat="false" ht="15" hidden="false" customHeight="true" outlineLevel="0" collapsed="false">
      <c r="A375" s="616"/>
      <c r="B375" s="731"/>
      <c r="C375" s="731"/>
      <c r="D375" s="731"/>
      <c r="E375" s="731"/>
      <c r="F375" s="731"/>
      <c r="G375" s="732"/>
      <c r="H375" s="732"/>
      <c r="I375" s="732"/>
      <c r="J375" s="860"/>
      <c r="K375" s="732"/>
      <c r="L375" s="861"/>
      <c r="M375" s="862"/>
      <c r="N375" s="837" t="str">
        <f aca="false">IF('別紙様式2-2（４・５月分）'!Q285="","",'別紙様式2-2（４・５月分）'!Q285)</f>
        <v/>
      </c>
      <c r="O375" s="863"/>
      <c r="P375" s="813"/>
      <c r="Q375" s="813"/>
      <c r="R375" s="813"/>
      <c r="S375" s="864"/>
      <c r="T375" s="815"/>
      <c r="U375" s="903"/>
      <c r="V375" s="865"/>
      <c r="W375" s="818"/>
      <c r="X375" s="904"/>
      <c r="Y375" s="626"/>
      <c r="Z375" s="904"/>
      <c r="AA375" s="626"/>
      <c r="AB375" s="904"/>
      <c r="AC375" s="626"/>
      <c r="AD375" s="904"/>
      <c r="AE375" s="626"/>
      <c r="AF375" s="626"/>
      <c r="AG375" s="626"/>
      <c r="AH375" s="821"/>
      <c r="AI375" s="866"/>
      <c r="AJ375" s="905"/>
      <c r="AK375" s="937"/>
      <c r="AL375" s="907"/>
      <c r="AM375" s="908"/>
      <c r="AN375" s="909"/>
      <c r="AO375" s="704"/>
      <c r="AP375" s="911"/>
      <c r="AQ375" s="704"/>
      <c r="AR375" s="913"/>
      <c r="AS375" s="914"/>
      <c r="AT375" s="920" t="str">
        <f aca="false">IF(AV376="","",IF(OR(AB376="",AB376&lt;&gt;7,AD376="",AD376&lt;&gt;3),"！算定期間の終わりが令和７年３月になっていません。年度内の廃止予定等がなければ、算定対象月を令和７年３月にしてください。",""))</f>
        <v/>
      </c>
      <c r="AU375" s="938"/>
      <c r="AV375" s="917"/>
      <c r="AW375" s="877" t="str">
        <f aca="false">IF('別紙様式2-2（４・５月分）'!O285="","",'別紙様式2-2（４・５月分）'!O285)</f>
        <v/>
      </c>
      <c r="AX375" s="833"/>
      <c r="AY375" s="919"/>
      <c r="AZ375" s="573"/>
      <c r="BE375" s="12"/>
      <c r="BF375" s="831" t="str">
        <f aca="false">G374</f>
        <v/>
      </c>
      <c r="BG375" s="831"/>
      <c r="BH375" s="831"/>
    </row>
    <row r="376" customFormat="false" ht="15" hidden="false" customHeight="true" outlineLevel="0" collapsed="false">
      <c r="A376" s="616"/>
      <c r="B376" s="731"/>
      <c r="C376" s="731"/>
      <c r="D376" s="731"/>
      <c r="E376" s="731"/>
      <c r="F376" s="731"/>
      <c r="G376" s="732"/>
      <c r="H376" s="732"/>
      <c r="I376" s="732"/>
      <c r="J376" s="860"/>
      <c r="K376" s="732"/>
      <c r="L376" s="861"/>
      <c r="M376" s="862"/>
      <c r="N376" s="837"/>
      <c r="O376" s="863"/>
      <c r="P376" s="873" t="s">
        <v>92</v>
      </c>
      <c r="Q376" s="876" t="e">
        <f aca="false">IFERROR(VLOOKUP('別紙様式2-2（４・５月分）'!AR284,【参考】数式用!$AT$5:$AV$22,3,FALSE),"")))</f>
        <v>#N/A</v>
      </c>
      <c r="R376" s="874" t="s">
        <v>94</v>
      </c>
      <c r="S376" s="869" t="e">
        <f aca="false">IFERROR(VLOOKUP(K374,【参考】数式用!$A$5:$AB$27,MATCH(Q376,【参考】数式用!$B$4:$AB$4,0)+1,0),"")))</f>
        <v>#N/A</v>
      </c>
      <c r="T376" s="843" t="s">
        <v>419</v>
      </c>
      <c r="U376" s="922"/>
      <c r="V376" s="870" t="e">
        <f aca="false">IFERROR(VLOOKUP(K374,【参考】数式用!$A$5:$AB$27,MATCH(U376,【参考】数式用!$B$4:$AB$4,0)+1,0),"")))</f>
        <v>#N/A</v>
      </c>
      <c r="W376" s="846" t="s">
        <v>88</v>
      </c>
      <c r="X376" s="923"/>
      <c r="Y376" s="667" t="s">
        <v>89</v>
      </c>
      <c r="Z376" s="923"/>
      <c r="AA376" s="667" t="s">
        <v>372</v>
      </c>
      <c r="AB376" s="923"/>
      <c r="AC376" s="667" t="s">
        <v>89</v>
      </c>
      <c r="AD376" s="923"/>
      <c r="AE376" s="667" t="s">
        <v>90</v>
      </c>
      <c r="AF376" s="667" t="s">
        <v>101</v>
      </c>
      <c r="AG376" s="667" t="str">
        <f aca="false">IF(X376&gt;=1,(AB376*12+AD376)-(X376*12+Z376)+1,"")</f>
        <v/>
      </c>
      <c r="AH376" s="849" t="s">
        <v>373</v>
      </c>
      <c r="AI376" s="850" t="str">
        <f aca="false">IFERROR(ROUNDDOWN(ROUND(L374*V376,0)*M374,0)*AG376,"")</f>
        <v/>
      </c>
      <c r="AJ376" s="924" t="str">
        <f aca="false">IFERROR(ROUNDDOWN(ROUND((L374*(V376-AX374)),0)*M374,0)*AG376,"")</f>
        <v/>
      </c>
      <c r="AK376" s="852" t="e">
        <f aca="false">IFERROR(ROUNDDOWN(ROUNDDOWN(ROUND(L374*VLOOKUP(K374,【参考】数式用!$A$5:$AB$27,MATCH("新加算Ⅳ",【参考】数式用!$B$4:$AB$4,0)+1,0),0)*M374,0)*AG376*0.5,0),"")),0),0),0))</f>
        <v>#N/A</v>
      </c>
      <c r="AL376" s="925"/>
      <c r="AM376" s="940" t="e">
        <f aca="false">IFERROR(IF('別紙様式2-2（４・５月分）'!Q286="ベア加算","", IF(OR(U376="新加算Ⅰ",U376="新加算Ⅱ",U376="新加算Ⅲ",U376="新加算Ⅳ"),ROUNDDOWN(ROUND(L374*VLOOKUP(K374,【参考】数式用!$A$5:$I$27,MATCH("ベア加算",【参考】数式用!$B$4:$I$4,0)+1,0),0)*M374,0)*AG376,"")),"")),0),0))))</f>
        <v>#N/A</v>
      </c>
      <c r="AN376" s="927"/>
      <c r="AO376" s="930"/>
      <c r="AP376" s="929"/>
      <c r="AQ376" s="930"/>
      <c r="AR376" s="931"/>
      <c r="AS376" s="932"/>
      <c r="AT376" s="920"/>
      <c r="AU376" s="611"/>
      <c r="AV376" s="831" t="str">
        <f aca="false">IF(OR(AB374&lt;&gt;7,AD374&lt;&gt;3),"V列に色付け","")</f>
        <v/>
      </c>
      <c r="AW376" s="877"/>
      <c r="AX376" s="833"/>
      <c r="AY376" s="933"/>
      <c r="AZ376" s="835" t="e">
        <f aca="false">IF(AM376&lt;&gt;"",IF(AN376="○","入力済","未入力"),"")</f>
        <v>#N/A</v>
      </c>
      <c r="BA376" s="835" t="str">
        <f aca="false">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835" t="str">
        <f aca="false">IF(OR(U376="新加算Ⅴ（７）",U376="新加算Ⅴ（９）",U376="新加算Ⅴ（10）",U376="新加算Ⅴ（12）",U376="新加算Ⅴ（13）",U376="新加算Ⅴ（14）"),IF(OR(AP376="○",AP376="令和６年度中に満たす"),"入力済","未入力"),"")</f>
        <v/>
      </c>
      <c r="BC376" s="835" t="str">
        <f aca="false">IF(OR(U376="新加算Ⅰ",U376="新加算Ⅱ",U376="新加算Ⅲ",U376="新加算Ⅴ（１）",U376="新加算Ⅴ（３）",U376="新加算Ⅴ（８）"),IF(OR(AQ376="○",AQ376="令和６年度中に満たす"),"入力済","未入力"),"")</f>
        <v/>
      </c>
      <c r="BD376" s="934" t="str">
        <f aca="false">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831" t="str">
        <f aca="false">IF(OR(U376="新加算Ⅰ",U376="新加算Ⅴ（１）",U376="新加算Ⅴ（２）",U376="新加算Ⅴ（５）",U376="新加算Ⅴ（７）",U376="新加算Ⅴ（10）"),IF(AS376="","未入力","入力済"),"")</f>
        <v/>
      </c>
      <c r="BF376" s="831" t="str">
        <f aca="false">G374</f>
        <v/>
      </c>
      <c r="BG376" s="831"/>
      <c r="BH376" s="831"/>
    </row>
    <row r="377" customFormat="false" ht="30" hidden="false" customHeight="true" outlineLevel="0" collapsed="false">
      <c r="A377" s="616"/>
      <c r="B377" s="731"/>
      <c r="C377" s="731"/>
      <c r="D377" s="731"/>
      <c r="E377" s="731"/>
      <c r="F377" s="731"/>
      <c r="G377" s="732"/>
      <c r="H377" s="732"/>
      <c r="I377" s="732"/>
      <c r="J377" s="860"/>
      <c r="K377" s="732"/>
      <c r="L377" s="861"/>
      <c r="M377" s="862"/>
      <c r="N377" s="859" t="str">
        <f aca="false">IF('別紙様式2-2（４・５月分）'!Q286="","",'別紙様式2-2（４・５月分）'!Q286)</f>
        <v/>
      </c>
      <c r="O377" s="863"/>
      <c r="P377" s="873"/>
      <c r="Q377" s="876"/>
      <c r="R377" s="874"/>
      <c r="S377" s="869"/>
      <c r="T377" s="843"/>
      <c r="U377" s="922"/>
      <c r="V377" s="870"/>
      <c r="W377" s="846"/>
      <c r="X377" s="923"/>
      <c r="Y377" s="667"/>
      <c r="Z377" s="923"/>
      <c r="AA377" s="667"/>
      <c r="AB377" s="923"/>
      <c r="AC377" s="667"/>
      <c r="AD377" s="923"/>
      <c r="AE377" s="667"/>
      <c r="AF377" s="667"/>
      <c r="AG377" s="667"/>
      <c r="AH377" s="849"/>
      <c r="AI377" s="850"/>
      <c r="AJ377" s="924"/>
      <c r="AK377" s="852"/>
      <c r="AL377" s="925"/>
      <c r="AM377" s="940"/>
      <c r="AN377" s="927"/>
      <c r="AO377" s="930"/>
      <c r="AP377" s="929"/>
      <c r="AQ377" s="930"/>
      <c r="AR377" s="931"/>
      <c r="AS377" s="932"/>
      <c r="AT377" s="935" t="str">
        <f aca="false">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611"/>
      <c r="AV377" s="831"/>
      <c r="AW377" s="877" t="str">
        <f aca="false">IF('別紙様式2-2（４・５月分）'!O286="","",'別紙様式2-2（４・５月分）'!O286)</f>
        <v/>
      </c>
      <c r="AX377" s="833"/>
      <c r="AY377" s="936"/>
      <c r="AZ377" s="835" t="str">
        <f aca="false">IF(OR(U377="新加算Ⅰ",U377="新加算Ⅱ",U377="新加算Ⅲ",U377="新加算Ⅳ",U377="新加算Ⅴ（１）",U377="新加算Ⅴ（２）",U377="新加算Ⅴ（３）",U377="新加算ⅠⅤ（４）",U377="新加算Ⅴ（５）",U377="新加算Ⅴ（６）",U377="新加算Ⅴ（８）",U377="新加算Ⅴ（11）"),IF(AJ377="○","","未入力"),"")</f>
        <v/>
      </c>
      <c r="BA377" s="835" t="str">
        <f aca="false">IF(OR(V377="新加算Ⅰ",V377="新加算Ⅱ",V377="新加算Ⅲ",V377="新加算Ⅳ",V377="新加算Ⅴ（１）",V377="新加算Ⅴ（２）",V377="新加算Ⅴ（３）",V377="新加算ⅠⅤ（４）",V377="新加算Ⅴ（５）",V377="新加算Ⅴ（６）",V377="新加算Ⅴ（８）",V377="新加算Ⅴ（11）"),IF(AK377="○","","未入力"),"")</f>
        <v/>
      </c>
      <c r="BB377" s="835" t="str">
        <f aca="false">IF(OR(V377="新加算Ⅴ（７）",V377="新加算Ⅴ（９）",V377="新加算Ⅴ（10）",V377="新加算Ⅴ（12）",V377="新加算Ⅴ（13）",V377="新加算Ⅴ（14）"),IF(AL377="○","","未入力"),"")</f>
        <v/>
      </c>
      <c r="BC377" s="835" t="str">
        <f aca="false">IF(OR(V377="新加算Ⅰ",V377="新加算Ⅱ",V377="新加算Ⅲ",V377="新加算Ⅴ（１）",V377="新加算Ⅴ（３）",V377="新加算Ⅴ（８）"),IF(AM377="○","","未入力"),"")</f>
        <v/>
      </c>
      <c r="BD377" s="934" t="str">
        <f aca="false">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831" t="str">
        <f aca="false">IF(AND(U377&lt;&gt;"（参考）令和７年度の移行予定",OR(V377="新加算Ⅰ",V377="新加算Ⅴ（１）",V377="新加算Ⅴ（２）",V377="新加算Ⅴ（５）",V377="新加算Ⅴ（７）",V377="新加算Ⅴ（10）")),IF(AO377="","未入力",IF(AO377="いずれも取得していない","要件を満たさない","")),"")</f>
        <v/>
      </c>
      <c r="BF377" s="831" t="str">
        <f aca="false">G374</f>
        <v/>
      </c>
      <c r="BG377" s="831"/>
      <c r="BH377" s="831"/>
    </row>
    <row r="378" customFormat="false" ht="30" hidden="false" customHeight="true" outlineLevel="0" collapsed="false">
      <c r="A378" s="730" t="n">
        <v>92</v>
      </c>
      <c r="B378" s="617" t="str">
        <f aca="false">IF(基本情報入力シート!C145="","",基本情報入力シート!C145)</f>
        <v/>
      </c>
      <c r="C378" s="617"/>
      <c r="D378" s="617"/>
      <c r="E378" s="617"/>
      <c r="F378" s="617"/>
      <c r="G378" s="618" t="str">
        <f aca="false">IF(基本情報入力シート!M145="","",基本情報入力シート!M145)</f>
        <v/>
      </c>
      <c r="H378" s="618" t="str">
        <f aca="false">IF(基本情報入力シート!R145="","",基本情報入力シート!R145)</f>
        <v/>
      </c>
      <c r="I378" s="618" t="str">
        <f aca="false">IF(基本情報入力シート!W145="","",基本情報入力シート!W145)</f>
        <v/>
      </c>
      <c r="J378" s="808" t="str">
        <f aca="false">IF(基本情報入力シート!X145="","",基本情報入力シート!X145)</f>
        <v/>
      </c>
      <c r="K378" s="618" t="str">
        <f aca="false">IF(基本情報入力シート!Y145="","",基本情報入力シート!Y145)</f>
        <v/>
      </c>
      <c r="L378" s="809" t="str">
        <f aca="false">IF(基本情報入力シート!AB145="","",基本情報入力シート!AB145)</f>
        <v/>
      </c>
      <c r="M378" s="810" t="e">
        <f aca="false">IF(基本情報入力シート!AC145="","",基本情報入力シート!AC145)</f>
        <v>#N/A</v>
      </c>
      <c r="N378" s="811" t="str">
        <f aca="false">IF('別紙様式2-2（４・５月分）'!Q287="","",'別紙様式2-2（４・５月分）'!Q287)</f>
        <v/>
      </c>
      <c r="O378" s="863" t="e">
        <f aca="false">IF(SUM('別紙様式2-2（４・５月分）'!R287:R289)=0,"",SUM('別紙様式2-2（４・５月分）'!R287:R289))</f>
        <v>#N/A</v>
      </c>
      <c r="P378" s="813" t="e">
        <f aca="false">IFERROR(VLOOKUP('別紙様式2-2（４・５月分）'!AR287,【参考】数式用!$AT$5:$AU$22,2,FALSE),"")))</f>
        <v>#N/A</v>
      </c>
      <c r="Q378" s="813"/>
      <c r="R378" s="813"/>
      <c r="S378" s="864" t="e">
        <f aca="false">IFERROR(VLOOKUP(K378,【参考】数式用!$A$5:$AB$27,MATCH(P378,【参考】数式用!$B$4:$AB$4,0)+1,0),"")))</f>
        <v>#N/A</v>
      </c>
      <c r="T378" s="815" t="s">
        <v>418</v>
      </c>
      <c r="U378" s="903" t="str">
        <f aca="false">IF('別紙様式2-3（６月以降分）'!U378="","",'別紙様式2-3（６月以降分）'!U378)</f>
        <v/>
      </c>
      <c r="V378" s="865" t="e">
        <f aca="false">IFERROR(VLOOKUP(K378,【参考】数式用!$A$5:$AB$27,MATCH(U378,【参考】数式用!$B$4:$AB$4,0)+1,0),"")))</f>
        <v>#N/A</v>
      </c>
      <c r="W378" s="818" t="s">
        <v>88</v>
      </c>
      <c r="X378" s="904" t="n">
        <f aca="false">'別紙様式2-3（６月以降分）'!X378</f>
        <v>6</v>
      </c>
      <c r="Y378" s="626" t="s">
        <v>89</v>
      </c>
      <c r="Z378" s="904" t="n">
        <f aca="false">'別紙様式2-3（６月以降分）'!Z378</f>
        <v>6</v>
      </c>
      <c r="AA378" s="626" t="s">
        <v>372</v>
      </c>
      <c r="AB378" s="904" t="n">
        <f aca="false">'別紙様式2-3（６月以降分）'!AB378</f>
        <v>7</v>
      </c>
      <c r="AC378" s="626" t="s">
        <v>89</v>
      </c>
      <c r="AD378" s="904" t="n">
        <f aca="false">'別紙様式2-3（６月以降分）'!AD378</f>
        <v>3</v>
      </c>
      <c r="AE378" s="626" t="s">
        <v>90</v>
      </c>
      <c r="AF378" s="626" t="s">
        <v>101</v>
      </c>
      <c r="AG378" s="626" t="n">
        <f aca="false">IF(X378&gt;=1,(AB378*12+AD378)-(X378*12+Z378)+1,"")</f>
        <v>10</v>
      </c>
      <c r="AH378" s="821" t="s">
        <v>373</v>
      </c>
      <c r="AI378" s="866" t="str">
        <f aca="false">'別紙様式2-3（６月以降分）'!AI378</f>
        <v/>
      </c>
      <c r="AJ378" s="905" t="str">
        <f aca="false">'別紙様式2-3（６月以降分）'!AJ378</f>
        <v/>
      </c>
      <c r="AK378" s="937" t="n">
        <f aca="false">'別紙様式2-3（６月以降分）'!AK378</f>
        <v>0</v>
      </c>
      <c r="AL378" s="907" t="str">
        <f aca="false">IF('別紙様式2-3（６月以降分）'!AL378="","",'別紙様式2-3（６月以降分）'!AL378)</f>
        <v/>
      </c>
      <c r="AM378" s="908" t="n">
        <f aca="false">'別紙様式2-3（６月以降分）'!AM378</f>
        <v>0</v>
      </c>
      <c r="AN378" s="909" t="str">
        <f aca="false">IF('別紙様式2-3（６月以降分）'!AN378="","",'別紙様式2-3（６月以降分）'!AN378)</f>
        <v/>
      </c>
      <c r="AO378" s="704" t="str">
        <f aca="false">IF('別紙様式2-3（６月以降分）'!AO378="","",'別紙様式2-3（６月以降分）'!AO378)</f>
        <v/>
      </c>
      <c r="AP378" s="911" t="str">
        <f aca="false">IF('別紙様式2-3（６月以降分）'!AP378="","",'別紙様式2-3（６月以降分）'!AP378)</f>
        <v/>
      </c>
      <c r="AQ378" s="704" t="str">
        <f aca="false">IF('別紙様式2-3（６月以降分）'!AQ378="","",'別紙様式2-3（６月以降分）'!AQ378)</f>
        <v/>
      </c>
      <c r="AR378" s="913" t="str">
        <f aca="false">IF('別紙様式2-3（６月以降分）'!AR378="","",'別紙様式2-3（６月以降分）'!AR378)</f>
        <v/>
      </c>
      <c r="AS378" s="914" t="str">
        <f aca="false">IF('別紙様式2-3（６月以降分）'!AS378="","",'別紙様式2-3（６月以降分）'!AS378)</f>
        <v/>
      </c>
      <c r="AT378" s="915" t="str">
        <f aca="false">IF(AV380="","",IF(V380&lt;V378,"！加算の要件上は問題ありませんが、令和６年度当初の新加算の加算率と比較して、移行後の加算率が下がる計画になっています。",""))</f>
        <v/>
      </c>
      <c r="AU378" s="938"/>
      <c r="AV378" s="917"/>
      <c r="AW378" s="877" t="str">
        <f aca="false">IF('別紙様式2-2（４・５月分）'!O287="","",'別紙様式2-2（４・５月分）'!O287)</f>
        <v/>
      </c>
      <c r="AX378" s="833" t="e">
        <f aca="false">IF(SUM('別紙様式2-2（４・５月分）'!P287:P289)=0,"",SUM('別紙様式2-2（４・５月分）'!P287:P289))</f>
        <v>#N/A</v>
      </c>
      <c r="AY378" s="939" t="e">
        <f aca="false">IFERROR(VLOOKUP(K378,【参考】数式用!$AJ$2:$AK$24,2,FALSE),"")))</f>
        <v>#N/A</v>
      </c>
      <c r="AZ378" s="684"/>
      <c r="BE378" s="12"/>
      <c r="BF378" s="831" t="str">
        <f aca="false">G378</f>
        <v/>
      </c>
      <c r="BG378" s="831"/>
      <c r="BH378" s="831"/>
    </row>
    <row r="379" customFormat="false" ht="15" hidden="false" customHeight="true" outlineLevel="0" collapsed="false">
      <c r="A379" s="730"/>
      <c r="B379" s="617"/>
      <c r="C379" s="617"/>
      <c r="D379" s="617"/>
      <c r="E379" s="617"/>
      <c r="F379" s="617"/>
      <c r="G379" s="618"/>
      <c r="H379" s="618"/>
      <c r="I379" s="618"/>
      <c r="J379" s="808"/>
      <c r="K379" s="618"/>
      <c r="L379" s="809"/>
      <c r="M379" s="810"/>
      <c r="N379" s="837" t="str">
        <f aca="false">IF('別紙様式2-2（４・５月分）'!Q288="","",'別紙様式2-2（４・５月分）'!Q288)</f>
        <v/>
      </c>
      <c r="O379" s="863"/>
      <c r="P379" s="813"/>
      <c r="Q379" s="813"/>
      <c r="R379" s="813"/>
      <c r="S379" s="864"/>
      <c r="T379" s="815"/>
      <c r="U379" s="903"/>
      <c r="V379" s="865"/>
      <c r="W379" s="818"/>
      <c r="X379" s="904"/>
      <c r="Y379" s="626"/>
      <c r="Z379" s="904"/>
      <c r="AA379" s="626"/>
      <c r="AB379" s="904"/>
      <c r="AC379" s="626"/>
      <c r="AD379" s="904"/>
      <c r="AE379" s="626"/>
      <c r="AF379" s="626"/>
      <c r="AG379" s="626"/>
      <c r="AH379" s="821"/>
      <c r="AI379" s="866"/>
      <c r="AJ379" s="905"/>
      <c r="AK379" s="937"/>
      <c r="AL379" s="907"/>
      <c r="AM379" s="908"/>
      <c r="AN379" s="909"/>
      <c r="AO379" s="704"/>
      <c r="AP379" s="911"/>
      <c r="AQ379" s="704"/>
      <c r="AR379" s="913"/>
      <c r="AS379" s="914"/>
      <c r="AT379" s="920" t="str">
        <f aca="false">IF(AV380="","",IF(OR(AB380="",AB380&lt;&gt;7,AD380="",AD380&lt;&gt;3),"！算定期間の終わりが令和７年３月になっていません。年度内の廃止予定等がなければ、算定対象月を令和７年３月にしてください。",""))</f>
        <v/>
      </c>
      <c r="AU379" s="938"/>
      <c r="AV379" s="917"/>
      <c r="AW379" s="877" t="str">
        <f aca="false">IF('別紙様式2-2（４・５月分）'!O288="","",'別紙様式2-2（４・５月分）'!O288)</f>
        <v/>
      </c>
      <c r="AX379" s="833"/>
      <c r="AY379" s="939"/>
      <c r="AZ379" s="573"/>
      <c r="BE379" s="12"/>
      <c r="BF379" s="831" t="str">
        <f aca="false">G378</f>
        <v/>
      </c>
      <c r="BG379" s="831"/>
      <c r="BH379" s="831"/>
    </row>
    <row r="380" customFormat="false" ht="15" hidden="false" customHeight="true" outlineLevel="0" collapsed="false">
      <c r="A380" s="730"/>
      <c r="B380" s="617"/>
      <c r="C380" s="617"/>
      <c r="D380" s="617"/>
      <c r="E380" s="617"/>
      <c r="F380" s="617"/>
      <c r="G380" s="618"/>
      <c r="H380" s="618"/>
      <c r="I380" s="618"/>
      <c r="J380" s="808"/>
      <c r="K380" s="618"/>
      <c r="L380" s="809"/>
      <c r="M380" s="810"/>
      <c r="N380" s="837"/>
      <c r="O380" s="863"/>
      <c r="P380" s="873" t="s">
        <v>92</v>
      </c>
      <c r="Q380" s="876" t="e">
        <f aca="false">IFERROR(VLOOKUP('別紙様式2-2（４・５月分）'!AR287,【参考】数式用!$AT$5:$AV$22,3,FALSE),"")))</f>
        <v>#N/A</v>
      </c>
      <c r="R380" s="874" t="s">
        <v>94</v>
      </c>
      <c r="S380" s="875" t="e">
        <f aca="false">IFERROR(VLOOKUP(K378,【参考】数式用!$A$5:$AB$27,MATCH(Q380,【参考】数式用!$B$4:$AB$4,0)+1,0),"")))</f>
        <v>#N/A</v>
      </c>
      <c r="T380" s="843" t="s">
        <v>419</v>
      </c>
      <c r="U380" s="922"/>
      <c r="V380" s="870" t="e">
        <f aca="false">IFERROR(VLOOKUP(K378,【参考】数式用!$A$5:$AB$27,MATCH(U380,【参考】数式用!$B$4:$AB$4,0)+1,0),"")))</f>
        <v>#N/A</v>
      </c>
      <c r="W380" s="846" t="s">
        <v>88</v>
      </c>
      <c r="X380" s="923"/>
      <c r="Y380" s="667" t="s">
        <v>89</v>
      </c>
      <c r="Z380" s="923"/>
      <c r="AA380" s="667" t="s">
        <v>372</v>
      </c>
      <c r="AB380" s="923"/>
      <c r="AC380" s="667" t="s">
        <v>89</v>
      </c>
      <c r="AD380" s="923"/>
      <c r="AE380" s="667" t="s">
        <v>90</v>
      </c>
      <c r="AF380" s="667" t="s">
        <v>101</v>
      </c>
      <c r="AG380" s="667" t="str">
        <f aca="false">IF(X380&gt;=1,(AB380*12+AD380)-(X380*12+Z380)+1,"")</f>
        <v/>
      </c>
      <c r="AH380" s="849" t="s">
        <v>373</v>
      </c>
      <c r="AI380" s="850" t="str">
        <f aca="false">IFERROR(ROUNDDOWN(ROUND(L378*V380,0)*M378,0)*AG380,"")</f>
        <v/>
      </c>
      <c r="AJ380" s="924" t="str">
        <f aca="false">IFERROR(ROUNDDOWN(ROUND((L378*(V380-AX378)),0)*M378,0)*AG380,"")</f>
        <v/>
      </c>
      <c r="AK380" s="852" t="e">
        <f aca="false">IFERROR(ROUNDDOWN(ROUNDDOWN(ROUND(L378*VLOOKUP(K378,【参考】数式用!$A$5:$AB$27,MATCH("新加算Ⅳ",【参考】数式用!$B$4:$AB$4,0)+1,0),0)*M378,0)*AG380*0.5,0),"")),0),0),0))</f>
        <v>#N/A</v>
      </c>
      <c r="AL380" s="925"/>
      <c r="AM380" s="940" t="e">
        <f aca="false">IFERROR(IF('別紙様式2-2（４・５月分）'!Q289="ベア加算","", IF(OR(U380="新加算Ⅰ",U380="新加算Ⅱ",U380="新加算Ⅲ",U380="新加算Ⅳ"),ROUNDDOWN(ROUND(L378*VLOOKUP(K378,【参考】数式用!$A$5:$I$27,MATCH("ベア加算",【参考】数式用!$B$4:$I$4,0)+1,0),0)*M378,0)*AG380,"")),"")),0),0))))</f>
        <v>#N/A</v>
      </c>
      <c r="AN380" s="927"/>
      <c r="AO380" s="930"/>
      <c r="AP380" s="929"/>
      <c r="AQ380" s="930"/>
      <c r="AR380" s="931"/>
      <c r="AS380" s="932"/>
      <c r="AT380" s="920"/>
      <c r="AU380" s="611"/>
      <c r="AV380" s="831" t="str">
        <f aca="false">IF(OR(AB378&lt;&gt;7,AD378&lt;&gt;3),"V列に色付け","")</f>
        <v/>
      </c>
      <c r="AW380" s="877"/>
      <c r="AX380" s="833"/>
      <c r="AY380" s="933"/>
      <c r="AZ380" s="835" t="e">
        <f aca="false">IF(AM380&lt;&gt;"",IF(AN380="○","入力済","未入力"),"")</f>
        <v>#N/A</v>
      </c>
      <c r="BA380" s="835" t="str">
        <f aca="false">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835" t="str">
        <f aca="false">IF(OR(U380="新加算Ⅴ（７）",U380="新加算Ⅴ（９）",U380="新加算Ⅴ（10）",U380="新加算Ⅴ（12）",U380="新加算Ⅴ（13）",U380="新加算Ⅴ（14）"),IF(OR(AP380="○",AP380="令和６年度中に満たす"),"入力済","未入力"),"")</f>
        <v/>
      </c>
      <c r="BC380" s="835" t="str">
        <f aca="false">IF(OR(U380="新加算Ⅰ",U380="新加算Ⅱ",U380="新加算Ⅲ",U380="新加算Ⅴ（１）",U380="新加算Ⅴ（３）",U380="新加算Ⅴ（８）"),IF(OR(AQ380="○",AQ380="令和６年度中に満たす"),"入力済","未入力"),"")</f>
        <v/>
      </c>
      <c r="BD380" s="934" t="str">
        <f aca="false">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831" t="str">
        <f aca="false">IF(OR(U380="新加算Ⅰ",U380="新加算Ⅴ（１）",U380="新加算Ⅴ（２）",U380="新加算Ⅴ（５）",U380="新加算Ⅴ（７）",U380="新加算Ⅴ（10）"),IF(AS380="","未入力","入力済"),"")</f>
        <v/>
      </c>
      <c r="BF380" s="831" t="str">
        <f aca="false">G378</f>
        <v/>
      </c>
      <c r="BG380" s="831"/>
      <c r="BH380" s="831"/>
    </row>
    <row r="381" customFormat="false" ht="30" hidden="false" customHeight="true" outlineLevel="0" collapsed="false">
      <c r="A381" s="730"/>
      <c r="B381" s="617"/>
      <c r="C381" s="617"/>
      <c r="D381" s="617"/>
      <c r="E381" s="617"/>
      <c r="F381" s="617"/>
      <c r="G381" s="618"/>
      <c r="H381" s="618"/>
      <c r="I381" s="618"/>
      <c r="J381" s="808"/>
      <c r="K381" s="618"/>
      <c r="L381" s="809"/>
      <c r="M381" s="810"/>
      <c r="N381" s="859" t="str">
        <f aca="false">IF('別紙様式2-2（４・５月分）'!Q289="","",'別紙様式2-2（４・５月分）'!Q289)</f>
        <v/>
      </c>
      <c r="O381" s="863"/>
      <c r="P381" s="873"/>
      <c r="Q381" s="876"/>
      <c r="R381" s="874"/>
      <c r="S381" s="875"/>
      <c r="T381" s="843"/>
      <c r="U381" s="922"/>
      <c r="V381" s="870"/>
      <c r="W381" s="846"/>
      <c r="X381" s="923"/>
      <c r="Y381" s="667"/>
      <c r="Z381" s="923"/>
      <c r="AA381" s="667"/>
      <c r="AB381" s="923"/>
      <c r="AC381" s="667"/>
      <c r="AD381" s="923"/>
      <c r="AE381" s="667"/>
      <c r="AF381" s="667"/>
      <c r="AG381" s="667"/>
      <c r="AH381" s="849"/>
      <c r="AI381" s="850"/>
      <c r="AJ381" s="924"/>
      <c r="AK381" s="852"/>
      <c r="AL381" s="925"/>
      <c r="AM381" s="940"/>
      <c r="AN381" s="927"/>
      <c r="AO381" s="930"/>
      <c r="AP381" s="929"/>
      <c r="AQ381" s="930"/>
      <c r="AR381" s="931"/>
      <c r="AS381" s="932"/>
      <c r="AT381" s="935" t="str">
        <f aca="false">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611"/>
      <c r="AV381" s="831"/>
      <c r="AW381" s="877" t="str">
        <f aca="false">IF('別紙様式2-2（４・５月分）'!O289="","",'別紙様式2-2（４・５月分）'!O289)</f>
        <v/>
      </c>
      <c r="AX381" s="833"/>
      <c r="AY381" s="936"/>
      <c r="AZ381" s="835" t="str">
        <f aca="false">IF(OR(U381="新加算Ⅰ",U381="新加算Ⅱ",U381="新加算Ⅲ",U381="新加算Ⅳ",U381="新加算Ⅴ（１）",U381="新加算Ⅴ（２）",U381="新加算Ⅴ（３）",U381="新加算ⅠⅤ（４）",U381="新加算Ⅴ（５）",U381="新加算Ⅴ（６）",U381="新加算Ⅴ（８）",U381="新加算Ⅴ（11）"),IF(AJ381="○","","未入力"),"")</f>
        <v/>
      </c>
      <c r="BA381" s="835" t="str">
        <f aca="false">IF(OR(V381="新加算Ⅰ",V381="新加算Ⅱ",V381="新加算Ⅲ",V381="新加算Ⅳ",V381="新加算Ⅴ（１）",V381="新加算Ⅴ（２）",V381="新加算Ⅴ（３）",V381="新加算ⅠⅤ（４）",V381="新加算Ⅴ（５）",V381="新加算Ⅴ（６）",V381="新加算Ⅴ（８）",V381="新加算Ⅴ（11）"),IF(AK381="○","","未入力"),"")</f>
        <v/>
      </c>
      <c r="BB381" s="835" t="str">
        <f aca="false">IF(OR(V381="新加算Ⅴ（７）",V381="新加算Ⅴ（９）",V381="新加算Ⅴ（10）",V381="新加算Ⅴ（12）",V381="新加算Ⅴ（13）",V381="新加算Ⅴ（14）"),IF(AL381="○","","未入力"),"")</f>
        <v/>
      </c>
      <c r="BC381" s="835" t="str">
        <f aca="false">IF(OR(V381="新加算Ⅰ",V381="新加算Ⅱ",V381="新加算Ⅲ",V381="新加算Ⅴ（１）",V381="新加算Ⅴ（３）",V381="新加算Ⅴ（８）"),IF(AM381="○","","未入力"),"")</f>
        <v/>
      </c>
      <c r="BD381" s="934" t="str">
        <f aca="false">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831" t="str">
        <f aca="false">IF(AND(U381&lt;&gt;"（参考）令和７年度の移行予定",OR(V381="新加算Ⅰ",V381="新加算Ⅴ（１）",V381="新加算Ⅴ（２）",V381="新加算Ⅴ（５）",V381="新加算Ⅴ（７）",V381="新加算Ⅴ（10）")),IF(AO381="","未入力",IF(AO381="いずれも取得していない","要件を満たさない","")),"")</f>
        <v/>
      </c>
      <c r="BF381" s="831" t="str">
        <f aca="false">G378</f>
        <v/>
      </c>
      <c r="BG381" s="831"/>
      <c r="BH381" s="831"/>
    </row>
    <row r="382" customFormat="false" ht="30" hidden="false" customHeight="true" outlineLevel="0" collapsed="false">
      <c r="A382" s="616" t="n">
        <v>93</v>
      </c>
      <c r="B382" s="731" t="str">
        <f aca="false">IF(基本情報入力シート!C146="","",基本情報入力シート!C146)</f>
        <v/>
      </c>
      <c r="C382" s="731"/>
      <c r="D382" s="731"/>
      <c r="E382" s="731"/>
      <c r="F382" s="731"/>
      <c r="G382" s="732" t="str">
        <f aca="false">IF(基本情報入力シート!M146="","",基本情報入力シート!M146)</f>
        <v/>
      </c>
      <c r="H382" s="732" t="str">
        <f aca="false">IF(基本情報入力シート!R146="","",基本情報入力シート!R146)</f>
        <v/>
      </c>
      <c r="I382" s="732" t="str">
        <f aca="false">IF(基本情報入力シート!W146="","",基本情報入力シート!W146)</f>
        <v/>
      </c>
      <c r="J382" s="860" t="str">
        <f aca="false">IF(基本情報入力シート!X146="","",基本情報入力シート!X146)</f>
        <v/>
      </c>
      <c r="K382" s="732" t="str">
        <f aca="false">IF(基本情報入力シート!Y146="","",基本情報入力シート!Y146)</f>
        <v/>
      </c>
      <c r="L382" s="861" t="str">
        <f aca="false">IF(基本情報入力シート!AB146="","",基本情報入力シート!AB146)</f>
        <v/>
      </c>
      <c r="M382" s="862" t="e">
        <f aca="false">IF(基本情報入力シート!AC146="","",基本情報入力シート!AC146)</f>
        <v>#N/A</v>
      </c>
      <c r="N382" s="811" t="str">
        <f aca="false">IF('別紙様式2-2（４・５月分）'!Q290="","",'別紙様式2-2（４・５月分）'!Q290)</f>
        <v/>
      </c>
      <c r="O382" s="863" t="e">
        <f aca="false">IF(SUM('別紙様式2-2（４・５月分）'!R290:R292)=0,"",SUM('別紙様式2-2（４・５月分）'!R290:R292))</f>
        <v>#N/A</v>
      </c>
      <c r="P382" s="813" t="e">
        <f aca="false">IFERROR(VLOOKUP('別紙様式2-2（４・５月分）'!AR290,【参考】数式用!$AT$5:$AU$22,2,FALSE),"")))</f>
        <v>#N/A</v>
      </c>
      <c r="Q382" s="813"/>
      <c r="R382" s="813"/>
      <c r="S382" s="864" t="e">
        <f aca="false">IFERROR(VLOOKUP(K382,【参考】数式用!$A$5:$AB$27,MATCH(P382,【参考】数式用!$B$4:$AB$4,0)+1,0),"")))</f>
        <v>#N/A</v>
      </c>
      <c r="T382" s="815" t="s">
        <v>418</v>
      </c>
      <c r="U382" s="903" t="str">
        <f aca="false">IF('別紙様式2-3（６月以降分）'!U382="","",'別紙様式2-3（６月以降分）'!U382)</f>
        <v/>
      </c>
      <c r="V382" s="865" t="e">
        <f aca="false">IFERROR(VLOOKUP(K382,【参考】数式用!$A$5:$AB$27,MATCH(U382,【参考】数式用!$B$4:$AB$4,0)+1,0),"")))</f>
        <v>#N/A</v>
      </c>
      <c r="W382" s="818" t="s">
        <v>88</v>
      </c>
      <c r="X382" s="904" t="n">
        <f aca="false">'別紙様式2-3（６月以降分）'!X382</f>
        <v>6</v>
      </c>
      <c r="Y382" s="626" t="s">
        <v>89</v>
      </c>
      <c r="Z382" s="904" t="n">
        <f aca="false">'別紙様式2-3（６月以降分）'!Z382</f>
        <v>6</v>
      </c>
      <c r="AA382" s="626" t="s">
        <v>372</v>
      </c>
      <c r="AB382" s="904" t="n">
        <f aca="false">'別紙様式2-3（６月以降分）'!AB382</f>
        <v>7</v>
      </c>
      <c r="AC382" s="626" t="s">
        <v>89</v>
      </c>
      <c r="AD382" s="904" t="n">
        <f aca="false">'別紙様式2-3（６月以降分）'!AD382</f>
        <v>3</v>
      </c>
      <c r="AE382" s="626" t="s">
        <v>90</v>
      </c>
      <c r="AF382" s="626" t="s">
        <v>101</v>
      </c>
      <c r="AG382" s="626" t="n">
        <f aca="false">IF(X382&gt;=1,(AB382*12+AD382)-(X382*12+Z382)+1,"")</f>
        <v>10</v>
      </c>
      <c r="AH382" s="821" t="s">
        <v>373</v>
      </c>
      <c r="AI382" s="866" t="str">
        <f aca="false">'別紙様式2-3（６月以降分）'!AI382</f>
        <v/>
      </c>
      <c r="AJ382" s="905" t="str">
        <f aca="false">'別紙様式2-3（６月以降分）'!AJ382</f>
        <v/>
      </c>
      <c r="AK382" s="937" t="n">
        <f aca="false">'別紙様式2-3（６月以降分）'!AK382</f>
        <v>0</v>
      </c>
      <c r="AL382" s="907" t="str">
        <f aca="false">IF('別紙様式2-3（６月以降分）'!AL382="","",'別紙様式2-3（６月以降分）'!AL382)</f>
        <v/>
      </c>
      <c r="AM382" s="908" t="n">
        <f aca="false">'別紙様式2-3（６月以降分）'!AM382</f>
        <v>0</v>
      </c>
      <c r="AN382" s="909" t="str">
        <f aca="false">IF('別紙様式2-3（６月以降分）'!AN382="","",'別紙様式2-3（６月以降分）'!AN382)</f>
        <v/>
      </c>
      <c r="AO382" s="704" t="str">
        <f aca="false">IF('別紙様式2-3（６月以降分）'!AO382="","",'別紙様式2-3（６月以降分）'!AO382)</f>
        <v/>
      </c>
      <c r="AP382" s="911" t="str">
        <f aca="false">IF('別紙様式2-3（６月以降分）'!AP382="","",'別紙様式2-3（６月以降分）'!AP382)</f>
        <v/>
      </c>
      <c r="AQ382" s="704" t="str">
        <f aca="false">IF('別紙様式2-3（６月以降分）'!AQ382="","",'別紙様式2-3（６月以降分）'!AQ382)</f>
        <v/>
      </c>
      <c r="AR382" s="913" t="str">
        <f aca="false">IF('別紙様式2-3（６月以降分）'!AR382="","",'別紙様式2-3（６月以降分）'!AR382)</f>
        <v/>
      </c>
      <c r="AS382" s="914" t="str">
        <f aca="false">IF('別紙様式2-3（６月以降分）'!AS382="","",'別紙様式2-3（６月以降分）'!AS382)</f>
        <v/>
      </c>
      <c r="AT382" s="915" t="str">
        <f aca="false">IF(AV384="","",IF(V384&lt;V382,"！加算の要件上は問題ありませんが、令和６年度当初の新加算の加算率と比較して、移行後の加算率が下がる計画になっています。",""))</f>
        <v/>
      </c>
      <c r="AU382" s="938"/>
      <c r="AV382" s="917"/>
      <c r="AW382" s="877" t="str">
        <f aca="false">IF('別紙様式2-2（４・５月分）'!O290="","",'別紙様式2-2（４・５月分）'!O290)</f>
        <v/>
      </c>
      <c r="AX382" s="833" t="e">
        <f aca="false">IF(SUM('別紙様式2-2（４・５月分）'!P290:P292)=0,"",SUM('別紙様式2-2（４・５月分）'!P290:P292))</f>
        <v>#N/A</v>
      </c>
      <c r="AY382" s="919" t="e">
        <f aca="false">IFERROR(VLOOKUP(K382,【参考】数式用!$AJ$2:$AK$24,2,FALSE),"")))</f>
        <v>#N/A</v>
      </c>
      <c r="AZ382" s="684"/>
      <c r="BE382" s="12"/>
      <c r="BF382" s="831" t="str">
        <f aca="false">G382</f>
        <v/>
      </c>
      <c r="BG382" s="831"/>
      <c r="BH382" s="831"/>
    </row>
    <row r="383" customFormat="false" ht="15" hidden="false" customHeight="true" outlineLevel="0" collapsed="false">
      <c r="A383" s="616"/>
      <c r="B383" s="731"/>
      <c r="C383" s="731"/>
      <c r="D383" s="731"/>
      <c r="E383" s="731"/>
      <c r="F383" s="731"/>
      <c r="G383" s="732"/>
      <c r="H383" s="732"/>
      <c r="I383" s="732"/>
      <c r="J383" s="860"/>
      <c r="K383" s="732"/>
      <c r="L383" s="861"/>
      <c r="M383" s="862"/>
      <c r="N383" s="837" t="str">
        <f aca="false">IF('別紙様式2-2（４・５月分）'!Q291="","",'別紙様式2-2（４・５月分）'!Q291)</f>
        <v/>
      </c>
      <c r="O383" s="863"/>
      <c r="P383" s="813"/>
      <c r="Q383" s="813"/>
      <c r="R383" s="813"/>
      <c r="S383" s="864"/>
      <c r="T383" s="815"/>
      <c r="U383" s="903"/>
      <c r="V383" s="865"/>
      <c r="W383" s="818"/>
      <c r="X383" s="904"/>
      <c r="Y383" s="626"/>
      <c r="Z383" s="904"/>
      <c r="AA383" s="626"/>
      <c r="AB383" s="904"/>
      <c r="AC383" s="626"/>
      <c r="AD383" s="904"/>
      <c r="AE383" s="626"/>
      <c r="AF383" s="626"/>
      <c r="AG383" s="626"/>
      <c r="AH383" s="821"/>
      <c r="AI383" s="866"/>
      <c r="AJ383" s="905"/>
      <c r="AK383" s="937"/>
      <c r="AL383" s="907"/>
      <c r="AM383" s="908"/>
      <c r="AN383" s="909"/>
      <c r="AO383" s="704"/>
      <c r="AP383" s="911"/>
      <c r="AQ383" s="704"/>
      <c r="AR383" s="913"/>
      <c r="AS383" s="914"/>
      <c r="AT383" s="920" t="str">
        <f aca="false">IF(AV384="","",IF(OR(AB384="",AB384&lt;&gt;7,AD384="",AD384&lt;&gt;3),"！算定期間の終わりが令和７年３月になっていません。年度内の廃止予定等がなければ、算定対象月を令和７年３月にしてください。",""))</f>
        <v/>
      </c>
      <c r="AU383" s="938"/>
      <c r="AV383" s="917"/>
      <c r="AW383" s="877" t="str">
        <f aca="false">IF('別紙様式2-2（４・５月分）'!O291="","",'別紙様式2-2（４・５月分）'!O291)</f>
        <v/>
      </c>
      <c r="AX383" s="833"/>
      <c r="AY383" s="919"/>
      <c r="AZ383" s="573"/>
      <c r="BE383" s="12"/>
      <c r="BF383" s="831" t="str">
        <f aca="false">G382</f>
        <v/>
      </c>
      <c r="BG383" s="831"/>
      <c r="BH383" s="831"/>
    </row>
    <row r="384" customFormat="false" ht="15" hidden="false" customHeight="true" outlineLevel="0" collapsed="false">
      <c r="A384" s="616"/>
      <c r="B384" s="731"/>
      <c r="C384" s="731"/>
      <c r="D384" s="731"/>
      <c r="E384" s="731"/>
      <c r="F384" s="731"/>
      <c r="G384" s="732"/>
      <c r="H384" s="732"/>
      <c r="I384" s="732"/>
      <c r="J384" s="860"/>
      <c r="K384" s="732"/>
      <c r="L384" s="861"/>
      <c r="M384" s="862"/>
      <c r="N384" s="837"/>
      <c r="O384" s="863"/>
      <c r="P384" s="873" t="s">
        <v>92</v>
      </c>
      <c r="Q384" s="876" t="e">
        <f aca="false">IFERROR(VLOOKUP('別紙様式2-2（４・５月分）'!AR290,【参考】数式用!$AT$5:$AV$22,3,FALSE),"")))</f>
        <v>#N/A</v>
      </c>
      <c r="R384" s="874" t="s">
        <v>94</v>
      </c>
      <c r="S384" s="869" t="e">
        <f aca="false">IFERROR(VLOOKUP(K382,【参考】数式用!$A$5:$AB$27,MATCH(Q384,【参考】数式用!$B$4:$AB$4,0)+1,0),"")))</f>
        <v>#N/A</v>
      </c>
      <c r="T384" s="843" t="s">
        <v>419</v>
      </c>
      <c r="U384" s="922"/>
      <c r="V384" s="870" t="e">
        <f aca="false">IFERROR(VLOOKUP(K382,【参考】数式用!$A$5:$AB$27,MATCH(U384,【参考】数式用!$B$4:$AB$4,0)+1,0),"")))</f>
        <v>#N/A</v>
      </c>
      <c r="W384" s="846" t="s">
        <v>88</v>
      </c>
      <c r="X384" s="923"/>
      <c r="Y384" s="667" t="s">
        <v>89</v>
      </c>
      <c r="Z384" s="923"/>
      <c r="AA384" s="667" t="s">
        <v>372</v>
      </c>
      <c r="AB384" s="923"/>
      <c r="AC384" s="667" t="s">
        <v>89</v>
      </c>
      <c r="AD384" s="923"/>
      <c r="AE384" s="667" t="s">
        <v>90</v>
      </c>
      <c r="AF384" s="667" t="s">
        <v>101</v>
      </c>
      <c r="AG384" s="667" t="str">
        <f aca="false">IF(X384&gt;=1,(AB384*12+AD384)-(X384*12+Z384)+1,"")</f>
        <v/>
      </c>
      <c r="AH384" s="849" t="s">
        <v>373</v>
      </c>
      <c r="AI384" s="850" t="str">
        <f aca="false">IFERROR(ROUNDDOWN(ROUND(L382*V384,0)*M382,0)*AG384,"")</f>
        <v/>
      </c>
      <c r="AJ384" s="924" t="str">
        <f aca="false">IFERROR(ROUNDDOWN(ROUND((L382*(V384-AX382)),0)*M382,0)*AG384,"")</f>
        <v/>
      </c>
      <c r="AK384" s="852" t="e">
        <f aca="false">IFERROR(ROUNDDOWN(ROUNDDOWN(ROUND(L382*VLOOKUP(K382,【参考】数式用!$A$5:$AB$27,MATCH("新加算Ⅳ",【参考】数式用!$B$4:$AB$4,0)+1,0),0)*M382,0)*AG384*0.5,0),"")),0),0),0))</f>
        <v>#N/A</v>
      </c>
      <c r="AL384" s="925"/>
      <c r="AM384" s="940" t="e">
        <f aca="false">IFERROR(IF('別紙様式2-2（４・５月分）'!Q292="ベア加算","", IF(OR(U384="新加算Ⅰ",U384="新加算Ⅱ",U384="新加算Ⅲ",U384="新加算Ⅳ"),ROUNDDOWN(ROUND(L382*VLOOKUP(K382,【参考】数式用!$A$5:$I$27,MATCH("ベア加算",【参考】数式用!$B$4:$I$4,0)+1,0),0)*M382,0)*AG384,"")),"")),0),0))))</f>
        <v>#N/A</v>
      </c>
      <c r="AN384" s="927"/>
      <c r="AO384" s="930"/>
      <c r="AP384" s="929"/>
      <c r="AQ384" s="930"/>
      <c r="AR384" s="931"/>
      <c r="AS384" s="932"/>
      <c r="AT384" s="920"/>
      <c r="AU384" s="611"/>
      <c r="AV384" s="831" t="str">
        <f aca="false">IF(OR(AB382&lt;&gt;7,AD382&lt;&gt;3),"V列に色付け","")</f>
        <v/>
      </c>
      <c r="AW384" s="877"/>
      <c r="AX384" s="833"/>
      <c r="AY384" s="933"/>
      <c r="AZ384" s="835" t="e">
        <f aca="false">IF(AM384&lt;&gt;"",IF(AN384="○","入力済","未入力"),"")</f>
        <v>#N/A</v>
      </c>
      <c r="BA384" s="835" t="str">
        <f aca="false">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835" t="str">
        <f aca="false">IF(OR(U384="新加算Ⅴ（７）",U384="新加算Ⅴ（９）",U384="新加算Ⅴ（10）",U384="新加算Ⅴ（12）",U384="新加算Ⅴ（13）",U384="新加算Ⅴ（14）"),IF(OR(AP384="○",AP384="令和６年度中に満たす"),"入力済","未入力"),"")</f>
        <v/>
      </c>
      <c r="BC384" s="835" t="str">
        <f aca="false">IF(OR(U384="新加算Ⅰ",U384="新加算Ⅱ",U384="新加算Ⅲ",U384="新加算Ⅴ（１）",U384="新加算Ⅴ（３）",U384="新加算Ⅴ（８）"),IF(OR(AQ384="○",AQ384="令和６年度中に満たす"),"入力済","未入力"),"")</f>
        <v/>
      </c>
      <c r="BD384" s="934" t="str">
        <f aca="false">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831" t="str">
        <f aca="false">IF(OR(U384="新加算Ⅰ",U384="新加算Ⅴ（１）",U384="新加算Ⅴ（２）",U384="新加算Ⅴ（５）",U384="新加算Ⅴ（７）",U384="新加算Ⅴ（10）"),IF(AS384="","未入力","入力済"),"")</f>
        <v/>
      </c>
      <c r="BF384" s="831" t="str">
        <f aca="false">G382</f>
        <v/>
      </c>
      <c r="BG384" s="831"/>
      <c r="BH384" s="831"/>
    </row>
    <row r="385" customFormat="false" ht="30" hidden="false" customHeight="true" outlineLevel="0" collapsed="false">
      <c r="A385" s="616"/>
      <c r="B385" s="731"/>
      <c r="C385" s="731"/>
      <c r="D385" s="731"/>
      <c r="E385" s="731"/>
      <c r="F385" s="731"/>
      <c r="G385" s="732"/>
      <c r="H385" s="732"/>
      <c r="I385" s="732"/>
      <c r="J385" s="860"/>
      <c r="K385" s="732"/>
      <c r="L385" s="861"/>
      <c r="M385" s="862"/>
      <c r="N385" s="859" t="str">
        <f aca="false">IF('別紙様式2-2（４・５月分）'!Q292="","",'別紙様式2-2（４・５月分）'!Q292)</f>
        <v/>
      </c>
      <c r="O385" s="863"/>
      <c r="P385" s="873"/>
      <c r="Q385" s="876"/>
      <c r="R385" s="874"/>
      <c r="S385" s="869"/>
      <c r="T385" s="843"/>
      <c r="U385" s="922"/>
      <c r="V385" s="870"/>
      <c r="W385" s="846"/>
      <c r="X385" s="923"/>
      <c r="Y385" s="667"/>
      <c r="Z385" s="923"/>
      <c r="AA385" s="667"/>
      <c r="AB385" s="923"/>
      <c r="AC385" s="667"/>
      <c r="AD385" s="923"/>
      <c r="AE385" s="667"/>
      <c r="AF385" s="667"/>
      <c r="AG385" s="667"/>
      <c r="AH385" s="849"/>
      <c r="AI385" s="850"/>
      <c r="AJ385" s="924"/>
      <c r="AK385" s="852"/>
      <c r="AL385" s="925"/>
      <c r="AM385" s="940"/>
      <c r="AN385" s="927"/>
      <c r="AO385" s="930"/>
      <c r="AP385" s="929"/>
      <c r="AQ385" s="930"/>
      <c r="AR385" s="931"/>
      <c r="AS385" s="932"/>
      <c r="AT385" s="935" t="str">
        <f aca="false">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611"/>
      <c r="AV385" s="831"/>
      <c r="AW385" s="877" t="str">
        <f aca="false">IF('別紙様式2-2（４・５月分）'!O292="","",'別紙様式2-2（４・５月分）'!O292)</f>
        <v/>
      </c>
      <c r="AX385" s="833"/>
      <c r="AY385" s="936"/>
      <c r="AZ385" s="835" t="str">
        <f aca="false">IF(OR(U385="新加算Ⅰ",U385="新加算Ⅱ",U385="新加算Ⅲ",U385="新加算Ⅳ",U385="新加算Ⅴ（１）",U385="新加算Ⅴ（２）",U385="新加算Ⅴ（３）",U385="新加算ⅠⅤ（４）",U385="新加算Ⅴ（５）",U385="新加算Ⅴ（６）",U385="新加算Ⅴ（８）",U385="新加算Ⅴ（11）"),IF(AJ385="○","","未入力"),"")</f>
        <v/>
      </c>
      <c r="BA385" s="835" t="str">
        <f aca="false">IF(OR(V385="新加算Ⅰ",V385="新加算Ⅱ",V385="新加算Ⅲ",V385="新加算Ⅳ",V385="新加算Ⅴ（１）",V385="新加算Ⅴ（２）",V385="新加算Ⅴ（３）",V385="新加算ⅠⅤ（４）",V385="新加算Ⅴ（５）",V385="新加算Ⅴ（６）",V385="新加算Ⅴ（８）",V385="新加算Ⅴ（11）"),IF(AK385="○","","未入力"),"")</f>
        <v/>
      </c>
      <c r="BB385" s="835" t="str">
        <f aca="false">IF(OR(V385="新加算Ⅴ（７）",V385="新加算Ⅴ（９）",V385="新加算Ⅴ（10）",V385="新加算Ⅴ（12）",V385="新加算Ⅴ（13）",V385="新加算Ⅴ（14）"),IF(AL385="○","","未入力"),"")</f>
        <v/>
      </c>
      <c r="BC385" s="835" t="str">
        <f aca="false">IF(OR(V385="新加算Ⅰ",V385="新加算Ⅱ",V385="新加算Ⅲ",V385="新加算Ⅴ（１）",V385="新加算Ⅴ（３）",V385="新加算Ⅴ（８）"),IF(AM385="○","","未入力"),"")</f>
        <v/>
      </c>
      <c r="BD385" s="934" t="str">
        <f aca="false">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831" t="str">
        <f aca="false">IF(AND(U385&lt;&gt;"（参考）令和７年度の移行予定",OR(V385="新加算Ⅰ",V385="新加算Ⅴ（１）",V385="新加算Ⅴ（２）",V385="新加算Ⅴ（５）",V385="新加算Ⅴ（７）",V385="新加算Ⅴ（10）")),IF(AO385="","未入力",IF(AO385="いずれも取得していない","要件を満たさない","")),"")</f>
        <v/>
      </c>
      <c r="BF385" s="831" t="str">
        <f aca="false">G382</f>
        <v/>
      </c>
      <c r="BG385" s="831"/>
      <c r="BH385" s="831"/>
    </row>
    <row r="386" customFormat="false" ht="30" hidden="false" customHeight="true" outlineLevel="0" collapsed="false">
      <c r="A386" s="730" t="n">
        <v>94</v>
      </c>
      <c r="B386" s="617" t="str">
        <f aca="false">IF(基本情報入力シート!C147="","",基本情報入力シート!C147)</f>
        <v/>
      </c>
      <c r="C386" s="617"/>
      <c r="D386" s="617"/>
      <c r="E386" s="617"/>
      <c r="F386" s="617"/>
      <c r="G386" s="618" t="str">
        <f aca="false">IF(基本情報入力シート!M147="","",基本情報入力シート!M147)</f>
        <v/>
      </c>
      <c r="H386" s="618" t="str">
        <f aca="false">IF(基本情報入力シート!R147="","",基本情報入力シート!R147)</f>
        <v/>
      </c>
      <c r="I386" s="618" t="str">
        <f aca="false">IF(基本情報入力シート!W147="","",基本情報入力シート!W147)</f>
        <v/>
      </c>
      <c r="J386" s="808" t="str">
        <f aca="false">IF(基本情報入力シート!X147="","",基本情報入力シート!X147)</f>
        <v/>
      </c>
      <c r="K386" s="618" t="str">
        <f aca="false">IF(基本情報入力シート!Y147="","",基本情報入力シート!Y147)</f>
        <v/>
      </c>
      <c r="L386" s="809" t="str">
        <f aca="false">IF(基本情報入力シート!AB147="","",基本情報入力シート!AB147)</f>
        <v/>
      </c>
      <c r="M386" s="810" t="e">
        <f aca="false">IF(基本情報入力シート!AC147="","",基本情報入力シート!AC147)</f>
        <v>#N/A</v>
      </c>
      <c r="N386" s="811" t="str">
        <f aca="false">IF('別紙様式2-2（４・５月分）'!Q293="","",'別紙様式2-2（４・５月分）'!Q293)</f>
        <v/>
      </c>
      <c r="O386" s="863" t="e">
        <f aca="false">IF(SUM('別紙様式2-2（４・５月分）'!R293:R295)=0,"",SUM('別紙様式2-2（４・５月分）'!R293:R295))</f>
        <v>#N/A</v>
      </c>
      <c r="P386" s="813" t="e">
        <f aca="false">IFERROR(VLOOKUP('別紙様式2-2（４・５月分）'!AR293,【参考】数式用!$AT$5:$AU$22,2,FALSE),"")))</f>
        <v>#N/A</v>
      </c>
      <c r="Q386" s="813"/>
      <c r="R386" s="813"/>
      <c r="S386" s="864" t="e">
        <f aca="false">IFERROR(VLOOKUP(K386,【参考】数式用!$A$5:$AB$27,MATCH(P386,【参考】数式用!$B$4:$AB$4,0)+1,0),"")))</f>
        <v>#N/A</v>
      </c>
      <c r="T386" s="815" t="s">
        <v>418</v>
      </c>
      <c r="U386" s="903" t="str">
        <f aca="false">IF('別紙様式2-3（６月以降分）'!U386="","",'別紙様式2-3（６月以降分）'!U386)</f>
        <v/>
      </c>
      <c r="V386" s="865" t="e">
        <f aca="false">IFERROR(VLOOKUP(K386,【参考】数式用!$A$5:$AB$27,MATCH(U386,【参考】数式用!$B$4:$AB$4,0)+1,0),"")))</f>
        <v>#N/A</v>
      </c>
      <c r="W386" s="818" t="s">
        <v>88</v>
      </c>
      <c r="X386" s="904" t="n">
        <f aca="false">'別紙様式2-3（６月以降分）'!X386</f>
        <v>6</v>
      </c>
      <c r="Y386" s="626" t="s">
        <v>89</v>
      </c>
      <c r="Z386" s="904" t="n">
        <f aca="false">'別紙様式2-3（６月以降分）'!Z386</f>
        <v>6</v>
      </c>
      <c r="AA386" s="626" t="s">
        <v>372</v>
      </c>
      <c r="AB386" s="904" t="n">
        <f aca="false">'別紙様式2-3（６月以降分）'!AB386</f>
        <v>7</v>
      </c>
      <c r="AC386" s="626" t="s">
        <v>89</v>
      </c>
      <c r="AD386" s="904" t="n">
        <f aca="false">'別紙様式2-3（６月以降分）'!AD386</f>
        <v>3</v>
      </c>
      <c r="AE386" s="626" t="s">
        <v>90</v>
      </c>
      <c r="AF386" s="626" t="s">
        <v>101</v>
      </c>
      <c r="AG386" s="626" t="n">
        <f aca="false">IF(X386&gt;=1,(AB386*12+AD386)-(X386*12+Z386)+1,"")</f>
        <v>10</v>
      </c>
      <c r="AH386" s="821" t="s">
        <v>373</v>
      </c>
      <c r="AI386" s="866" t="str">
        <f aca="false">'別紙様式2-3（６月以降分）'!AI386</f>
        <v/>
      </c>
      <c r="AJ386" s="905" t="str">
        <f aca="false">'別紙様式2-3（６月以降分）'!AJ386</f>
        <v/>
      </c>
      <c r="AK386" s="937" t="n">
        <f aca="false">'別紙様式2-3（６月以降分）'!AK386</f>
        <v>0</v>
      </c>
      <c r="AL386" s="907" t="str">
        <f aca="false">IF('別紙様式2-3（６月以降分）'!AL386="","",'別紙様式2-3（６月以降分）'!AL386)</f>
        <v/>
      </c>
      <c r="AM386" s="908" t="n">
        <f aca="false">'別紙様式2-3（６月以降分）'!AM386</f>
        <v>0</v>
      </c>
      <c r="AN386" s="909" t="str">
        <f aca="false">IF('別紙様式2-3（６月以降分）'!AN386="","",'別紙様式2-3（６月以降分）'!AN386)</f>
        <v/>
      </c>
      <c r="AO386" s="704" t="str">
        <f aca="false">IF('別紙様式2-3（６月以降分）'!AO386="","",'別紙様式2-3（６月以降分）'!AO386)</f>
        <v/>
      </c>
      <c r="AP386" s="911" t="str">
        <f aca="false">IF('別紙様式2-3（６月以降分）'!AP386="","",'別紙様式2-3（６月以降分）'!AP386)</f>
        <v/>
      </c>
      <c r="AQ386" s="704" t="str">
        <f aca="false">IF('別紙様式2-3（６月以降分）'!AQ386="","",'別紙様式2-3（６月以降分）'!AQ386)</f>
        <v/>
      </c>
      <c r="AR386" s="913" t="str">
        <f aca="false">IF('別紙様式2-3（６月以降分）'!AR386="","",'別紙様式2-3（６月以降分）'!AR386)</f>
        <v/>
      </c>
      <c r="AS386" s="914" t="str">
        <f aca="false">IF('別紙様式2-3（６月以降分）'!AS386="","",'別紙様式2-3（６月以降分）'!AS386)</f>
        <v/>
      </c>
      <c r="AT386" s="915" t="str">
        <f aca="false">IF(AV388="","",IF(V388&lt;V386,"！加算の要件上は問題ありませんが、令和６年度当初の新加算の加算率と比較して、移行後の加算率が下がる計画になっています。",""))</f>
        <v/>
      </c>
      <c r="AU386" s="938"/>
      <c r="AV386" s="917"/>
      <c r="AW386" s="877" t="str">
        <f aca="false">IF('別紙様式2-2（４・５月分）'!O293="","",'別紙様式2-2（４・５月分）'!O293)</f>
        <v/>
      </c>
      <c r="AX386" s="833" t="e">
        <f aca="false">IF(SUM('別紙様式2-2（４・５月分）'!P293:P295)=0,"",SUM('別紙様式2-2（４・５月分）'!P293:P295))</f>
        <v>#N/A</v>
      </c>
      <c r="AY386" s="939" t="e">
        <f aca="false">IFERROR(VLOOKUP(K386,【参考】数式用!$AJ$2:$AK$24,2,FALSE),"")))</f>
        <v>#N/A</v>
      </c>
      <c r="AZ386" s="684"/>
      <c r="BE386" s="12"/>
      <c r="BF386" s="831" t="str">
        <f aca="false">G386</f>
        <v/>
      </c>
      <c r="BG386" s="831"/>
      <c r="BH386" s="831"/>
    </row>
    <row r="387" customFormat="false" ht="15" hidden="false" customHeight="true" outlineLevel="0" collapsed="false">
      <c r="A387" s="730"/>
      <c r="B387" s="617"/>
      <c r="C387" s="617"/>
      <c r="D387" s="617"/>
      <c r="E387" s="617"/>
      <c r="F387" s="617"/>
      <c r="G387" s="618"/>
      <c r="H387" s="618"/>
      <c r="I387" s="618"/>
      <c r="J387" s="808"/>
      <c r="K387" s="618"/>
      <c r="L387" s="809"/>
      <c r="M387" s="810"/>
      <c r="N387" s="837" t="str">
        <f aca="false">IF('別紙様式2-2（４・５月分）'!Q294="","",'別紙様式2-2（４・５月分）'!Q294)</f>
        <v/>
      </c>
      <c r="O387" s="863"/>
      <c r="P387" s="813"/>
      <c r="Q387" s="813"/>
      <c r="R387" s="813"/>
      <c r="S387" s="864"/>
      <c r="T387" s="815"/>
      <c r="U387" s="903"/>
      <c r="V387" s="865"/>
      <c r="W387" s="818"/>
      <c r="X387" s="904"/>
      <c r="Y387" s="626"/>
      <c r="Z387" s="904"/>
      <c r="AA387" s="626"/>
      <c r="AB387" s="904"/>
      <c r="AC387" s="626"/>
      <c r="AD387" s="904"/>
      <c r="AE387" s="626"/>
      <c r="AF387" s="626"/>
      <c r="AG387" s="626"/>
      <c r="AH387" s="821"/>
      <c r="AI387" s="866"/>
      <c r="AJ387" s="905"/>
      <c r="AK387" s="937"/>
      <c r="AL387" s="907"/>
      <c r="AM387" s="908"/>
      <c r="AN387" s="909"/>
      <c r="AO387" s="704"/>
      <c r="AP387" s="911"/>
      <c r="AQ387" s="704"/>
      <c r="AR387" s="913"/>
      <c r="AS387" s="914"/>
      <c r="AT387" s="920" t="str">
        <f aca="false">IF(AV388="","",IF(OR(AB388="",AB388&lt;&gt;7,AD388="",AD388&lt;&gt;3),"！算定期間の終わりが令和７年３月になっていません。年度内の廃止予定等がなければ、算定対象月を令和７年３月にしてください。",""))</f>
        <v/>
      </c>
      <c r="AU387" s="938"/>
      <c r="AV387" s="917"/>
      <c r="AW387" s="877" t="str">
        <f aca="false">IF('別紙様式2-2（４・５月分）'!O294="","",'別紙様式2-2（４・５月分）'!O294)</f>
        <v/>
      </c>
      <c r="AX387" s="833"/>
      <c r="AY387" s="939"/>
      <c r="AZ387" s="573"/>
      <c r="BE387" s="12"/>
      <c r="BF387" s="831" t="str">
        <f aca="false">G386</f>
        <v/>
      </c>
      <c r="BG387" s="831"/>
      <c r="BH387" s="831"/>
    </row>
    <row r="388" customFormat="false" ht="15" hidden="false" customHeight="true" outlineLevel="0" collapsed="false">
      <c r="A388" s="730"/>
      <c r="B388" s="617"/>
      <c r="C388" s="617"/>
      <c r="D388" s="617"/>
      <c r="E388" s="617"/>
      <c r="F388" s="617"/>
      <c r="G388" s="618"/>
      <c r="H388" s="618"/>
      <c r="I388" s="618"/>
      <c r="J388" s="808"/>
      <c r="K388" s="618"/>
      <c r="L388" s="809"/>
      <c r="M388" s="810"/>
      <c r="N388" s="837"/>
      <c r="O388" s="863"/>
      <c r="P388" s="873" t="s">
        <v>92</v>
      </c>
      <c r="Q388" s="876" t="e">
        <f aca="false">IFERROR(VLOOKUP('別紙様式2-2（４・５月分）'!AR293,【参考】数式用!$AT$5:$AV$22,3,FALSE),"")))</f>
        <v>#N/A</v>
      </c>
      <c r="R388" s="874" t="s">
        <v>94</v>
      </c>
      <c r="S388" s="875" t="e">
        <f aca="false">IFERROR(VLOOKUP(K386,【参考】数式用!$A$5:$AB$27,MATCH(Q388,【参考】数式用!$B$4:$AB$4,0)+1,0),"")))</f>
        <v>#N/A</v>
      </c>
      <c r="T388" s="843" t="s">
        <v>419</v>
      </c>
      <c r="U388" s="922"/>
      <c r="V388" s="870" t="e">
        <f aca="false">IFERROR(VLOOKUP(K386,【参考】数式用!$A$5:$AB$27,MATCH(U388,【参考】数式用!$B$4:$AB$4,0)+1,0),"")))</f>
        <v>#N/A</v>
      </c>
      <c r="W388" s="846" t="s">
        <v>88</v>
      </c>
      <c r="X388" s="923"/>
      <c r="Y388" s="667" t="s">
        <v>89</v>
      </c>
      <c r="Z388" s="923"/>
      <c r="AA388" s="667" t="s">
        <v>372</v>
      </c>
      <c r="AB388" s="923"/>
      <c r="AC388" s="667" t="s">
        <v>89</v>
      </c>
      <c r="AD388" s="923"/>
      <c r="AE388" s="667" t="s">
        <v>90</v>
      </c>
      <c r="AF388" s="667" t="s">
        <v>101</v>
      </c>
      <c r="AG388" s="667" t="str">
        <f aca="false">IF(X388&gt;=1,(AB388*12+AD388)-(X388*12+Z388)+1,"")</f>
        <v/>
      </c>
      <c r="AH388" s="849" t="s">
        <v>373</v>
      </c>
      <c r="AI388" s="850" t="str">
        <f aca="false">IFERROR(ROUNDDOWN(ROUND(L386*V388,0)*M386,0)*AG388,"")</f>
        <v/>
      </c>
      <c r="AJ388" s="924" t="str">
        <f aca="false">IFERROR(ROUNDDOWN(ROUND((L386*(V388-AX386)),0)*M386,0)*AG388,"")</f>
        <v/>
      </c>
      <c r="AK388" s="852" t="e">
        <f aca="false">IFERROR(ROUNDDOWN(ROUNDDOWN(ROUND(L386*VLOOKUP(K386,【参考】数式用!$A$5:$AB$27,MATCH("新加算Ⅳ",【参考】数式用!$B$4:$AB$4,0)+1,0),0)*M386,0)*AG388*0.5,0),"")),0),0),0))</f>
        <v>#N/A</v>
      </c>
      <c r="AL388" s="925"/>
      <c r="AM388" s="940" t="e">
        <f aca="false">IFERROR(IF('別紙様式2-2（４・５月分）'!Q295="ベア加算","", IF(OR(U388="新加算Ⅰ",U388="新加算Ⅱ",U388="新加算Ⅲ",U388="新加算Ⅳ"),ROUNDDOWN(ROUND(L386*VLOOKUP(K386,【参考】数式用!$A$5:$I$27,MATCH("ベア加算",【参考】数式用!$B$4:$I$4,0)+1,0),0)*M386,0)*AG388,"")),"")),0),0))))</f>
        <v>#N/A</v>
      </c>
      <c r="AN388" s="927"/>
      <c r="AO388" s="930"/>
      <c r="AP388" s="929"/>
      <c r="AQ388" s="930"/>
      <c r="AR388" s="931"/>
      <c r="AS388" s="932"/>
      <c r="AT388" s="920"/>
      <c r="AU388" s="611"/>
      <c r="AV388" s="831" t="str">
        <f aca="false">IF(OR(AB386&lt;&gt;7,AD386&lt;&gt;3),"V列に色付け","")</f>
        <v/>
      </c>
      <c r="AW388" s="877"/>
      <c r="AX388" s="833"/>
      <c r="AY388" s="933"/>
      <c r="AZ388" s="835" t="e">
        <f aca="false">IF(AM388&lt;&gt;"",IF(AN388="○","入力済","未入力"),"")</f>
        <v>#N/A</v>
      </c>
      <c r="BA388" s="835" t="str">
        <f aca="false">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835" t="str">
        <f aca="false">IF(OR(U388="新加算Ⅴ（７）",U388="新加算Ⅴ（９）",U388="新加算Ⅴ（10）",U388="新加算Ⅴ（12）",U388="新加算Ⅴ（13）",U388="新加算Ⅴ（14）"),IF(OR(AP388="○",AP388="令和６年度中に満たす"),"入力済","未入力"),"")</f>
        <v/>
      </c>
      <c r="BC388" s="835" t="str">
        <f aca="false">IF(OR(U388="新加算Ⅰ",U388="新加算Ⅱ",U388="新加算Ⅲ",U388="新加算Ⅴ（１）",U388="新加算Ⅴ（３）",U388="新加算Ⅴ（８）"),IF(OR(AQ388="○",AQ388="令和６年度中に満たす"),"入力済","未入力"),"")</f>
        <v/>
      </c>
      <c r="BD388" s="934" t="str">
        <f aca="false">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831" t="str">
        <f aca="false">IF(OR(U388="新加算Ⅰ",U388="新加算Ⅴ（１）",U388="新加算Ⅴ（２）",U388="新加算Ⅴ（５）",U388="新加算Ⅴ（７）",U388="新加算Ⅴ（10）"),IF(AS388="","未入力","入力済"),"")</f>
        <v/>
      </c>
      <c r="BF388" s="831" t="str">
        <f aca="false">G386</f>
        <v/>
      </c>
      <c r="BG388" s="831"/>
      <c r="BH388" s="831"/>
    </row>
    <row r="389" customFormat="false" ht="30" hidden="false" customHeight="true" outlineLevel="0" collapsed="false">
      <c r="A389" s="730"/>
      <c r="B389" s="617"/>
      <c r="C389" s="617"/>
      <c r="D389" s="617"/>
      <c r="E389" s="617"/>
      <c r="F389" s="617"/>
      <c r="G389" s="618"/>
      <c r="H389" s="618"/>
      <c r="I389" s="618"/>
      <c r="J389" s="808"/>
      <c r="K389" s="618"/>
      <c r="L389" s="809"/>
      <c r="M389" s="810"/>
      <c r="N389" s="859" t="str">
        <f aca="false">IF('別紙様式2-2（４・５月分）'!Q295="","",'別紙様式2-2（４・５月分）'!Q295)</f>
        <v/>
      </c>
      <c r="O389" s="863"/>
      <c r="P389" s="873"/>
      <c r="Q389" s="876"/>
      <c r="R389" s="874"/>
      <c r="S389" s="875"/>
      <c r="T389" s="843"/>
      <c r="U389" s="922"/>
      <c r="V389" s="870"/>
      <c r="W389" s="846"/>
      <c r="X389" s="923"/>
      <c r="Y389" s="667"/>
      <c r="Z389" s="923"/>
      <c r="AA389" s="667"/>
      <c r="AB389" s="923"/>
      <c r="AC389" s="667"/>
      <c r="AD389" s="923"/>
      <c r="AE389" s="667"/>
      <c r="AF389" s="667"/>
      <c r="AG389" s="667"/>
      <c r="AH389" s="849"/>
      <c r="AI389" s="850"/>
      <c r="AJ389" s="924"/>
      <c r="AK389" s="852"/>
      <c r="AL389" s="925"/>
      <c r="AM389" s="940"/>
      <c r="AN389" s="927"/>
      <c r="AO389" s="930"/>
      <c r="AP389" s="929"/>
      <c r="AQ389" s="930"/>
      <c r="AR389" s="931"/>
      <c r="AS389" s="932"/>
      <c r="AT389" s="935" t="str">
        <f aca="false">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611"/>
      <c r="AV389" s="831"/>
      <c r="AW389" s="877" t="str">
        <f aca="false">IF('別紙様式2-2（４・５月分）'!O295="","",'別紙様式2-2（４・５月分）'!O295)</f>
        <v/>
      </c>
      <c r="AX389" s="833"/>
      <c r="AY389" s="936"/>
      <c r="AZ389" s="835" t="str">
        <f aca="false">IF(OR(U389="新加算Ⅰ",U389="新加算Ⅱ",U389="新加算Ⅲ",U389="新加算Ⅳ",U389="新加算Ⅴ（１）",U389="新加算Ⅴ（２）",U389="新加算Ⅴ（３）",U389="新加算ⅠⅤ（４）",U389="新加算Ⅴ（５）",U389="新加算Ⅴ（６）",U389="新加算Ⅴ（８）",U389="新加算Ⅴ（11）"),IF(AJ389="○","","未入力"),"")</f>
        <v/>
      </c>
      <c r="BA389" s="835" t="str">
        <f aca="false">IF(OR(V389="新加算Ⅰ",V389="新加算Ⅱ",V389="新加算Ⅲ",V389="新加算Ⅳ",V389="新加算Ⅴ（１）",V389="新加算Ⅴ（２）",V389="新加算Ⅴ（３）",V389="新加算ⅠⅤ（４）",V389="新加算Ⅴ（５）",V389="新加算Ⅴ（６）",V389="新加算Ⅴ（８）",V389="新加算Ⅴ（11）"),IF(AK389="○","","未入力"),"")</f>
        <v/>
      </c>
      <c r="BB389" s="835" t="str">
        <f aca="false">IF(OR(V389="新加算Ⅴ（７）",V389="新加算Ⅴ（９）",V389="新加算Ⅴ（10）",V389="新加算Ⅴ（12）",V389="新加算Ⅴ（13）",V389="新加算Ⅴ（14）"),IF(AL389="○","","未入力"),"")</f>
        <v/>
      </c>
      <c r="BC389" s="835" t="str">
        <f aca="false">IF(OR(V389="新加算Ⅰ",V389="新加算Ⅱ",V389="新加算Ⅲ",V389="新加算Ⅴ（１）",V389="新加算Ⅴ（３）",V389="新加算Ⅴ（８）"),IF(AM389="○","","未入力"),"")</f>
        <v/>
      </c>
      <c r="BD389" s="934" t="str">
        <f aca="false">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831" t="str">
        <f aca="false">IF(AND(U389&lt;&gt;"（参考）令和７年度の移行予定",OR(V389="新加算Ⅰ",V389="新加算Ⅴ（１）",V389="新加算Ⅴ（２）",V389="新加算Ⅴ（５）",V389="新加算Ⅴ（７）",V389="新加算Ⅴ（10）")),IF(AO389="","未入力",IF(AO389="いずれも取得していない","要件を満たさない","")),"")</f>
        <v/>
      </c>
      <c r="BF389" s="831" t="str">
        <f aca="false">G386</f>
        <v/>
      </c>
      <c r="BG389" s="831"/>
      <c r="BH389" s="831"/>
    </row>
    <row r="390" customFormat="false" ht="30" hidden="false" customHeight="true" outlineLevel="0" collapsed="false">
      <c r="A390" s="616" t="n">
        <v>95</v>
      </c>
      <c r="B390" s="731" t="str">
        <f aca="false">IF(基本情報入力シート!C148="","",基本情報入力シート!C148)</f>
        <v/>
      </c>
      <c r="C390" s="731"/>
      <c r="D390" s="731"/>
      <c r="E390" s="731"/>
      <c r="F390" s="731"/>
      <c r="G390" s="732" t="str">
        <f aca="false">IF(基本情報入力シート!M148="","",基本情報入力シート!M148)</f>
        <v/>
      </c>
      <c r="H390" s="732" t="str">
        <f aca="false">IF(基本情報入力シート!R148="","",基本情報入力シート!R148)</f>
        <v/>
      </c>
      <c r="I390" s="732" t="str">
        <f aca="false">IF(基本情報入力シート!W148="","",基本情報入力シート!W148)</f>
        <v/>
      </c>
      <c r="J390" s="860" t="str">
        <f aca="false">IF(基本情報入力シート!X148="","",基本情報入力シート!X148)</f>
        <v/>
      </c>
      <c r="K390" s="732" t="str">
        <f aca="false">IF(基本情報入力シート!Y148="","",基本情報入力シート!Y148)</f>
        <v/>
      </c>
      <c r="L390" s="861" t="str">
        <f aca="false">IF(基本情報入力シート!AB148="","",基本情報入力シート!AB148)</f>
        <v/>
      </c>
      <c r="M390" s="862" t="e">
        <f aca="false">IF(基本情報入力シート!AC148="","",基本情報入力シート!AC148)</f>
        <v>#N/A</v>
      </c>
      <c r="N390" s="811" t="str">
        <f aca="false">IF('別紙様式2-2（４・５月分）'!Q296="","",'別紙様式2-2（４・５月分）'!Q296)</f>
        <v/>
      </c>
      <c r="O390" s="863" t="e">
        <f aca="false">IF(SUM('別紙様式2-2（４・５月分）'!R296:R298)=0,"",SUM('別紙様式2-2（４・５月分）'!R296:R298))</f>
        <v>#N/A</v>
      </c>
      <c r="P390" s="813" t="e">
        <f aca="false">IFERROR(VLOOKUP('別紙様式2-2（４・５月分）'!AR296,【参考】数式用!$AT$5:$AU$22,2,FALSE),"")))</f>
        <v>#N/A</v>
      </c>
      <c r="Q390" s="813"/>
      <c r="R390" s="813"/>
      <c r="S390" s="864" t="e">
        <f aca="false">IFERROR(VLOOKUP(K390,【参考】数式用!$A$5:$AB$27,MATCH(P390,【参考】数式用!$B$4:$AB$4,0)+1,0),"")))</f>
        <v>#N/A</v>
      </c>
      <c r="T390" s="815" t="s">
        <v>418</v>
      </c>
      <c r="U390" s="903" t="str">
        <f aca="false">IF('別紙様式2-3（６月以降分）'!U390="","",'別紙様式2-3（６月以降分）'!U390)</f>
        <v/>
      </c>
      <c r="V390" s="865" t="e">
        <f aca="false">IFERROR(VLOOKUP(K390,【参考】数式用!$A$5:$AB$27,MATCH(U390,【参考】数式用!$B$4:$AB$4,0)+1,0),"")))</f>
        <v>#N/A</v>
      </c>
      <c r="W390" s="818" t="s">
        <v>88</v>
      </c>
      <c r="X390" s="904" t="n">
        <f aca="false">'別紙様式2-3（６月以降分）'!X390</f>
        <v>6</v>
      </c>
      <c r="Y390" s="626" t="s">
        <v>89</v>
      </c>
      <c r="Z390" s="904" t="n">
        <f aca="false">'別紙様式2-3（６月以降分）'!Z390</f>
        <v>6</v>
      </c>
      <c r="AA390" s="626" t="s">
        <v>372</v>
      </c>
      <c r="AB390" s="904" t="n">
        <f aca="false">'別紙様式2-3（６月以降分）'!AB390</f>
        <v>7</v>
      </c>
      <c r="AC390" s="626" t="s">
        <v>89</v>
      </c>
      <c r="AD390" s="904" t="n">
        <f aca="false">'別紙様式2-3（６月以降分）'!AD390</f>
        <v>3</v>
      </c>
      <c r="AE390" s="626" t="s">
        <v>90</v>
      </c>
      <c r="AF390" s="626" t="s">
        <v>101</v>
      </c>
      <c r="AG390" s="626" t="n">
        <f aca="false">IF(X390&gt;=1,(AB390*12+AD390)-(X390*12+Z390)+1,"")</f>
        <v>10</v>
      </c>
      <c r="AH390" s="821" t="s">
        <v>373</v>
      </c>
      <c r="AI390" s="866" t="str">
        <f aca="false">'別紙様式2-3（６月以降分）'!AI390</f>
        <v/>
      </c>
      <c r="AJ390" s="905" t="str">
        <f aca="false">'別紙様式2-3（６月以降分）'!AJ390</f>
        <v/>
      </c>
      <c r="AK390" s="937" t="n">
        <f aca="false">'別紙様式2-3（６月以降分）'!AK390</f>
        <v>0</v>
      </c>
      <c r="AL390" s="907" t="str">
        <f aca="false">IF('別紙様式2-3（６月以降分）'!AL390="","",'別紙様式2-3（６月以降分）'!AL390)</f>
        <v/>
      </c>
      <c r="AM390" s="908" t="n">
        <f aca="false">'別紙様式2-3（６月以降分）'!AM390</f>
        <v>0</v>
      </c>
      <c r="AN390" s="909" t="str">
        <f aca="false">IF('別紙様式2-3（６月以降分）'!AN390="","",'別紙様式2-3（６月以降分）'!AN390)</f>
        <v/>
      </c>
      <c r="AO390" s="704" t="str">
        <f aca="false">IF('別紙様式2-3（６月以降分）'!AO390="","",'別紙様式2-3（６月以降分）'!AO390)</f>
        <v/>
      </c>
      <c r="AP390" s="911" t="str">
        <f aca="false">IF('別紙様式2-3（６月以降分）'!AP390="","",'別紙様式2-3（６月以降分）'!AP390)</f>
        <v/>
      </c>
      <c r="AQ390" s="704" t="str">
        <f aca="false">IF('別紙様式2-3（６月以降分）'!AQ390="","",'別紙様式2-3（６月以降分）'!AQ390)</f>
        <v/>
      </c>
      <c r="AR390" s="913" t="str">
        <f aca="false">IF('別紙様式2-3（６月以降分）'!AR390="","",'別紙様式2-3（６月以降分）'!AR390)</f>
        <v/>
      </c>
      <c r="AS390" s="914" t="str">
        <f aca="false">IF('別紙様式2-3（６月以降分）'!AS390="","",'別紙様式2-3（６月以降分）'!AS390)</f>
        <v/>
      </c>
      <c r="AT390" s="915" t="str">
        <f aca="false">IF(AV392="","",IF(V392&lt;V390,"！加算の要件上は問題ありませんが、令和６年度当初の新加算の加算率と比較して、移行後の加算率が下がる計画になっています。",""))</f>
        <v/>
      </c>
      <c r="AU390" s="938"/>
      <c r="AV390" s="917"/>
      <c r="AW390" s="877" t="str">
        <f aca="false">IF('別紙様式2-2（４・５月分）'!O296="","",'別紙様式2-2（４・５月分）'!O296)</f>
        <v/>
      </c>
      <c r="AX390" s="833" t="e">
        <f aca="false">IF(SUM('別紙様式2-2（４・５月分）'!P296:P298)=0,"",SUM('別紙様式2-2（４・５月分）'!P296:P298))</f>
        <v>#N/A</v>
      </c>
      <c r="AY390" s="919" t="e">
        <f aca="false">IFERROR(VLOOKUP(K390,【参考】数式用!$AJ$2:$AK$24,2,FALSE),"")))</f>
        <v>#N/A</v>
      </c>
      <c r="AZ390" s="684"/>
      <c r="BE390" s="12"/>
      <c r="BF390" s="831" t="str">
        <f aca="false">G390</f>
        <v/>
      </c>
      <c r="BG390" s="831"/>
      <c r="BH390" s="831"/>
    </row>
    <row r="391" customFormat="false" ht="15" hidden="false" customHeight="true" outlineLevel="0" collapsed="false">
      <c r="A391" s="616"/>
      <c r="B391" s="731"/>
      <c r="C391" s="731"/>
      <c r="D391" s="731"/>
      <c r="E391" s="731"/>
      <c r="F391" s="731"/>
      <c r="G391" s="732"/>
      <c r="H391" s="732"/>
      <c r="I391" s="732"/>
      <c r="J391" s="860"/>
      <c r="K391" s="732"/>
      <c r="L391" s="861"/>
      <c r="M391" s="862"/>
      <c r="N391" s="837" t="str">
        <f aca="false">IF('別紙様式2-2（４・５月分）'!Q297="","",'別紙様式2-2（４・５月分）'!Q297)</f>
        <v/>
      </c>
      <c r="O391" s="863"/>
      <c r="P391" s="813"/>
      <c r="Q391" s="813"/>
      <c r="R391" s="813"/>
      <c r="S391" s="864"/>
      <c r="T391" s="815"/>
      <c r="U391" s="903"/>
      <c r="V391" s="865"/>
      <c r="W391" s="818"/>
      <c r="X391" s="904"/>
      <c r="Y391" s="626"/>
      <c r="Z391" s="904"/>
      <c r="AA391" s="626"/>
      <c r="AB391" s="904"/>
      <c r="AC391" s="626"/>
      <c r="AD391" s="904"/>
      <c r="AE391" s="626"/>
      <c r="AF391" s="626"/>
      <c r="AG391" s="626"/>
      <c r="AH391" s="821"/>
      <c r="AI391" s="866"/>
      <c r="AJ391" s="905"/>
      <c r="AK391" s="937"/>
      <c r="AL391" s="907"/>
      <c r="AM391" s="908"/>
      <c r="AN391" s="909"/>
      <c r="AO391" s="704"/>
      <c r="AP391" s="911"/>
      <c r="AQ391" s="704"/>
      <c r="AR391" s="913"/>
      <c r="AS391" s="914"/>
      <c r="AT391" s="920" t="str">
        <f aca="false">IF(AV392="","",IF(OR(AB392="",AB392&lt;&gt;7,AD392="",AD392&lt;&gt;3),"！算定期間の終わりが令和７年３月になっていません。年度内の廃止予定等がなければ、算定対象月を令和７年３月にしてください。",""))</f>
        <v/>
      </c>
      <c r="AU391" s="938"/>
      <c r="AV391" s="917"/>
      <c r="AW391" s="877" t="str">
        <f aca="false">IF('別紙様式2-2（４・５月分）'!O297="","",'別紙様式2-2（４・５月分）'!O297)</f>
        <v/>
      </c>
      <c r="AX391" s="833"/>
      <c r="AY391" s="919"/>
      <c r="AZ391" s="573"/>
      <c r="BE391" s="12"/>
      <c r="BF391" s="831" t="str">
        <f aca="false">G390</f>
        <v/>
      </c>
      <c r="BG391" s="831"/>
      <c r="BH391" s="831"/>
    </row>
    <row r="392" customFormat="false" ht="15" hidden="false" customHeight="true" outlineLevel="0" collapsed="false">
      <c r="A392" s="616"/>
      <c r="B392" s="731"/>
      <c r="C392" s="731"/>
      <c r="D392" s="731"/>
      <c r="E392" s="731"/>
      <c r="F392" s="731"/>
      <c r="G392" s="732"/>
      <c r="H392" s="732"/>
      <c r="I392" s="732"/>
      <c r="J392" s="860"/>
      <c r="K392" s="732"/>
      <c r="L392" s="861"/>
      <c r="M392" s="862"/>
      <c r="N392" s="837"/>
      <c r="O392" s="863"/>
      <c r="P392" s="873" t="s">
        <v>92</v>
      </c>
      <c r="Q392" s="876" t="e">
        <f aca="false">IFERROR(VLOOKUP('別紙様式2-2（４・５月分）'!AR296,【参考】数式用!$AT$5:$AV$22,3,FALSE),"")))</f>
        <v>#N/A</v>
      </c>
      <c r="R392" s="874" t="s">
        <v>94</v>
      </c>
      <c r="S392" s="869" t="e">
        <f aca="false">IFERROR(VLOOKUP(K390,【参考】数式用!$A$5:$AB$27,MATCH(Q392,【参考】数式用!$B$4:$AB$4,0)+1,0),"")))</f>
        <v>#N/A</v>
      </c>
      <c r="T392" s="843" t="s">
        <v>419</v>
      </c>
      <c r="U392" s="922"/>
      <c r="V392" s="870" t="e">
        <f aca="false">IFERROR(VLOOKUP(K390,【参考】数式用!$A$5:$AB$27,MATCH(U392,【参考】数式用!$B$4:$AB$4,0)+1,0),"")))</f>
        <v>#N/A</v>
      </c>
      <c r="W392" s="846" t="s">
        <v>88</v>
      </c>
      <c r="X392" s="923"/>
      <c r="Y392" s="667" t="s">
        <v>89</v>
      </c>
      <c r="Z392" s="923"/>
      <c r="AA392" s="667" t="s">
        <v>372</v>
      </c>
      <c r="AB392" s="923"/>
      <c r="AC392" s="667" t="s">
        <v>89</v>
      </c>
      <c r="AD392" s="923"/>
      <c r="AE392" s="667" t="s">
        <v>90</v>
      </c>
      <c r="AF392" s="667" t="s">
        <v>101</v>
      </c>
      <c r="AG392" s="667" t="str">
        <f aca="false">IF(X392&gt;=1,(AB392*12+AD392)-(X392*12+Z392)+1,"")</f>
        <v/>
      </c>
      <c r="AH392" s="849" t="s">
        <v>373</v>
      </c>
      <c r="AI392" s="850" t="str">
        <f aca="false">IFERROR(ROUNDDOWN(ROUND(L390*V392,0)*M390,0)*AG392,"")</f>
        <v/>
      </c>
      <c r="AJ392" s="924" t="str">
        <f aca="false">IFERROR(ROUNDDOWN(ROUND((L390*(V392-AX390)),0)*M390,0)*AG392,"")</f>
        <v/>
      </c>
      <c r="AK392" s="852" t="e">
        <f aca="false">IFERROR(ROUNDDOWN(ROUNDDOWN(ROUND(L390*VLOOKUP(K390,【参考】数式用!$A$5:$AB$27,MATCH("新加算Ⅳ",【参考】数式用!$B$4:$AB$4,0)+1,0),0)*M390,0)*AG392*0.5,0),"")),0),0),0))</f>
        <v>#N/A</v>
      </c>
      <c r="AL392" s="925"/>
      <c r="AM392" s="940" t="e">
        <f aca="false">IFERROR(IF('別紙様式2-2（４・５月分）'!Q298="ベア加算","", IF(OR(U392="新加算Ⅰ",U392="新加算Ⅱ",U392="新加算Ⅲ",U392="新加算Ⅳ"),ROUNDDOWN(ROUND(L390*VLOOKUP(K390,【参考】数式用!$A$5:$I$27,MATCH("ベア加算",【参考】数式用!$B$4:$I$4,0)+1,0),0)*M390,0)*AG392,"")),"")),0),0))))</f>
        <v>#N/A</v>
      </c>
      <c r="AN392" s="927"/>
      <c r="AO392" s="930"/>
      <c r="AP392" s="929"/>
      <c r="AQ392" s="930"/>
      <c r="AR392" s="931"/>
      <c r="AS392" s="932"/>
      <c r="AT392" s="920"/>
      <c r="AU392" s="611"/>
      <c r="AV392" s="831" t="str">
        <f aca="false">IF(OR(AB390&lt;&gt;7,AD390&lt;&gt;3),"V列に色付け","")</f>
        <v/>
      </c>
      <c r="AW392" s="877"/>
      <c r="AX392" s="833"/>
      <c r="AY392" s="933"/>
      <c r="AZ392" s="835" t="e">
        <f aca="false">IF(AM392&lt;&gt;"",IF(AN392="○","入力済","未入力"),"")</f>
        <v>#N/A</v>
      </c>
      <c r="BA392" s="835" t="str">
        <f aca="false">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835" t="str">
        <f aca="false">IF(OR(U392="新加算Ⅴ（７）",U392="新加算Ⅴ（９）",U392="新加算Ⅴ（10）",U392="新加算Ⅴ（12）",U392="新加算Ⅴ（13）",U392="新加算Ⅴ（14）"),IF(OR(AP392="○",AP392="令和６年度中に満たす"),"入力済","未入力"),"")</f>
        <v/>
      </c>
      <c r="BC392" s="835" t="str">
        <f aca="false">IF(OR(U392="新加算Ⅰ",U392="新加算Ⅱ",U392="新加算Ⅲ",U392="新加算Ⅴ（１）",U392="新加算Ⅴ（３）",U392="新加算Ⅴ（８）"),IF(OR(AQ392="○",AQ392="令和６年度中に満たす"),"入力済","未入力"),"")</f>
        <v/>
      </c>
      <c r="BD392" s="934" t="str">
        <f aca="false">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831" t="str">
        <f aca="false">IF(OR(U392="新加算Ⅰ",U392="新加算Ⅴ（１）",U392="新加算Ⅴ（２）",U392="新加算Ⅴ（５）",U392="新加算Ⅴ（７）",U392="新加算Ⅴ（10）"),IF(AS392="","未入力","入力済"),"")</f>
        <v/>
      </c>
      <c r="BF392" s="831" t="str">
        <f aca="false">G390</f>
        <v/>
      </c>
      <c r="BG392" s="831"/>
      <c r="BH392" s="831"/>
    </row>
    <row r="393" customFormat="false" ht="30" hidden="false" customHeight="true" outlineLevel="0" collapsed="false">
      <c r="A393" s="616"/>
      <c r="B393" s="731"/>
      <c r="C393" s="731"/>
      <c r="D393" s="731"/>
      <c r="E393" s="731"/>
      <c r="F393" s="731"/>
      <c r="G393" s="732"/>
      <c r="H393" s="732"/>
      <c r="I393" s="732"/>
      <c r="J393" s="860"/>
      <c r="K393" s="732"/>
      <c r="L393" s="861"/>
      <c r="M393" s="862"/>
      <c r="N393" s="859" t="str">
        <f aca="false">IF('別紙様式2-2（４・５月分）'!Q298="","",'別紙様式2-2（４・５月分）'!Q298)</f>
        <v/>
      </c>
      <c r="O393" s="863"/>
      <c r="P393" s="873"/>
      <c r="Q393" s="876"/>
      <c r="R393" s="874"/>
      <c r="S393" s="869"/>
      <c r="T393" s="843"/>
      <c r="U393" s="922"/>
      <c r="V393" s="870"/>
      <c r="W393" s="846"/>
      <c r="X393" s="923"/>
      <c r="Y393" s="667"/>
      <c r="Z393" s="923"/>
      <c r="AA393" s="667"/>
      <c r="AB393" s="923"/>
      <c r="AC393" s="667"/>
      <c r="AD393" s="923"/>
      <c r="AE393" s="667"/>
      <c r="AF393" s="667"/>
      <c r="AG393" s="667"/>
      <c r="AH393" s="849"/>
      <c r="AI393" s="850"/>
      <c r="AJ393" s="924"/>
      <c r="AK393" s="852"/>
      <c r="AL393" s="925"/>
      <c r="AM393" s="940"/>
      <c r="AN393" s="927"/>
      <c r="AO393" s="930"/>
      <c r="AP393" s="929"/>
      <c r="AQ393" s="930"/>
      <c r="AR393" s="931"/>
      <c r="AS393" s="932"/>
      <c r="AT393" s="935" t="str">
        <f aca="false">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611"/>
      <c r="AV393" s="831"/>
      <c r="AW393" s="877" t="str">
        <f aca="false">IF('別紙様式2-2（４・５月分）'!O298="","",'別紙様式2-2（４・５月分）'!O298)</f>
        <v/>
      </c>
      <c r="AX393" s="833"/>
      <c r="AY393" s="936"/>
      <c r="AZ393" s="835" t="str">
        <f aca="false">IF(OR(U393="新加算Ⅰ",U393="新加算Ⅱ",U393="新加算Ⅲ",U393="新加算Ⅳ",U393="新加算Ⅴ（１）",U393="新加算Ⅴ（２）",U393="新加算Ⅴ（３）",U393="新加算ⅠⅤ（４）",U393="新加算Ⅴ（５）",U393="新加算Ⅴ（６）",U393="新加算Ⅴ（８）",U393="新加算Ⅴ（11）"),IF(AJ393="○","","未入力"),"")</f>
        <v/>
      </c>
      <c r="BA393" s="835" t="str">
        <f aca="false">IF(OR(V393="新加算Ⅰ",V393="新加算Ⅱ",V393="新加算Ⅲ",V393="新加算Ⅳ",V393="新加算Ⅴ（１）",V393="新加算Ⅴ（２）",V393="新加算Ⅴ（３）",V393="新加算ⅠⅤ（４）",V393="新加算Ⅴ（５）",V393="新加算Ⅴ（６）",V393="新加算Ⅴ（８）",V393="新加算Ⅴ（11）"),IF(AK393="○","","未入力"),"")</f>
        <v/>
      </c>
      <c r="BB393" s="835" t="str">
        <f aca="false">IF(OR(V393="新加算Ⅴ（７）",V393="新加算Ⅴ（９）",V393="新加算Ⅴ（10）",V393="新加算Ⅴ（12）",V393="新加算Ⅴ（13）",V393="新加算Ⅴ（14）"),IF(AL393="○","","未入力"),"")</f>
        <v/>
      </c>
      <c r="BC393" s="835" t="str">
        <f aca="false">IF(OR(V393="新加算Ⅰ",V393="新加算Ⅱ",V393="新加算Ⅲ",V393="新加算Ⅴ（１）",V393="新加算Ⅴ（３）",V393="新加算Ⅴ（８）"),IF(AM393="○","","未入力"),"")</f>
        <v/>
      </c>
      <c r="BD393" s="934" t="str">
        <f aca="false">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831" t="str">
        <f aca="false">IF(AND(U393&lt;&gt;"（参考）令和７年度の移行予定",OR(V393="新加算Ⅰ",V393="新加算Ⅴ（１）",V393="新加算Ⅴ（２）",V393="新加算Ⅴ（５）",V393="新加算Ⅴ（７）",V393="新加算Ⅴ（10）")),IF(AO393="","未入力",IF(AO393="いずれも取得していない","要件を満たさない","")),"")</f>
        <v/>
      </c>
      <c r="BF393" s="831" t="str">
        <f aca="false">G390</f>
        <v/>
      </c>
      <c r="BG393" s="831"/>
      <c r="BH393" s="831"/>
    </row>
    <row r="394" customFormat="false" ht="30" hidden="false" customHeight="true" outlineLevel="0" collapsed="false">
      <c r="A394" s="730" t="n">
        <v>96</v>
      </c>
      <c r="B394" s="617" t="str">
        <f aca="false">IF(基本情報入力シート!C149="","",基本情報入力シート!C149)</f>
        <v/>
      </c>
      <c r="C394" s="617"/>
      <c r="D394" s="617"/>
      <c r="E394" s="617"/>
      <c r="F394" s="617"/>
      <c r="G394" s="618" t="str">
        <f aca="false">IF(基本情報入力シート!M149="","",基本情報入力シート!M149)</f>
        <v/>
      </c>
      <c r="H394" s="618" t="str">
        <f aca="false">IF(基本情報入力シート!R149="","",基本情報入力シート!R149)</f>
        <v/>
      </c>
      <c r="I394" s="618" t="str">
        <f aca="false">IF(基本情報入力シート!W149="","",基本情報入力シート!W149)</f>
        <v/>
      </c>
      <c r="J394" s="808" t="str">
        <f aca="false">IF(基本情報入力シート!X149="","",基本情報入力シート!X149)</f>
        <v/>
      </c>
      <c r="K394" s="618" t="str">
        <f aca="false">IF(基本情報入力シート!Y149="","",基本情報入力シート!Y149)</f>
        <v/>
      </c>
      <c r="L394" s="809" t="str">
        <f aca="false">IF(基本情報入力シート!AB149="","",基本情報入力シート!AB149)</f>
        <v/>
      </c>
      <c r="M394" s="810" t="e">
        <f aca="false">IF(基本情報入力シート!AC149="","",基本情報入力シート!AC149)</f>
        <v>#N/A</v>
      </c>
      <c r="N394" s="811" t="str">
        <f aca="false">IF('別紙様式2-2（４・５月分）'!Q299="","",'別紙様式2-2（４・５月分）'!Q299)</f>
        <v/>
      </c>
      <c r="O394" s="863" t="e">
        <f aca="false">IF(SUM('別紙様式2-2（４・５月分）'!R299:R301)=0,"",SUM('別紙様式2-2（４・５月分）'!R299:R301))</f>
        <v>#N/A</v>
      </c>
      <c r="P394" s="813" t="e">
        <f aca="false">IFERROR(VLOOKUP('別紙様式2-2（４・５月分）'!AR299,【参考】数式用!$AT$5:$AU$22,2,FALSE),"")))</f>
        <v>#N/A</v>
      </c>
      <c r="Q394" s="813"/>
      <c r="R394" s="813"/>
      <c r="S394" s="864" t="e">
        <f aca="false">IFERROR(VLOOKUP(K394,【参考】数式用!$A$5:$AB$27,MATCH(P394,【参考】数式用!$B$4:$AB$4,0)+1,0),"")))</f>
        <v>#N/A</v>
      </c>
      <c r="T394" s="815" t="s">
        <v>418</v>
      </c>
      <c r="U394" s="903" t="str">
        <f aca="false">IF('別紙様式2-3（６月以降分）'!U394="","",'別紙様式2-3（６月以降分）'!U394)</f>
        <v/>
      </c>
      <c r="V394" s="865" t="e">
        <f aca="false">IFERROR(VLOOKUP(K394,【参考】数式用!$A$5:$AB$27,MATCH(U394,【参考】数式用!$B$4:$AB$4,0)+1,0),"")))</f>
        <v>#N/A</v>
      </c>
      <c r="W394" s="818" t="s">
        <v>88</v>
      </c>
      <c r="X394" s="904" t="n">
        <f aca="false">'別紙様式2-3（６月以降分）'!X394</f>
        <v>6</v>
      </c>
      <c r="Y394" s="626" t="s">
        <v>89</v>
      </c>
      <c r="Z394" s="904" t="n">
        <f aca="false">'別紙様式2-3（６月以降分）'!Z394</f>
        <v>6</v>
      </c>
      <c r="AA394" s="626" t="s">
        <v>372</v>
      </c>
      <c r="AB394" s="904" t="n">
        <f aca="false">'別紙様式2-3（６月以降分）'!AB394</f>
        <v>7</v>
      </c>
      <c r="AC394" s="626" t="s">
        <v>89</v>
      </c>
      <c r="AD394" s="904" t="n">
        <f aca="false">'別紙様式2-3（６月以降分）'!AD394</f>
        <v>3</v>
      </c>
      <c r="AE394" s="626" t="s">
        <v>90</v>
      </c>
      <c r="AF394" s="626" t="s">
        <v>101</v>
      </c>
      <c r="AG394" s="626" t="n">
        <f aca="false">IF(X394&gt;=1,(AB394*12+AD394)-(X394*12+Z394)+1,"")</f>
        <v>10</v>
      </c>
      <c r="AH394" s="821" t="s">
        <v>373</v>
      </c>
      <c r="AI394" s="866" t="str">
        <f aca="false">'別紙様式2-3（６月以降分）'!AI394</f>
        <v/>
      </c>
      <c r="AJ394" s="905" t="str">
        <f aca="false">'別紙様式2-3（６月以降分）'!AJ394</f>
        <v/>
      </c>
      <c r="AK394" s="937" t="n">
        <f aca="false">'別紙様式2-3（６月以降分）'!AK394</f>
        <v>0</v>
      </c>
      <c r="AL394" s="907" t="str">
        <f aca="false">IF('別紙様式2-3（６月以降分）'!AL394="","",'別紙様式2-3（６月以降分）'!AL394)</f>
        <v/>
      </c>
      <c r="AM394" s="908" t="n">
        <f aca="false">'別紙様式2-3（６月以降分）'!AM394</f>
        <v>0</v>
      </c>
      <c r="AN394" s="909" t="str">
        <f aca="false">IF('別紙様式2-3（６月以降分）'!AN394="","",'別紙様式2-3（６月以降分）'!AN394)</f>
        <v/>
      </c>
      <c r="AO394" s="704" t="str">
        <f aca="false">IF('別紙様式2-3（６月以降分）'!AO394="","",'別紙様式2-3（６月以降分）'!AO394)</f>
        <v/>
      </c>
      <c r="AP394" s="911" t="str">
        <f aca="false">IF('別紙様式2-3（６月以降分）'!AP394="","",'別紙様式2-3（６月以降分）'!AP394)</f>
        <v/>
      </c>
      <c r="AQ394" s="704" t="str">
        <f aca="false">IF('別紙様式2-3（６月以降分）'!AQ394="","",'別紙様式2-3（６月以降分）'!AQ394)</f>
        <v/>
      </c>
      <c r="AR394" s="913" t="str">
        <f aca="false">IF('別紙様式2-3（６月以降分）'!AR394="","",'別紙様式2-3（６月以降分）'!AR394)</f>
        <v/>
      </c>
      <c r="AS394" s="914" t="str">
        <f aca="false">IF('別紙様式2-3（６月以降分）'!AS394="","",'別紙様式2-3（６月以降分）'!AS394)</f>
        <v/>
      </c>
      <c r="AT394" s="915" t="str">
        <f aca="false">IF(AV396="","",IF(V396&lt;V394,"！加算の要件上は問題ありませんが、令和６年度当初の新加算の加算率と比較して、移行後の加算率が下がる計画になっています。",""))</f>
        <v/>
      </c>
      <c r="AU394" s="938"/>
      <c r="AV394" s="917"/>
      <c r="AW394" s="877" t="str">
        <f aca="false">IF('別紙様式2-2（４・５月分）'!O299="","",'別紙様式2-2（４・５月分）'!O299)</f>
        <v/>
      </c>
      <c r="AX394" s="833" t="e">
        <f aca="false">IF(SUM('別紙様式2-2（４・５月分）'!P299:P301)=0,"",SUM('別紙様式2-2（４・５月分）'!P299:P301))</f>
        <v>#N/A</v>
      </c>
      <c r="AY394" s="939" t="e">
        <f aca="false">IFERROR(VLOOKUP(K394,【参考】数式用!$AJ$2:$AK$24,2,FALSE),"")))</f>
        <v>#N/A</v>
      </c>
      <c r="AZ394" s="684"/>
      <c r="BE394" s="12"/>
      <c r="BF394" s="831" t="str">
        <f aca="false">G394</f>
        <v/>
      </c>
      <c r="BG394" s="831"/>
      <c r="BH394" s="831"/>
    </row>
    <row r="395" customFormat="false" ht="15" hidden="false" customHeight="true" outlineLevel="0" collapsed="false">
      <c r="A395" s="730"/>
      <c r="B395" s="617"/>
      <c r="C395" s="617"/>
      <c r="D395" s="617"/>
      <c r="E395" s="617"/>
      <c r="F395" s="617"/>
      <c r="G395" s="618"/>
      <c r="H395" s="618"/>
      <c r="I395" s="618"/>
      <c r="J395" s="808"/>
      <c r="K395" s="618"/>
      <c r="L395" s="809"/>
      <c r="M395" s="810"/>
      <c r="N395" s="837" t="str">
        <f aca="false">IF('別紙様式2-2（４・５月分）'!Q300="","",'別紙様式2-2（４・５月分）'!Q300)</f>
        <v/>
      </c>
      <c r="O395" s="863"/>
      <c r="P395" s="813"/>
      <c r="Q395" s="813"/>
      <c r="R395" s="813"/>
      <c r="S395" s="864"/>
      <c r="T395" s="815"/>
      <c r="U395" s="903"/>
      <c r="V395" s="865"/>
      <c r="W395" s="818"/>
      <c r="X395" s="904"/>
      <c r="Y395" s="626"/>
      <c r="Z395" s="904"/>
      <c r="AA395" s="626"/>
      <c r="AB395" s="904"/>
      <c r="AC395" s="626"/>
      <c r="AD395" s="904"/>
      <c r="AE395" s="626"/>
      <c r="AF395" s="626"/>
      <c r="AG395" s="626"/>
      <c r="AH395" s="821"/>
      <c r="AI395" s="866"/>
      <c r="AJ395" s="905"/>
      <c r="AK395" s="937"/>
      <c r="AL395" s="907"/>
      <c r="AM395" s="908"/>
      <c r="AN395" s="909"/>
      <c r="AO395" s="704"/>
      <c r="AP395" s="911"/>
      <c r="AQ395" s="704"/>
      <c r="AR395" s="913"/>
      <c r="AS395" s="914"/>
      <c r="AT395" s="920" t="str">
        <f aca="false">IF(AV396="","",IF(OR(AB396="",AB396&lt;&gt;7,AD396="",AD396&lt;&gt;3),"！算定期間の終わりが令和７年３月になっていません。年度内の廃止予定等がなければ、算定対象月を令和７年３月にしてください。",""))</f>
        <v/>
      </c>
      <c r="AU395" s="938"/>
      <c r="AV395" s="917"/>
      <c r="AW395" s="877" t="str">
        <f aca="false">IF('別紙様式2-2（４・５月分）'!O300="","",'別紙様式2-2（４・５月分）'!O300)</f>
        <v/>
      </c>
      <c r="AX395" s="833"/>
      <c r="AY395" s="939"/>
      <c r="AZ395" s="573"/>
      <c r="BE395" s="12"/>
      <c r="BF395" s="831" t="str">
        <f aca="false">G394</f>
        <v/>
      </c>
      <c r="BG395" s="831"/>
      <c r="BH395" s="831"/>
    </row>
    <row r="396" customFormat="false" ht="15" hidden="false" customHeight="true" outlineLevel="0" collapsed="false">
      <c r="A396" s="730"/>
      <c r="B396" s="617"/>
      <c r="C396" s="617"/>
      <c r="D396" s="617"/>
      <c r="E396" s="617"/>
      <c r="F396" s="617"/>
      <c r="G396" s="618"/>
      <c r="H396" s="618"/>
      <c r="I396" s="618"/>
      <c r="J396" s="808"/>
      <c r="K396" s="618"/>
      <c r="L396" s="809"/>
      <c r="M396" s="810"/>
      <c r="N396" s="837"/>
      <c r="O396" s="863"/>
      <c r="P396" s="873" t="s">
        <v>92</v>
      </c>
      <c r="Q396" s="876" t="e">
        <f aca="false">IFERROR(VLOOKUP('別紙様式2-2（４・５月分）'!AR299,【参考】数式用!$AT$5:$AV$22,3,FALSE),"")))</f>
        <v>#N/A</v>
      </c>
      <c r="R396" s="874" t="s">
        <v>94</v>
      </c>
      <c r="S396" s="875" t="e">
        <f aca="false">IFERROR(VLOOKUP(K394,【参考】数式用!$A$5:$AB$27,MATCH(Q396,【参考】数式用!$B$4:$AB$4,0)+1,0),"")))</f>
        <v>#N/A</v>
      </c>
      <c r="T396" s="843" t="s">
        <v>419</v>
      </c>
      <c r="U396" s="922"/>
      <c r="V396" s="870" t="e">
        <f aca="false">IFERROR(VLOOKUP(K394,【参考】数式用!$A$5:$AB$27,MATCH(U396,【参考】数式用!$B$4:$AB$4,0)+1,0),"")))</f>
        <v>#N/A</v>
      </c>
      <c r="W396" s="846" t="s">
        <v>88</v>
      </c>
      <c r="X396" s="923"/>
      <c r="Y396" s="667" t="s">
        <v>89</v>
      </c>
      <c r="Z396" s="923"/>
      <c r="AA396" s="667" t="s">
        <v>372</v>
      </c>
      <c r="AB396" s="923"/>
      <c r="AC396" s="667" t="s">
        <v>89</v>
      </c>
      <c r="AD396" s="923"/>
      <c r="AE396" s="667" t="s">
        <v>90</v>
      </c>
      <c r="AF396" s="667" t="s">
        <v>101</v>
      </c>
      <c r="AG396" s="667" t="str">
        <f aca="false">IF(X396&gt;=1,(AB396*12+AD396)-(X396*12+Z396)+1,"")</f>
        <v/>
      </c>
      <c r="AH396" s="849" t="s">
        <v>373</v>
      </c>
      <c r="AI396" s="850" t="str">
        <f aca="false">IFERROR(ROUNDDOWN(ROUND(L394*V396,0)*M394,0)*AG396,"")</f>
        <v/>
      </c>
      <c r="AJ396" s="924" t="str">
        <f aca="false">IFERROR(ROUNDDOWN(ROUND((L394*(V396-AX394)),0)*M394,0)*AG396,"")</f>
        <v/>
      </c>
      <c r="AK396" s="852" t="e">
        <f aca="false">IFERROR(ROUNDDOWN(ROUNDDOWN(ROUND(L394*VLOOKUP(K394,【参考】数式用!$A$5:$AB$27,MATCH("新加算Ⅳ",【参考】数式用!$B$4:$AB$4,0)+1,0),0)*M394,0)*AG396*0.5,0),"")),0),0),0))</f>
        <v>#N/A</v>
      </c>
      <c r="AL396" s="925"/>
      <c r="AM396" s="940" t="e">
        <f aca="false">IFERROR(IF('別紙様式2-2（４・５月分）'!Q301="ベア加算","", IF(OR(U396="新加算Ⅰ",U396="新加算Ⅱ",U396="新加算Ⅲ",U396="新加算Ⅳ"),ROUNDDOWN(ROUND(L394*VLOOKUP(K394,【参考】数式用!$A$5:$I$27,MATCH("ベア加算",【参考】数式用!$B$4:$I$4,0)+1,0),0)*M394,0)*AG396,"")),"")),0),0))))</f>
        <v>#N/A</v>
      </c>
      <c r="AN396" s="927"/>
      <c r="AO396" s="930"/>
      <c r="AP396" s="929"/>
      <c r="AQ396" s="930"/>
      <c r="AR396" s="931"/>
      <c r="AS396" s="932"/>
      <c r="AT396" s="920"/>
      <c r="AU396" s="611"/>
      <c r="AV396" s="831" t="str">
        <f aca="false">IF(OR(AB394&lt;&gt;7,AD394&lt;&gt;3),"V列に色付け","")</f>
        <v/>
      </c>
      <c r="AW396" s="877"/>
      <c r="AX396" s="833"/>
      <c r="AY396" s="933"/>
      <c r="AZ396" s="835" t="e">
        <f aca="false">IF(AM396&lt;&gt;"",IF(AN396="○","入力済","未入力"),"")</f>
        <v>#N/A</v>
      </c>
      <c r="BA396" s="835" t="str">
        <f aca="false">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835" t="str">
        <f aca="false">IF(OR(U396="新加算Ⅴ（７）",U396="新加算Ⅴ（９）",U396="新加算Ⅴ（10）",U396="新加算Ⅴ（12）",U396="新加算Ⅴ（13）",U396="新加算Ⅴ（14）"),IF(OR(AP396="○",AP396="令和６年度中に満たす"),"入力済","未入力"),"")</f>
        <v/>
      </c>
      <c r="BC396" s="835" t="str">
        <f aca="false">IF(OR(U396="新加算Ⅰ",U396="新加算Ⅱ",U396="新加算Ⅲ",U396="新加算Ⅴ（１）",U396="新加算Ⅴ（３）",U396="新加算Ⅴ（８）"),IF(OR(AQ396="○",AQ396="令和６年度中に満たす"),"入力済","未入力"),"")</f>
        <v/>
      </c>
      <c r="BD396" s="934" t="str">
        <f aca="false">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831" t="str">
        <f aca="false">IF(OR(U396="新加算Ⅰ",U396="新加算Ⅴ（１）",U396="新加算Ⅴ（２）",U396="新加算Ⅴ（５）",U396="新加算Ⅴ（７）",U396="新加算Ⅴ（10）"),IF(AS396="","未入力","入力済"),"")</f>
        <v/>
      </c>
      <c r="BF396" s="831" t="str">
        <f aca="false">G394</f>
        <v/>
      </c>
      <c r="BG396" s="831"/>
      <c r="BH396" s="831"/>
    </row>
    <row r="397" customFormat="false" ht="30" hidden="false" customHeight="true" outlineLevel="0" collapsed="false">
      <c r="A397" s="730"/>
      <c r="B397" s="617"/>
      <c r="C397" s="617"/>
      <c r="D397" s="617"/>
      <c r="E397" s="617"/>
      <c r="F397" s="617"/>
      <c r="G397" s="618"/>
      <c r="H397" s="618"/>
      <c r="I397" s="618"/>
      <c r="J397" s="808"/>
      <c r="K397" s="618"/>
      <c r="L397" s="809"/>
      <c r="M397" s="810"/>
      <c r="N397" s="859" t="str">
        <f aca="false">IF('別紙様式2-2（４・５月分）'!Q301="","",'別紙様式2-2（４・５月分）'!Q301)</f>
        <v/>
      </c>
      <c r="O397" s="863"/>
      <c r="P397" s="873"/>
      <c r="Q397" s="876"/>
      <c r="R397" s="874"/>
      <c r="S397" s="875"/>
      <c r="T397" s="843"/>
      <c r="U397" s="922"/>
      <c r="V397" s="870"/>
      <c r="W397" s="846"/>
      <c r="X397" s="923"/>
      <c r="Y397" s="667"/>
      <c r="Z397" s="923"/>
      <c r="AA397" s="667"/>
      <c r="AB397" s="923"/>
      <c r="AC397" s="667"/>
      <c r="AD397" s="923"/>
      <c r="AE397" s="667"/>
      <c r="AF397" s="667"/>
      <c r="AG397" s="667"/>
      <c r="AH397" s="849"/>
      <c r="AI397" s="850"/>
      <c r="AJ397" s="924"/>
      <c r="AK397" s="852"/>
      <c r="AL397" s="925"/>
      <c r="AM397" s="940"/>
      <c r="AN397" s="927"/>
      <c r="AO397" s="930"/>
      <c r="AP397" s="929"/>
      <c r="AQ397" s="930"/>
      <c r="AR397" s="931"/>
      <c r="AS397" s="932"/>
      <c r="AT397" s="935" t="str">
        <f aca="false">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611"/>
      <c r="AV397" s="831"/>
      <c r="AW397" s="877" t="str">
        <f aca="false">IF('別紙様式2-2（４・５月分）'!O301="","",'別紙様式2-2（４・５月分）'!O301)</f>
        <v/>
      </c>
      <c r="AX397" s="833"/>
      <c r="AY397" s="936"/>
      <c r="AZ397" s="835" t="str">
        <f aca="false">IF(OR(U397="新加算Ⅰ",U397="新加算Ⅱ",U397="新加算Ⅲ",U397="新加算Ⅳ",U397="新加算Ⅴ（１）",U397="新加算Ⅴ（２）",U397="新加算Ⅴ（３）",U397="新加算ⅠⅤ（４）",U397="新加算Ⅴ（５）",U397="新加算Ⅴ（６）",U397="新加算Ⅴ（８）",U397="新加算Ⅴ（11）"),IF(AJ397="○","","未入力"),"")</f>
        <v/>
      </c>
      <c r="BA397" s="835" t="str">
        <f aca="false">IF(OR(V397="新加算Ⅰ",V397="新加算Ⅱ",V397="新加算Ⅲ",V397="新加算Ⅳ",V397="新加算Ⅴ（１）",V397="新加算Ⅴ（２）",V397="新加算Ⅴ（３）",V397="新加算ⅠⅤ（４）",V397="新加算Ⅴ（５）",V397="新加算Ⅴ（６）",V397="新加算Ⅴ（８）",V397="新加算Ⅴ（11）"),IF(AK397="○","","未入力"),"")</f>
        <v/>
      </c>
      <c r="BB397" s="835" t="str">
        <f aca="false">IF(OR(V397="新加算Ⅴ（７）",V397="新加算Ⅴ（９）",V397="新加算Ⅴ（10）",V397="新加算Ⅴ（12）",V397="新加算Ⅴ（13）",V397="新加算Ⅴ（14）"),IF(AL397="○","","未入力"),"")</f>
        <v/>
      </c>
      <c r="BC397" s="835" t="str">
        <f aca="false">IF(OR(V397="新加算Ⅰ",V397="新加算Ⅱ",V397="新加算Ⅲ",V397="新加算Ⅴ（１）",V397="新加算Ⅴ（３）",V397="新加算Ⅴ（８）"),IF(AM397="○","","未入力"),"")</f>
        <v/>
      </c>
      <c r="BD397" s="934" t="str">
        <f aca="false">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831" t="str">
        <f aca="false">IF(AND(U397&lt;&gt;"（参考）令和７年度の移行予定",OR(V397="新加算Ⅰ",V397="新加算Ⅴ（１）",V397="新加算Ⅴ（２）",V397="新加算Ⅴ（５）",V397="新加算Ⅴ（７）",V397="新加算Ⅴ（10）")),IF(AO397="","未入力",IF(AO397="いずれも取得していない","要件を満たさない","")),"")</f>
        <v/>
      </c>
      <c r="BF397" s="831" t="str">
        <f aca="false">G394</f>
        <v/>
      </c>
      <c r="BG397" s="831"/>
      <c r="BH397" s="831"/>
    </row>
    <row r="398" customFormat="false" ht="30" hidden="false" customHeight="true" outlineLevel="0" collapsed="false">
      <c r="A398" s="616" t="n">
        <v>97</v>
      </c>
      <c r="B398" s="731" t="str">
        <f aca="false">IF(基本情報入力シート!C150="","",基本情報入力シート!C150)</f>
        <v/>
      </c>
      <c r="C398" s="731"/>
      <c r="D398" s="731"/>
      <c r="E398" s="731"/>
      <c r="F398" s="731"/>
      <c r="G398" s="732" t="str">
        <f aca="false">IF(基本情報入力シート!M150="","",基本情報入力シート!M150)</f>
        <v/>
      </c>
      <c r="H398" s="732" t="str">
        <f aca="false">IF(基本情報入力シート!R150="","",基本情報入力シート!R150)</f>
        <v/>
      </c>
      <c r="I398" s="732" t="str">
        <f aca="false">IF(基本情報入力シート!W150="","",基本情報入力シート!W150)</f>
        <v/>
      </c>
      <c r="J398" s="860" t="str">
        <f aca="false">IF(基本情報入力シート!X150="","",基本情報入力シート!X150)</f>
        <v/>
      </c>
      <c r="K398" s="732" t="str">
        <f aca="false">IF(基本情報入力シート!Y150="","",基本情報入力シート!Y150)</f>
        <v/>
      </c>
      <c r="L398" s="861" t="str">
        <f aca="false">IF(基本情報入力シート!AB150="","",基本情報入力シート!AB150)</f>
        <v/>
      </c>
      <c r="M398" s="862" t="e">
        <f aca="false">IF(基本情報入力シート!AC150="","",基本情報入力シート!AC150)</f>
        <v>#N/A</v>
      </c>
      <c r="N398" s="811" t="str">
        <f aca="false">IF('別紙様式2-2（４・５月分）'!Q302="","",'別紙様式2-2（４・５月分）'!Q302)</f>
        <v/>
      </c>
      <c r="O398" s="863" t="e">
        <f aca="false">IF(SUM('別紙様式2-2（４・５月分）'!R302:R304)=0,"",SUM('別紙様式2-2（４・５月分）'!R302:R304))</f>
        <v>#N/A</v>
      </c>
      <c r="P398" s="813" t="e">
        <f aca="false">IFERROR(VLOOKUP('別紙様式2-2（４・５月分）'!AR302,【参考】数式用!$AT$5:$AU$22,2,FALSE),"")))</f>
        <v>#N/A</v>
      </c>
      <c r="Q398" s="813"/>
      <c r="R398" s="813"/>
      <c r="S398" s="864" t="e">
        <f aca="false">IFERROR(VLOOKUP(K398,【参考】数式用!$A$5:$AB$27,MATCH(P398,【参考】数式用!$B$4:$AB$4,0)+1,0),"")))</f>
        <v>#N/A</v>
      </c>
      <c r="T398" s="815" t="s">
        <v>418</v>
      </c>
      <c r="U398" s="903" t="str">
        <f aca="false">IF('別紙様式2-3（６月以降分）'!U398="","",'別紙様式2-3（６月以降分）'!U398)</f>
        <v/>
      </c>
      <c r="V398" s="865" t="e">
        <f aca="false">IFERROR(VLOOKUP(K398,【参考】数式用!$A$5:$AB$27,MATCH(U398,【参考】数式用!$B$4:$AB$4,0)+1,0),"")))</f>
        <v>#N/A</v>
      </c>
      <c r="W398" s="818" t="s">
        <v>88</v>
      </c>
      <c r="X398" s="904" t="n">
        <f aca="false">'別紙様式2-3（６月以降分）'!X398</f>
        <v>6</v>
      </c>
      <c r="Y398" s="626" t="s">
        <v>89</v>
      </c>
      <c r="Z398" s="904" t="n">
        <f aca="false">'別紙様式2-3（６月以降分）'!Z398</f>
        <v>6</v>
      </c>
      <c r="AA398" s="626" t="s">
        <v>372</v>
      </c>
      <c r="AB398" s="904" t="n">
        <f aca="false">'別紙様式2-3（６月以降分）'!AB398</f>
        <v>7</v>
      </c>
      <c r="AC398" s="626" t="s">
        <v>89</v>
      </c>
      <c r="AD398" s="904" t="n">
        <f aca="false">'別紙様式2-3（６月以降分）'!AD398</f>
        <v>3</v>
      </c>
      <c r="AE398" s="626" t="s">
        <v>90</v>
      </c>
      <c r="AF398" s="626" t="s">
        <v>101</v>
      </c>
      <c r="AG398" s="626" t="n">
        <f aca="false">IF(X398&gt;=1,(AB398*12+AD398)-(X398*12+Z398)+1,"")</f>
        <v>10</v>
      </c>
      <c r="AH398" s="821" t="s">
        <v>373</v>
      </c>
      <c r="AI398" s="866" t="str">
        <f aca="false">'別紙様式2-3（６月以降分）'!AI398</f>
        <v/>
      </c>
      <c r="AJ398" s="905" t="str">
        <f aca="false">'別紙様式2-3（６月以降分）'!AJ398</f>
        <v/>
      </c>
      <c r="AK398" s="937" t="n">
        <f aca="false">'別紙様式2-3（６月以降分）'!AK398</f>
        <v>0</v>
      </c>
      <c r="AL398" s="907" t="str">
        <f aca="false">IF('別紙様式2-3（６月以降分）'!AL398="","",'別紙様式2-3（６月以降分）'!AL398)</f>
        <v/>
      </c>
      <c r="AM398" s="908" t="n">
        <f aca="false">'別紙様式2-3（６月以降分）'!AM398</f>
        <v>0</v>
      </c>
      <c r="AN398" s="909" t="str">
        <f aca="false">IF('別紙様式2-3（６月以降分）'!AN398="","",'別紙様式2-3（６月以降分）'!AN398)</f>
        <v/>
      </c>
      <c r="AO398" s="704" t="str">
        <f aca="false">IF('別紙様式2-3（６月以降分）'!AO398="","",'別紙様式2-3（６月以降分）'!AO398)</f>
        <v/>
      </c>
      <c r="AP398" s="911" t="str">
        <f aca="false">IF('別紙様式2-3（６月以降分）'!AP398="","",'別紙様式2-3（６月以降分）'!AP398)</f>
        <v/>
      </c>
      <c r="AQ398" s="704" t="str">
        <f aca="false">IF('別紙様式2-3（６月以降分）'!AQ398="","",'別紙様式2-3（６月以降分）'!AQ398)</f>
        <v/>
      </c>
      <c r="AR398" s="913" t="str">
        <f aca="false">IF('別紙様式2-3（６月以降分）'!AR398="","",'別紙様式2-3（６月以降分）'!AR398)</f>
        <v/>
      </c>
      <c r="AS398" s="914" t="str">
        <f aca="false">IF('別紙様式2-3（６月以降分）'!AS398="","",'別紙様式2-3（６月以降分）'!AS398)</f>
        <v/>
      </c>
      <c r="AT398" s="915" t="str">
        <f aca="false">IF(AV400="","",IF(V400&lt;V398,"！加算の要件上は問題ありませんが、令和６年度当初の新加算の加算率と比較して、移行後の加算率が下がる計画になっています。",""))</f>
        <v/>
      </c>
      <c r="AU398" s="938"/>
      <c r="AV398" s="917"/>
      <c r="AW398" s="877" t="str">
        <f aca="false">IF('別紙様式2-2（４・５月分）'!O302="","",'別紙様式2-2（４・５月分）'!O302)</f>
        <v/>
      </c>
      <c r="AX398" s="833" t="e">
        <f aca="false">IF(SUM('別紙様式2-2（４・５月分）'!P302:P304)=0,"",SUM('別紙様式2-2（４・５月分）'!P302:P304))</f>
        <v>#N/A</v>
      </c>
      <c r="AY398" s="919" t="e">
        <f aca="false">IFERROR(VLOOKUP(K398,【参考】数式用!$AJ$2:$AK$24,2,FALSE),"")))</f>
        <v>#N/A</v>
      </c>
      <c r="AZ398" s="684"/>
      <c r="BE398" s="12"/>
      <c r="BF398" s="831" t="str">
        <f aca="false">G398</f>
        <v/>
      </c>
      <c r="BG398" s="831"/>
      <c r="BH398" s="831"/>
    </row>
    <row r="399" customFormat="false" ht="15" hidden="false" customHeight="true" outlineLevel="0" collapsed="false">
      <c r="A399" s="616"/>
      <c r="B399" s="731"/>
      <c r="C399" s="731"/>
      <c r="D399" s="731"/>
      <c r="E399" s="731"/>
      <c r="F399" s="731"/>
      <c r="G399" s="732"/>
      <c r="H399" s="732"/>
      <c r="I399" s="732"/>
      <c r="J399" s="860"/>
      <c r="K399" s="732"/>
      <c r="L399" s="861"/>
      <c r="M399" s="862"/>
      <c r="N399" s="837" t="str">
        <f aca="false">IF('別紙様式2-2（４・５月分）'!Q303="","",'別紙様式2-2（４・５月分）'!Q303)</f>
        <v/>
      </c>
      <c r="O399" s="863"/>
      <c r="P399" s="813"/>
      <c r="Q399" s="813"/>
      <c r="R399" s="813"/>
      <c r="S399" s="864"/>
      <c r="T399" s="815"/>
      <c r="U399" s="903"/>
      <c r="V399" s="865"/>
      <c r="W399" s="818"/>
      <c r="X399" s="904"/>
      <c r="Y399" s="626"/>
      <c r="Z399" s="904"/>
      <c r="AA399" s="626"/>
      <c r="AB399" s="904"/>
      <c r="AC399" s="626"/>
      <c r="AD399" s="904"/>
      <c r="AE399" s="626"/>
      <c r="AF399" s="626"/>
      <c r="AG399" s="626"/>
      <c r="AH399" s="821"/>
      <c r="AI399" s="866"/>
      <c r="AJ399" s="905"/>
      <c r="AK399" s="937"/>
      <c r="AL399" s="907"/>
      <c r="AM399" s="908"/>
      <c r="AN399" s="909"/>
      <c r="AO399" s="704"/>
      <c r="AP399" s="911"/>
      <c r="AQ399" s="704"/>
      <c r="AR399" s="913"/>
      <c r="AS399" s="914"/>
      <c r="AT399" s="920" t="str">
        <f aca="false">IF(AV400="","",IF(OR(AB400="",AB400&lt;&gt;7,AD400="",AD400&lt;&gt;3),"！算定期間の終わりが令和７年３月になっていません。年度内の廃止予定等がなければ、算定対象月を令和７年３月にしてください。",""))</f>
        <v/>
      </c>
      <c r="AU399" s="938"/>
      <c r="AV399" s="917"/>
      <c r="AW399" s="877" t="str">
        <f aca="false">IF('別紙様式2-2（４・５月分）'!O303="","",'別紙様式2-2（４・５月分）'!O303)</f>
        <v/>
      </c>
      <c r="AX399" s="833"/>
      <c r="AY399" s="919"/>
      <c r="AZ399" s="573"/>
      <c r="BE399" s="12"/>
      <c r="BF399" s="831" t="str">
        <f aca="false">G398</f>
        <v/>
      </c>
      <c r="BG399" s="831"/>
      <c r="BH399" s="831"/>
    </row>
    <row r="400" customFormat="false" ht="15" hidden="false" customHeight="true" outlineLevel="0" collapsed="false">
      <c r="A400" s="616"/>
      <c r="B400" s="731"/>
      <c r="C400" s="731"/>
      <c r="D400" s="731"/>
      <c r="E400" s="731"/>
      <c r="F400" s="731"/>
      <c r="G400" s="732"/>
      <c r="H400" s="732"/>
      <c r="I400" s="732"/>
      <c r="J400" s="860"/>
      <c r="K400" s="732"/>
      <c r="L400" s="861"/>
      <c r="M400" s="862"/>
      <c r="N400" s="837"/>
      <c r="O400" s="863"/>
      <c r="P400" s="873" t="s">
        <v>92</v>
      </c>
      <c r="Q400" s="876" t="e">
        <f aca="false">IFERROR(VLOOKUP('別紙様式2-2（４・５月分）'!AR302,【参考】数式用!$AT$5:$AV$22,3,FALSE),"")))</f>
        <v>#N/A</v>
      </c>
      <c r="R400" s="874" t="s">
        <v>94</v>
      </c>
      <c r="S400" s="869" t="e">
        <f aca="false">IFERROR(VLOOKUP(K398,【参考】数式用!$A$5:$AB$27,MATCH(Q400,【参考】数式用!$B$4:$AB$4,0)+1,0),"")))</f>
        <v>#N/A</v>
      </c>
      <c r="T400" s="843" t="s">
        <v>419</v>
      </c>
      <c r="U400" s="922"/>
      <c r="V400" s="870" t="e">
        <f aca="false">IFERROR(VLOOKUP(K398,【参考】数式用!$A$5:$AB$27,MATCH(U400,【参考】数式用!$B$4:$AB$4,0)+1,0),"")))</f>
        <v>#N/A</v>
      </c>
      <c r="W400" s="846" t="s">
        <v>88</v>
      </c>
      <c r="X400" s="923"/>
      <c r="Y400" s="667" t="s">
        <v>89</v>
      </c>
      <c r="Z400" s="923"/>
      <c r="AA400" s="667" t="s">
        <v>372</v>
      </c>
      <c r="AB400" s="923"/>
      <c r="AC400" s="667" t="s">
        <v>89</v>
      </c>
      <c r="AD400" s="923"/>
      <c r="AE400" s="667" t="s">
        <v>90</v>
      </c>
      <c r="AF400" s="667" t="s">
        <v>101</v>
      </c>
      <c r="AG400" s="667" t="str">
        <f aca="false">IF(X400&gt;=1,(AB400*12+AD400)-(X400*12+Z400)+1,"")</f>
        <v/>
      </c>
      <c r="AH400" s="849" t="s">
        <v>373</v>
      </c>
      <c r="AI400" s="850" t="str">
        <f aca="false">IFERROR(ROUNDDOWN(ROUND(L398*V400,0)*M398,0)*AG400,"")</f>
        <v/>
      </c>
      <c r="AJ400" s="924" t="str">
        <f aca="false">IFERROR(ROUNDDOWN(ROUND((L398*(V400-AX398)),0)*M398,0)*AG400,"")</f>
        <v/>
      </c>
      <c r="AK400" s="852" t="e">
        <f aca="false">IFERROR(ROUNDDOWN(ROUNDDOWN(ROUND(L398*VLOOKUP(K398,【参考】数式用!$A$5:$AB$27,MATCH("新加算Ⅳ",【参考】数式用!$B$4:$AB$4,0)+1,0),0)*M398,0)*AG400*0.5,0),"")),0),0),0))</f>
        <v>#N/A</v>
      </c>
      <c r="AL400" s="925"/>
      <c r="AM400" s="940" t="e">
        <f aca="false">IFERROR(IF('別紙様式2-2（４・５月分）'!Q304="ベア加算","", IF(OR(U400="新加算Ⅰ",U400="新加算Ⅱ",U400="新加算Ⅲ",U400="新加算Ⅳ"),ROUNDDOWN(ROUND(L398*VLOOKUP(K398,【参考】数式用!$A$5:$I$27,MATCH("ベア加算",【参考】数式用!$B$4:$I$4,0)+1,0),0)*M398,0)*AG400,"")),"")),0),0))))</f>
        <v>#N/A</v>
      </c>
      <c r="AN400" s="927"/>
      <c r="AO400" s="930"/>
      <c r="AP400" s="929"/>
      <c r="AQ400" s="930"/>
      <c r="AR400" s="931"/>
      <c r="AS400" s="932"/>
      <c r="AT400" s="920"/>
      <c r="AU400" s="611"/>
      <c r="AV400" s="831" t="str">
        <f aca="false">IF(OR(AB398&lt;&gt;7,AD398&lt;&gt;3),"V列に色付け","")</f>
        <v/>
      </c>
      <c r="AW400" s="877"/>
      <c r="AX400" s="833"/>
      <c r="AY400" s="933"/>
      <c r="AZ400" s="835" t="e">
        <f aca="false">IF(AM400&lt;&gt;"",IF(AN400="○","入力済","未入力"),"")</f>
        <v>#N/A</v>
      </c>
      <c r="BA400" s="835" t="str">
        <f aca="false">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835" t="str">
        <f aca="false">IF(OR(U400="新加算Ⅴ（７）",U400="新加算Ⅴ（９）",U400="新加算Ⅴ（10）",U400="新加算Ⅴ（12）",U400="新加算Ⅴ（13）",U400="新加算Ⅴ（14）"),IF(OR(AP400="○",AP400="令和６年度中に満たす"),"入力済","未入力"),"")</f>
        <v/>
      </c>
      <c r="BC400" s="835" t="str">
        <f aca="false">IF(OR(U400="新加算Ⅰ",U400="新加算Ⅱ",U400="新加算Ⅲ",U400="新加算Ⅴ（１）",U400="新加算Ⅴ（３）",U400="新加算Ⅴ（８）"),IF(OR(AQ400="○",AQ400="令和６年度中に満たす"),"入力済","未入力"),"")</f>
        <v/>
      </c>
      <c r="BD400" s="934" t="str">
        <f aca="false">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831" t="str">
        <f aca="false">IF(OR(U400="新加算Ⅰ",U400="新加算Ⅴ（１）",U400="新加算Ⅴ（２）",U400="新加算Ⅴ（５）",U400="新加算Ⅴ（７）",U400="新加算Ⅴ（10）"),IF(AS400="","未入力","入力済"),"")</f>
        <v/>
      </c>
      <c r="BF400" s="831" t="str">
        <f aca="false">G398</f>
        <v/>
      </c>
      <c r="BG400" s="831"/>
      <c r="BH400" s="831"/>
    </row>
    <row r="401" customFormat="false" ht="30" hidden="false" customHeight="true" outlineLevel="0" collapsed="false">
      <c r="A401" s="616"/>
      <c r="B401" s="731"/>
      <c r="C401" s="731"/>
      <c r="D401" s="731"/>
      <c r="E401" s="731"/>
      <c r="F401" s="731"/>
      <c r="G401" s="732"/>
      <c r="H401" s="732"/>
      <c r="I401" s="732"/>
      <c r="J401" s="860"/>
      <c r="K401" s="732"/>
      <c r="L401" s="861"/>
      <c r="M401" s="862"/>
      <c r="N401" s="859" t="str">
        <f aca="false">IF('別紙様式2-2（４・５月分）'!Q304="","",'別紙様式2-2（４・５月分）'!Q304)</f>
        <v/>
      </c>
      <c r="O401" s="863"/>
      <c r="P401" s="873"/>
      <c r="Q401" s="876"/>
      <c r="R401" s="874"/>
      <c r="S401" s="869"/>
      <c r="T401" s="843"/>
      <c r="U401" s="922"/>
      <c r="V401" s="870"/>
      <c r="W401" s="846"/>
      <c r="X401" s="923"/>
      <c r="Y401" s="667"/>
      <c r="Z401" s="923"/>
      <c r="AA401" s="667"/>
      <c r="AB401" s="923"/>
      <c r="AC401" s="667"/>
      <c r="AD401" s="923"/>
      <c r="AE401" s="667"/>
      <c r="AF401" s="667"/>
      <c r="AG401" s="667"/>
      <c r="AH401" s="849"/>
      <c r="AI401" s="850"/>
      <c r="AJ401" s="924"/>
      <c r="AK401" s="852"/>
      <c r="AL401" s="925"/>
      <c r="AM401" s="940"/>
      <c r="AN401" s="927"/>
      <c r="AO401" s="930"/>
      <c r="AP401" s="929"/>
      <c r="AQ401" s="930"/>
      <c r="AR401" s="931"/>
      <c r="AS401" s="932"/>
      <c r="AT401" s="935" t="str">
        <f aca="false">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611"/>
      <c r="AV401" s="831"/>
      <c r="AW401" s="877" t="str">
        <f aca="false">IF('別紙様式2-2（４・５月分）'!O304="","",'別紙様式2-2（４・５月分）'!O304)</f>
        <v/>
      </c>
      <c r="AX401" s="833"/>
      <c r="AY401" s="936"/>
      <c r="AZ401" s="835" t="str">
        <f aca="false">IF(OR(U401="新加算Ⅰ",U401="新加算Ⅱ",U401="新加算Ⅲ",U401="新加算Ⅳ",U401="新加算Ⅴ（１）",U401="新加算Ⅴ（２）",U401="新加算Ⅴ（３）",U401="新加算ⅠⅤ（４）",U401="新加算Ⅴ（５）",U401="新加算Ⅴ（６）",U401="新加算Ⅴ（８）",U401="新加算Ⅴ（11）"),IF(AJ401="○","","未入力"),"")</f>
        <v/>
      </c>
      <c r="BA401" s="835" t="str">
        <f aca="false">IF(OR(V401="新加算Ⅰ",V401="新加算Ⅱ",V401="新加算Ⅲ",V401="新加算Ⅳ",V401="新加算Ⅴ（１）",V401="新加算Ⅴ（２）",V401="新加算Ⅴ（３）",V401="新加算ⅠⅤ（４）",V401="新加算Ⅴ（５）",V401="新加算Ⅴ（６）",V401="新加算Ⅴ（８）",V401="新加算Ⅴ（11）"),IF(AK401="○","","未入力"),"")</f>
        <v/>
      </c>
      <c r="BB401" s="835" t="str">
        <f aca="false">IF(OR(V401="新加算Ⅴ（７）",V401="新加算Ⅴ（９）",V401="新加算Ⅴ（10）",V401="新加算Ⅴ（12）",V401="新加算Ⅴ（13）",V401="新加算Ⅴ（14）"),IF(AL401="○","","未入力"),"")</f>
        <v/>
      </c>
      <c r="BC401" s="835" t="str">
        <f aca="false">IF(OR(V401="新加算Ⅰ",V401="新加算Ⅱ",V401="新加算Ⅲ",V401="新加算Ⅴ（１）",V401="新加算Ⅴ（３）",V401="新加算Ⅴ（８）"),IF(AM401="○","","未入力"),"")</f>
        <v/>
      </c>
      <c r="BD401" s="934" t="str">
        <f aca="false">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831" t="str">
        <f aca="false">IF(AND(U401&lt;&gt;"（参考）令和７年度の移行予定",OR(V401="新加算Ⅰ",V401="新加算Ⅴ（１）",V401="新加算Ⅴ（２）",V401="新加算Ⅴ（５）",V401="新加算Ⅴ（７）",V401="新加算Ⅴ（10）")),IF(AO401="","未入力",IF(AO401="いずれも取得していない","要件を満たさない","")),"")</f>
        <v/>
      </c>
      <c r="BF401" s="831" t="str">
        <f aca="false">G398</f>
        <v/>
      </c>
      <c r="BG401" s="831"/>
      <c r="BH401" s="831"/>
    </row>
    <row r="402" customFormat="false" ht="30" hidden="false" customHeight="true" outlineLevel="0" collapsed="false">
      <c r="A402" s="730" t="n">
        <v>98</v>
      </c>
      <c r="B402" s="617" t="str">
        <f aca="false">IF(基本情報入力シート!C151="","",基本情報入力シート!C151)</f>
        <v/>
      </c>
      <c r="C402" s="617"/>
      <c r="D402" s="617"/>
      <c r="E402" s="617"/>
      <c r="F402" s="617"/>
      <c r="G402" s="618" t="str">
        <f aca="false">IF(基本情報入力シート!M151="","",基本情報入力シート!M151)</f>
        <v/>
      </c>
      <c r="H402" s="618" t="str">
        <f aca="false">IF(基本情報入力シート!R151="","",基本情報入力シート!R151)</f>
        <v/>
      </c>
      <c r="I402" s="618" t="str">
        <f aca="false">IF(基本情報入力シート!W151="","",基本情報入力シート!W151)</f>
        <v/>
      </c>
      <c r="J402" s="808" t="str">
        <f aca="false">IF(基本情報入力シート!X151="","",基本情報入力シート!X151)</f>
        <v/>
      </c>
      <c r="K402" s="618" t="str">
        <f aca="false">IF(基本情報入力シート!Y151="","",基本情報入力シート!Y151)</f>
        <v/>
      </c>
      <c r="L402" s="809" t="str">
        <f aca="false">IF(基本情報入力シート!AB151="","",基本情報入力シート!AB151)</f>
        <v/>
      </c>
      <c r="M402" s="810" t="e">
        <f aca="false">IF(基本情報入力シート!AC151="","",基本情報入力シート!AC151)</f>
        <v>#N/A</v>
      </c>
      <c r="N402" s="811" t="str">
        <f aca="false">IF('別紙様式2-2（４・５月分）'!Q305="","",'別紙様式2-2（４・５月分）'!Q305)</f>
        <v/>
      </c>
      <c r="O402" s="863" t="e">
        <f aca="false">IF(SUM('別紙様式2-2（４・５月分）'!R305:R307)=0,"",SUM('別紙様式2-2（４・５月分）'!R305:R307))</f>
        <v>#N/A</v>
      </c>
      <c r="P402" s="813" t="e">
        <f aca="false">IFERROR(VLOOKUP('別紙様式2-2（４・５月分）'!AR305,【参考】数式用!$AT$5:$AU$22,2,FALSE),"")))</f>
        <v>#N/A</v>
      </c>
      <c r="Q402" s="813"/>
      <c r="R402" s="813"/>
      <c r="S402" s="864" t="e">
        <f aca="false">IFERROR(VLOOKUP(K402,【参考】数式用!$A$5:$AB$27,MATCH(P402,【参考】数式用!$B$4:$AB$4,0)+1,0),"")))</f>
        <v>#N/A</v>
      </c>
      <c r="T402" s="815" t="s">
        <v>418</v>
      </c>
      <c r="U402" s="903" t="str">
        <f aca="false">IF('別紙様式2-3（６月以降分）'!U402="","",'別紙様式2-3（６月以降分）'!U402)</f>
        <v/>
      </c>
      <c r="V402" s="865" t="e">
        <f aca="false">IFERROR(VLOOKUP(K402,【参考】数式用!$A$5:$AB$27,MATCH(U402,【参考】数式用!$B$4:$AB$4,0)+1,0),"")))</f>
        <v>#N/A</v>
      </c>
      <c r="W402" s="818" t="s">
        <v>88</v>
      </c>
      <c r="X402" s="904" t="n">
        <f aca="false">'別紙様式2-3（６月以降分）'!X402</f>
        <v>6</v>
      </c>
      <c r="Y402" s="626" t="s">
        <v>89</v>
      </c>
      <c r="Z402" s="904" t="n">
        <f aca="false">'別紙様式2-3（６月以降分）'!Z402</f>
        <v>6</v>
      </c>
      <c r="AA402" s="626" t="s">
        <v>372</v>
      </c>
      <c r="AB402" s="904" t="n">
        <f aca="false">'別紙様式2-3（６月以降分）'!AB402</f>
        <v>7</v>
      </c>
      <c r="AC402" s="626" t="s">
        <v>89</v>
      </c>
      <c r="AD402" s="904" t="n">
        <f aca="false">'別紙様式2-3（６月以降分）'!AD402</f>
        <v>3</v>
      </c>
      <c r="AE402" s="626" t="s">
        <v>90</v>
      </c>
      <c r="AF402" s="626" t="s">
        <v>101</v>
      </c>
      <c r="AG402" s="626" t="n">
        <f aca="false">IF(X402&gt;=1,(AB402*12+AD402)-(X402*12+Z402)+1,"")</f>
        <v>10</v>
      </c>
      <c r="AH402" s="821" t="s">
        <v>373</v>
      </c>
      <c r="AI402" s="866" t="str">
        <f aca="false">'別紙様式2-3（６月以降分）'!AI402</f>
        <v/>
      </c>
      <c r="AJ402" s="905" t="str">
        <f aca="false">'別紙様式2-3（６月以降分）'!AJ402</f>
        <v/>
      </c>
      <c r="AK402" s="937" t="n">
        <f aca="false">'別紙様式2-3（６月以降分）'!AK402</f>
        <v>0</v>
      </c>
      <c r="AL402" s="907" t="str">
        <f aca="false">IF('別紙様式2-3（６月以降分）'!AL402="","",'別紙様式2-3（６月以降分）'!AL402)</f>
        <v/>
      </c>
      <c r="AM402" s="908" t="n">
        <f aca="false">'別紙様式2-3（６月以降分）'!AM402</f>
        <v>0</v>
      </c>
      <c r="AN402" s="909" t="str">
        <f aca="false">IF('別紙様式2-3（６月以降分）'!AN402="","",'別紙様式2-3（６月以降分）'!AN402)</f>
        <v/>
      </c>
      <c r="AO402" s="704" t="str">
        <f aca="false">IF('別紙様式2-3（６月以降分）'!AO402="","",'別紙様式2-3（６月以降分）'!AO402)</f>
        <v/>
      </c>
      <c r="AP402" s="911" t="str">
        <f aca="false">IF('別紙様式2-3（６月以降分）'!AP402="","",'別紙様式2-3（６月以降分）'!AP402)</f>
        <v/>
      </c>
      <c r="AQ402" s="704" t="str">
        <f aca="false">IF('別紙様式2-3（６月以降分）'!AQ402="","",'別紙様式2-3（６月以降分）'!AQ402)</f>
        <v/>
      </c>
      <c r="AR402" s="913" t="str">
        <f aca="false">IF('別紙様式2-3（６月以降分）'!AR402="","",'別紙様式2-3（６月以降分）'!AR402)</f>
        <v/>
      </c>
      <c r="AS402" s="914" t="str">
        <f aca="false">IF('別紙様式2-3（６月以降分）'!AS402="","",'別紙様式2-3（６月以降分）'!AS402)</f>
        <v/>
      </c>
      <c r="AT402" s="915" t="str">
        <f aca="false">IF(AV404="","",IF(V404&lt;V402,"！加算の要件上は問題ありませんが、令和６年度当初の新加算の加算率と比較して、移行後の加算率が下がる計画になっています。",""))</f>
        <v/>
      </c>
      <c r="AU402" s="938"/>
      <c r="AV402" s="917"/>
      <c r="AW402" s="877" t="str">
        <f aca="false">IF('別紙様式2-2（４・５月分）'!O305="","",'別紙様式2-2（４・５月分）'!O305)</f>
        <v/>
      </c>
      <c r="AX402" s="833" t="e">
        <f aca="false">IF(SUM('別紙様式2-2（４・５月分）'!P305:P307)=0,"",SUM('別紙様式2-2（４・５月分）'!P305:P307))</f>
        <v>#N/A</v>
      </c>
      <c r="AY402" s="939" t="e">
        <f aca="false">IFERROR(VLOOKUP(K402,【参考】数式用!$AJ$2:$AK$24,2,FALSE),"")))</f>
        <v>#N/A</v>
      </c>
      <c r="AZ402" s="684"/>
      <c r="BE402" s="12"/>
      <c r="BF402" s="831" t="str">
        <f aca="false">G402</f>
        <v/>
      </c>
      <c r="BG402" s="831"/>
      <c r="BH402" s="831"/>
    </row>
    <row r="403" customFormat="false" ht="15" hidden="false" customHeight="true" outlineLevel="0" collapsed="false">
      <c r="A403" s="730"/>
      <c r="B403" s="617"/>
      <c r="C403" s="617"/>
      <c r="D403" s="617"/>
      <c r="E403" s="617"/>
      <c r="F403" s="617"/>
      <c r="G403" s="618"/>
      <c r="H403" s="618"/>
      <c r="I403" s="618"/>
      <c r="J403" s="808"/>
      <c r="K403" s="618"/>
      <c r="L403" s="809"/>
      <c r="M403" s="810"/>
      <c r="N403" s="837" t="str">
        <f aca="false">IF('別紙様式2-2（４・５月分）'!Q306="","",'別紙様式2-2（４・５月分）'!Q306)</f>
        <v/>
      </c>
      <c r="O403" s="863"/>
      <c r="P403" s="813"/>
      <c r="Q403" s="813"/>
      <c r="R403" s="813"/>
      <c r="S403" s="864"/>
      <c r="T403" s="815"/>
      <c r="U403" s="903"/>
      <c r="V403" s="865"/>
      <c r="W403" s="818"/>
      <c r="X403" s="904"/>
      <c r="Y403" s="626"/>
      <c r="Z403" s="904"/>
      <c r="AA403" s="626"/>
      <c r="AB403" s="904"/>
      <c r="AC403" s="626"/>
      <c r="AD403" s="904"/>
      <c r="AE403" s="626"/>
      <c r="AF403" s="626"/>
      <c r="AG403" s="626"/>
      <c r="AH403" s="821"/>
      <c r="AI403" s="866"/>
      <c r="AJ403" s="905"/>
      <c r="AK403" s="937"/>
      <c r="AL403" s="907"/>
      <c r="AM403" s="908"/>
      <c r="AN403" s="909"/>
      <c r="AO403" s="704"/>
      <c r="AP403" s="911"/>
      <c r="AQ403" s="704"/>
      <c r="AR403" s="913"/>
      <c r="AS403" s="914"/>
      <c r="AT403" s="920" t="str">
        <f aca="false">IF(AV404="","",IF(OR(AB404="",AB404&lt;&gt;7,AD404="",AD404&lt;&gt;3),"！算定期間の終わりが令和７年３月になっていません。年度内の廃止予定等がなければ、算定対象月を令和７年３月にしてください。",""))</f>
        <v/>
      </c>
      <c r="AU403" s="938"/>
      <c r="AV403" s="917"/>
      <c r="AW403" s="877" t="str">
        <f aca="false">IF('別紙様式2-2（４・５月分）'!O306="","",'別紙様式2-2（４・５月分）'!O306)</f>
        <v/>
      </c>
      <c r="AX403" s="833"/>
      <c r="AY403" s="939"/>
      <c r="AZ403" s="573"/>
      <c r="BE403" s="12"/>
      <c r="BF403" s="831" t="str">
        <f aca="false">G402</f>
        <v/>
      </c>
      <c r="BG403" s="831"/>
      <c r="BH403" s="831"/>
    </row>
    <row r="404" customFormat="false" ht="15" hidden="false" customHeight="true" outlineLevel="0" collapsed="false">
      <c r="A404" s="730"/>
      <c r="B404" s="617"/>
      <c r="C404" s="617"/>
      <c r="D404" s="617"/>
      <c r="E404" s="617"/>
      <c r="F404" s="617"/>
      <c r="G404" s="618"/>
      <c r="H404" s="618"/>
      <c r="I404" s="618"/>
      <c r="J404" s="808"/>
      <c r="K404" s="618"/>
      <c r="L404" s="809"/>
      <c r="M404" s="810"/>
      <c r="N404" s="837"/>
      <c r="O404" s="863"/>
      <c r="P404" s="873" t="s">
        <v>92</v>
      </c>
      <c r="Q404" s="876" t="e">
        <f aca="false">IFERROR(VLOOKUP('別紙様式2-2（４・５月分）'!AR305,【参考】数式用!$AT$5:$AV$22,3,FALSE),"")))</f>
        <v>#N/A</v>
      </c>
      <c r="R404" s="874" t="s">
        <v>94</v>
      </c>
      <c r="S404" s="875" t="e">
        <f aca="false">IFERROR(VLOOKUP(K402,【参考】数式用!$A$5:$AB$27,MATCH(Q404,【参考】数式用!$B$4:$AB$4,0)+1,0),"")))</f>
        <v>#N/A</v>
      </c>
      <c r="T404" s="843" t="s">
        <v>419</v>
      </c>
      <c r="U404" s="922"/>
      <c r="V404" s="870" t="e">
        <f aca="false">IFERROR(VLOOKUP(K402,【参考】数式用!$A$5:$AB$27,MATCH(U404,【参考】数式用!$B$4:$AB$4,0)+1,0),"")))</f>
        <v>#N/A</v>
      </c>
      <c r="W404" s="846" t="s">
        <v>88</v>
      </c>
      <c r="X404" s="923"/>
      <c r="Y404" s="667" t="s">
        <v>89</v>
      </c>
      <c r="Z404" s="923"/>
      <c r="AA404" s="667" t="s">
        <v>372</v>
      </c>
      <c r="AB404" s="923"/>
      <c r="AC404" s="667" t="s">
        <v>89</v>
      </c>
      <c r="AD404" s="923"/>
      <c r="AE404" s="667" t="s">
        <v>90</v>
      </c>
      <c r="AF404" s="667" t="s">
        <v>101</v>
      </c>
      <c r="AG404" s="667" t="str">
        <f aca="false">IF(X404&gt;=1,(AB404*12+AD404)-(X404*12+Z404)+1,"")</f>
        <v/>
      </c>
      <c r="AH404" s="849" t="s">
        <v>373</v>
      </c>
      <c r="AI404" s="850" t="str">
        <f aca="false">IFERROR(ROUNDDOWN(ROUND(L402*V404,0)*M402,0)*AG404,"")</f>
        <v/>
      </c>
      <c r="AJ404" s="924" t="str">
        <f aca="false">IFERROR(ROUNDDOWN(ROUND((L402*(V404-AX402)),0)*M402,0)*AG404,"")</f>
        <v/>
      </c>
      <c r="AK404" s="852" t="e">
        <f aca="false">IFERROR(ROUNDDOWN(ROUNDDOWN(ROUND(L402*VLOOKUP(K402,【参考】数式用!$A$5:$AB$27,MATCH("新加算Ⅳ",【参考】数式用!$B$4:$AB$4,0)+1,0),0)*M402,0)*AG404*0.5,0),"")),0),0),0))</f>
        <v>#N/A</v>
      </c>
      <c r="AL404" s="925"/>
      <c r="AM404" s="940" t="e">
        <f aca="false">IFERROR(IF('別紙様式2-2（４・５月分）'!Q307="ベア加算","", IF(OR(U404="新加算Ⅰ",U404="新加算Ⅱ",U404="新加算Ⅲ",U404="新加算Ⅳ"),ROUNDDOWN(ROUND(L402*VLOOKUP(K402,【参考】数式用!$A$5:$I$27,MATCH("ベア加算",【参考】数式用!$B$4:$I$4,0)+1,0),0)*M402,0)*AG404,"")),"")),0),0))))</f>
        <v>#N/A</v>
      </c>
      <c r="AN404" s="927"/>
      <c r="AO404" s="930"/>
      <c r="AP404" s="929"/>
      <c r="AQ404" s="930"/>
      <c r="AR404" s="931"/>
      <c r="AS404" s="932"/>
      <c r="AT404" s="920"/>
      <c r="AU404" s="611"/>
      <c r="AV404" s="831" t="str">
        <f aca="false">IF(OR(AB402&lt;&gt;7,AD402&lt;&gt;3),"V列に色付け","")</f>
        <v/>
      </c>
      <c r="AW404" s="877"/>
      <c r="AX404" s="833"/>
      <c r="AY404" s="933"/>
      <c r="AZ404" s="835" t="e">
        <f aca="false">IF(AM404&lt;&gt;"",IF(AN404="○","入力済","未入力"),"")</f>
        <v>#N/A</v>
      </c>
      <c r="BA404" s="835" t="str">
        <f aca="false">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835" t="str">
        <f aca="false">IF(OR(U404="新加算Ⅴ（７）",U404="新加算Ⅴ（９）",U404="新加算Ⅴ（10）",U404="新加算Ⅴ（12）",U404="新加算Ⅴ（13）",U404="新加算Ⅴ（14）"),IF(OR(AP404="○",AP404="令和６年度中に満たす"),"入力済","未入力"),"")</f>
        <v/>
      </c>
      <c r="BC404" s="835" t="str">
        <f aca="false">IF(OR(U404="新加算Ⅰ",U404="新加算Ⅱ",U404="新加算Ⅲ",U404="新加算Ⅴ（１）",U404="新加算Ⅴ（３）",U404="新加算Ⅴ（８）"),IF(OR(AQ404="○",AQ404="令和６年度中に満たす"),"入力済","未入力"),"")</f>
        <v/>
      </c>
      <c r="BD404" s="934" t="str">
        <f aca="false">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831" t="str">
        <f aca="false">IF(OR(U404="新加算Ⅰ",U404="新加算Ⅴ（１）",U404="新加算Ⅴ（２）",U404="新加算Ⅴ（５）",U404="新加算Ⅴ（７）",U404="新加算Ⅴ（10）"),IF(AS404="","未入力","入力済"),"")</f>
        <v/>
      </c>
      <c r="BF404" s="831" t="str">
        <f aca="false">G402</f>
        <v/>
      </c>
      <c r="BG404" s="831"/>
      <c r="BH404" s="831"/>
    </row>
    <row r="405" customFormat="false" ht="30" hidden="false" customHeight="true" outlineLevel="0" collapsed="false">
      <c r="A405" s="730"/>
      <c r="B405" s="617"/>
      <c r="C405" s="617"/>
      <c r="D405" s="617"/>
      <c r="E405" s="617"/>
      <c r="F405" s="617"/>
      <c r="G405" s="618"/>
      <c r="H405" s="618"/>
      <c r="I405" s="618"/>
      <c r="J405" s="808"/>
      <c r="K405" s="618"/>
      <c r="L405" s="809"/>
      <c r="M405" s="810"/>
      <c r="N405" s="859" t="str">
        <f aca="false">IF('別紙様式2-2（４・５月分）'!Q307="","",'別紙様式2-2（４・５月分）'!Q307)</f>
        <v/>
      </c>
      <c r="O405" s="863"/>
      <c r="P405" s="873"/>
      <c r="Q405" s="876"/>
      <c r="R405" s="874"/>
      <c r="S405" s="875"/>
      <c r="T405" s="843"/>
      <c r="U405" s="922"/>
      <c r="V405" s="870"/>
      <c r="W405" s="846"/>
      <c r="X405" s="923"/>
      <c r="Y405" s="667"/>
      <c r="Z405" s="923"/>
      <c r="AA405" s="667"/>
      <c r="AB405" s="923"/>
      <c r="AC405" s="667"/>
      <c r="AD405" s="923"/>
      <c r="AE405" s="667"/>
      <c r="AF405" s="667"/>
      <c r="AG405" s="667"/>
      <c r="AH405" s="849"/>
      <c r="AI405" s="850"/>
      <c r="AJ405" s="924"/>
      <c r="AK405" s="852"/>
      <c r="AL405" s="925"/>
      <c r="AM405" s="940"/>
      <c r="AN405" s="927"/>
      <c r="AO405" s="930"/>
      <c r="AP405" s="929"/>
      <c r="AQ405" s="930"/>
      <c r="AR405" s="931"/>
      <c r="AS405" s="932"/>
      <c r="AT405" s="935" t="str">
        <f aca="false">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611"/>
      <c r="AV405" s="831"/>
      <c r="AW405" s="877" t="str">
        <f aca="false">IF('別紙様式2-2（４・５月分）'!O307="","",'別紙様式2-2（４・５月分）'!O307)</f>
        <v/>
      </c>
      <c r="AX405" s="833"/>
      <c r="AY405" s="936"/>
      <c r="AZ405" s="835" t="str">
        <f aca="false">IF(OR(U405="新加算Ⅰ",U405="新加算Ⅱ",U405="新加算Ⅲ",U405="新加算Ⅳ",U405="新加算Ⅴ（１）",U405="新加算Ⅴ（２）",U405="新加算Ⅴ（３）",U405="新加算ⅠⅤ（４）",U405="新加算Ⅴ（５）",U405="新加算Ⅴ（６）",U405="新加算Ⅴ（８）",U405="新加算Ⅴ（11）"),IF(AJ405="○","","未入力"),"")</f>
        <v/>
      </c>
      <c r="BA405" s="835" t="str">
        <f aca="false">IF(OR(V405="新加算Ⅰ",V405="新加算Ⅱ",V405="新加算Ⅲ",V405="新加算Ⅳ",V405="新加算Ⅴ（１）",V405="新加算Ⅴ（２）",V405="新加算Ⅴ（３）",V405="新加算ⅠⅤ（４）",V405="新加算Ⅴ（５）",V405="新加算Ⅴ（６）",V405="新加算Ⅴ（８）",V405="新加算Ⅴ（11）"),IF(AK405="○","","未入力"),"")</f>
        <v/>
      </c>
      <c r="BB405" s="835" t="str">
        <f aca="false">IF(OR(V405="新加算Ⅴ（７）",V405="新加算Ⅴ（９）",V405="新加算Ⅴ（10）",V405="新加算Ⅴ（12）",V405="新加算Ⅴ（13）",V405="新加算Ⅴ（14）"),IF(AL405="○","","未入力"),"")</f>
        <v/>
      </c>
      <c r="BC405" s="835" t="str">
        <f aca="false">IF(OR(V405="新加算Ⅰ",V405="新加算Ⅱ",V405="新加算Ⅲ",V405="新加算Ⅴ（１）",V405="新加算Ⅴ（３）",V405="新加算Ⅴ（８）"),IF(AM405="○","","未入力"),"")</f>
        <v/>
      </c>
      <c r="BD405" s="934" t="str">
        <f aca="false">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831" t="str">
        <f aca="false">IF(AND(U405&lt;&gt;"（参考）令和７年度の移行予定",OR(V405="新加算Ⅰ",V405="新加算Ⅴ（１）",V405="新加算Ⅴ（２）",V405="新加算Ⅴ（５）",V405="新加算Ⅴ（７）",V405="新加算Ⅴ（10）")),IF(AO405="","未入力",IF(AO405="いずれも取得していない","要件を満たさない","")),"")</f>
        <v/>
      </c>
      <c r="BF405" s="831" t="str">
        <f aca="false">G402</f>
        <v/>
      </c>
      <c r="BG405" s="831"/>
      <c r="BH405" s="831"/>
    </row>
    <row r="406" customFormat="false" ht="30" hidden="false" customHeight="true" outlineLevel="0" collapsed="false">
      <c r="A406" s="616" t="n">
        <v>99</v>
      </c>
      <c r="B406" s="731" t="str">
        <f aca="false">IF(基本情報入力シート!C152="","",基本情報入力シート!C152)</f>
        <v/>
      </c>
      <c r="C406" s="731"/>
      <c r="D406" s="731"/>
      <c r="E406" s="731"/>
      <c r="F406" s="731"/>
      <c r="G406" s="732" t="str">
        <f aca="false">IF(基本情報入力シート!M152="","",基本情報入力シート!M152)</f>
        <v/>
      </c>
      <c r="H406" s="732" t="str">
        <f aca="false">IF(基本情報入力シート!R152="","",基本情報入力シート!R152)</f>
        <v/>
      </c>
      <c r="I406" s="732" t="str">
        <f aca="false">IF(基本情報入力シート!W152="","",基本情報入力シート!W152)</f>
        <v/>
      </c>
      <c r="J406" s="860" t="str">
        <f aca="false">IF(基本情報入力シート!X152="","",基本情報入力シート!X152)</f>
        <v/>
      </c>
      <c r="K406" s="732" t="str">
        <f aca="false">IF(基本情報入力シート!Y152="","",基本情報入力シート!Y152)</f>
        <v/>
      </c>
      <c r="L406" s="861" t="str">
        <f aca="false">IF(基本情報入力シート!AB152="","",基本情報入力シート!AB152)</f>
        <v/>
      </c>
      <c r="M406" s="862" t="e">
        <f aca="false">IF(基本情報入力シート!AC152="","",基本情報入力シート!AC152)</f>
        <v>#N/A</v>
      </c>
      <c r="N406" s="811" t="str">
        <f aca="false">IF('別紙様式2-2（４・５月分）'!Q308="","",'別紙様式2-2（４・５月分）'!Q308)</f>
        <v/>
      </c>
      <c r="O406" s="863" t="e">
        <f aca="false">IF(SUM('別紙様式2-2（４・５月分）'!R308:R310)=0,"",SUM('別紙様式2-2（４・５月分）'!R308:R310))</f>
        <v>#N/A</v>
      </c>
      <c r="P406" s="813" t="e">
        <f aca="false">IFERROR(VLOOKUP('別紙様式2-2（４・５月分）'!AR308,【参考】数式用!$AT$5:$AU$22,2,FALSE),"")))</f>
        <v>#N/A</v>
      </c>
      <c r="Q406" s="813"/>
      <c r="R406" s="813"/>
      <c r="S406" s="864" t="e">
        <f aca="false">IFERROR(VLOOKUP(K406,【参考】数式用!$A$5:$AB$27,MATCH(P406,【参考】数式用!$B$4:$AB$4,0)+1,0),"")))</f>
        <v>#N/A</v>
      </c>
      <c r="T406" s="815" t="s">
        <v>418</v>
      </c>
      <c r="U406" s="903" t="str">
        <f aca="false">IF('別紙様式2-3（６月以降分）'!U406="","",'別紙様式2-3（６月以降分）'!U406)</f>
        <v/>
      </c>
      <c r="V406" s="865" t="e">
        <f aca="false">IFERROR(VLOOKUP(K406,【参考】数式用!$A$5:$AB$27,MATCH(U406,【参考】数式用!$B$4:$AB$4,0)+1,0),"")))</f>
        <v>#N/A</v>
      </c>
      <c r="W406" s="818" t="s">
        <v>88</v>
      </c>
      <c r="X406" s="904" t="n">
        <f aca="false">'別紙様式2-3（６月以降分）'!X406</f>
        <v>6</v>
      </c>
      <c r="Y406" s="626" t="s">
        <v>89</v>
      </c>
      <c r="Z406" s="904" t="n">
        <f aca="false">'別紙様式2-3（６月以降分）'!Z406</f>
        <v>6</v>
      </c>
      <c r="AA406" s="626" t="s">
        <v>372</v>
      </c>
      <c r="AB406" s="904" t="n">
        <f aca="false">'別紙様式2-3（６月以降分）'!AB406</f>
        <v>7</v>
      </c>
      <c r="AC406" s="626" t="s">
        <v>89</v>
      </c>
      <c r="AD406" s="904" t="n">
        <f aca="false">'別紙様式2-3（６月以降分）'!AD406</f>
        <v>3</v>
      </c>
      <c r="AE406" s="626" t="s">
        <v>90</v>
      </c>
      <c r="AF406" s="626" t="s">
        <v>101</v>
      </c>
      <c r="AG406" s="626" t="n">
        <f aca="false">IF(X406&gt;=1,(AB406*12+AD406)-(X406*12+Z406)+1,"")</f>
        <v>10</v>
      </c>
      <c r="AH406" s="821" t="s">
        <v>373</v>
      </c>
      <c r="AI406" s="866" t="str">
        <f aca="false">'別紙様式2-3（６月以降分）'!AI406</f>
        <v/>
      </c>
      <c r="AJ406" s="905" t="str">
        <f aca="false">'別紙様式2-3（６月以降分）'!AJ406</f>
        <v/>
      </c>
      <c r="AK406" s="937" t="n">
        <f aca="false">'別紙様式2-3（６月以降分）'!AK406</f>
        <v>0</v>
      </c>
      <c r="AL406" s="907" t="str">
        <f aca="false">IF('別紙様式2-3（６月以降分）'!AL406="","",'別紙様式2-3（６月以降分）'!AL406)</f>
        <v/>
      </c>
      <c r="AM406" s="908" t="n">
        <f aca="false">'別紙様式2-3（６月以降分）'!AM406</f>
        <v>0</v>
      </c>
      <c r="AN406" s="909" t="str">
        <f aca="false">IF('別紙様式2-3（６月以降分）'!AN406="","",'別紙様式2-3（６月以降分）'!AN406)</f>
        <v/>
      </c>
      <c r="AO406" s="704" t="str">
        <f aca="false">IF('別紙様式2-3（６月以降分）'!AO406="","",'別紙様式2-3（６月以降分）'!AO406)</f>
        <v/>
      </c>
      <c r="AP406" s="911" t="str">
        <f aca="false">IF('別紙様式2-3（６月以降分）'!AP406="","",'別紙様式2-3（６月以降分）'!AP406)</f>
        <v/>
      </c>
      <c r="AQ406" s="704" t="str">
        <f aca="false">IF('別紙様式2-3（６月以降分）'!AQ406="","",'別紙様式2-3（６月以降分）'!AQ406)</f>
        <v/>
      </c>
      <c r="AR406" s="913" t="str">
        <f aca="false">IF('別紙様式2-3（６月以降分）'!AR406="","",'別紙様式2-3（６月以降分）'!AR406)</f>
        <v/>
      </c>
      <c r="AS406" s="914" t="str">
        <f aca="false">IF('別紙様式2-3（６月以降分）'!AS406="","",'別紙様式2-3（６月以降分）'!AS406)</f>
        <v/>
      </c>
      <c r="AT406" s="915" t="str">
        <f aca="false">IF(AV408="","",IF(V408&lt;V406,"！加算の要件上は問題ありませんが、令和６年度当初の新加算の加算率と比較して、移行後の加算率が下がる計画になっています。",""))</f>
        <v/>
      </c>
      <c r="AU406" s="938"/>
      <c r="AV406" s="917"/>
      <c r="AW406" s="877" t="str">
        <f aca="false">IF('別紙様式2-2（４・５月分）'!O308="","",'別紙様式2-2（４・５月分）'!O308)</f>
        <v/>
      </c>
      <c r="AX406" s="833" t="e">
        <f aca="false">IF(SUM('別紙様式2-2（４・５月分）'!P308:P310)=0,"",SUM('別紙様式2-2（４・５月分）'!P308:P310))</f>
        <v>#N/A</v>
      </c>
      <c r="AY406" s="919" t="e">
        <f aca="false">IFERROR(VLOOKUP(K406,【参考】数式用!$AJ$2:$AK$24,2,FALSE),"")))</f>
        <v>#N/A</v>
      </c>
      <c r="AZ406" s="684"/>
      <c r="BE406" s="12"/>
      <c r="BF406" s="831" t="str">
        <f aca="false">G406</f>
        <v/>
      </c>
      <c r="BG406" s="831"/>
      <c r="BH406" s="831"/>
    </row>
    <row r="407" customFormat="false" ht="15" hidden="false" customHeight="true" outlineLevel="0" collapsed="false">
      <c r="A407" s="616"/>
      <c r="B407" s="731"/>
      <c r="C407" s="731"/>
      <c r="D407" s="731"/>
      <c r="E407" s="731"/>
      <c r="F407" s="731"/>
      <c r="G407" s="732"/>
      <c r="H407" s="732"/>
      <c r="I407" s="732"/>
      <c r="J407" s="860"/>
      <c r="K407" s="732"/>
      <c r="L407" s="861"/>
      <c r="M407" s="862"/>
      <c r="N407" s="837" t="str">
        <f aca="false">IF('別紙様式2-2（４・５月分）'!Q309="","",'別紙様式2-2（４・５月分）'!Q309)</f>
        <v/>
      </c>
      <c r="O407" s="863"/>
      <c r="P407" s="813"/>
      <c r="Q407" s="813"/>
      <c r="R407" s="813"/>
      <c r="S407" s="864"/>
      <c r="T407" s="815"/>
      <c r="U407" s="903"/>
      <c r="V407" s="865"/>
      <c r="W407" s="818"/>
      <c r="X407" s="904"/>
      <c r="Y407" s="626"/>
      <c r="Z407" s="904"/>
      <c r="AA407" s="626"/>
      <c r="AB407" s="904"/>
      <c r="AC407" s="626"/>
      <c r="AD407" s="904"/>
      <c r="AE407" s="626"/>
      <c r="AF407" s="626"/>
      <c r="AG407" s="626"/>
      <c r="AH407" s="821"/>
      <c r="AI407" s="866"/>
      <c r="AJ407" s="905"/>
      <c r="AK407" s="937"/>
      <c r="AL407" s="907"/>
      <c r="AM407" s="908"/>
      <c r="AN407" s="909"/>
      <c r="AO407" s="704"/>
      <c r="AP407" s="911"/>
      <c r="AQ407" s="704"/>
      <c r="AR407" s="913"/>
      <c r="AS407" s="914"/>
      <c r="AT407" s="920" t="str">
        <f aca="false">IF(AV408="","",IF(OR(AB408="",AB408&lt;&gt;7,AD408="",AD408&lt;&gt;3),"！算定期間の終わりが令和７年３月になっていません。年度内の廃止予定等がなければ、算定対象月を令和７年３月にしてください。",""))</f>
        <v/>
      </c>
      <c r="AU407" s="938"/>
      <c r="AV407" s="917"/>
      <c r="AW407" s="877" t="str">
        <f aca="false">IF('別紙様式2-2（４・５月分）'!O309="","",'別紙様式2-2（４・５月分）'!O309)</f>
        <v/>
      </c>
      <c r="AX407" s="833"/>
      <c r="AY407" s="919"/>
      <c r="AZ407" s="573"/>
      <c r="BE407" s="12"/>
      <c r="BF407" s="831" t="str">
        <f aca="false">G406</f>
        <v/>
      </c>
      <c r="BG407" s="831"/>
      <c r="BH407" s="831"/>
    </row>
    <row r="408" customFormat="false" ht="15" hidden="false" customHeight="true" outlineLevel="0" collapsed="false">
      <c r="A408" s="616"/>
      <c r="B408" s="731"/>
      <c r="C408" s="731"/>
      <c r="D408" s="731"/>
      <c r="E408" s="731"/>
      <c r="F408" s="731"/>
      <c r="G408" s="732"/>
      <c r="H408" s="732"/>
      <c r="I408" s="732"/>
      <c r="J408" s="860"/>
      <c r="K408" s="732"/>
      <c r="L408" s="861"/>
      <c r="M408" s="862"/>
      <c r="N408" s="837"/>
      <c r="O408" s="863"/>
      <c r="P408" s="873" t="s">
        <v>92</v>
      </c>
      <c r="Q408" s="876" t="e">
        <f aca="false">IFERROR(VLOOKUP('別紙様式2-2（４・５月分）'!AR308,【参考】数式用!$AT$5:$AV$22,3,FALSE),"")))</f>
        <v>#N/A</v>
      </c>
      <c r="R408" s="874" t="s">
        <v>94</v>
      </c>
      <c r="S408" s="869" t="e">
        <f aca="false">IFERROR(VLOOKUP(K406,【参考】数式用!$A$5:$AB$27,MATCH(Q408,【参考】数式用!$B$4:$AB$4,0)+1,0),"")))</f>
        <v>#N/A</v>
      </c>
      <c r="T408" s="843" t="s">
        <v>419</v>
      </c>
      <c r="U408" s="922"/>
      <c r="V408" s="870" t="e">
        <f aca="false">IFERROR(VLOOKUP(K406,【参考】数式用!$A$5:$AB$27,MATCH(U408,【参考】数式用!$B$4:$AB$4,0)+1,0),"")))</f>
        <v>#N/A</v>
      </c>
      <c r="W408" s="846" t="s">
        <v>88</v>
      </c>
      <c r="X408" s="923"/>
      <c r="Y408" s="667" t="s">
        <v>89</v>
      </c>
      <c r="Z408" s="923"/>
      <c r="AA408" s="667" t="s">
        <v>372</v>
      </c>
      <c r="AB408" s="923"/>
      <c r="AC408" s="667" t="s">
        <v>89</v>
      </c>
      <c r="AD408" s="923"/>
      <c r="AE408" s="667" t="s">
        <v>90</v>
      </c>
      <c r="AF408" s="667" t="s">
        <v>101</v>
      </c>
      <c r="AG408" s="667" t="str">
        <f aca="false">IF(X408&gt;=1,(AB408*12+AD408)-(X408*12+Z408)+1,"")</f>
        <v/>
      </c>
      <c r="AH408" s="849" t="s">
        <v>373</v>
      </c>
      <c r="AI408" s="850" t="str">
        <f aca="false">IFERROR(ROUNDDOWN(ROUND(L406*V408,0)*M406,0)*AG408,"")</f>
        <v/>
      </c>
      <c r="AJ408" s="924" t="str">
        <f aca="false">IFERROR(ROUNDDOWN(ROUND((L406*(V408-AX406)),0)*M406,0)*AG408,"")</f>
        <v/>
      </c>
      <c r="AK408" s="852" t="e">
        <f aca="false">IFERROR(ROUNDDOWN(ROUNDDOWN(ROUND(L406*VLOOKUP(K406,【参考】数式用!$A$5:$AB$27,MATCH("新加算Ⅳ",【参考】数式用!$B$4:$AB$4,0)+1,0),0)*M406,0)*AG408*0.5,0),"")),0),0),0))</f>
        <v>#N/A</v>
      </c>
      <c r="AL408" s="925"/>
      <c r="AM408" s="940" t="e">
        <f aca="false">IFERROR(IF('別紙様式2-2（４・５月分）'!Q310="ベア加算","", IF(OR(U408="新加算Ⅰ",U408="新加算Ⅱ",U408="新加算Ⅲ",U408="新加算Ⅳ"),ROUNDDOWN(ROUND(L406*VLOOKUP(K406,【参考】数式用!$A$5:$I$27,MATCH("ベア加算",【参考】数式用!$B$4:$I$4,0)+1,0),0)*M406,0)*AG408,"")),"")),0),0))))</f>
        <v>#N/A</v>
      </c>
      <c r="AN408" s="927"/>
      <c r="AO408" s="930"/>
      <c r="AP408" s="929"/>
      <c r="AQ408" s="930"/>
      <c r="AR408" s="931"/>
      <c r="AS408" s="932"/>
      <c r="AT408" s="920"/>
      <c r="AU408" s="611"/>
      <c r="AV408" s="831" t="str">
        <f aca="false">IF(OR(AB406&lt;&gt;7,AD406&lt;&gt;3),"V列に色付け","")</f>
        <v/>
      </c>
      <c r="AW408" s="877"/>
      <c r="AX408" s="833"/>
      <c r="AY408" s="933"/>
      <c r="AZ408" s="835" t="e">
        <f aca="false">IF(AM408&lt;&gt;"",IF(AN408="○","入力済","未入力"),"")</f>
        <v>#N/A</v>
      </c>
      <c r="BA408" s="835" t="str">
        <f aca="false">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835" t="str">
        <f aca="false">IF(OR(U408="新加算Ⅴ（７）",U408="新加算Ⅴ（９）",U408="新加算Ⅴ（10）",U408="新加算Ⅴ（12）",U408="新加算Ⅴ（13）",U408="新加算Ⅴ（14）"),IF(OR(AP408="○",AP408="令和６年度中に満たす"),"入力済","未入力"),"")</f>
        <v/>
      </c>
      <c r="BC408" s="835" t="str">
        <f aca="false">IF(OR(U408="新加算Ⅰ",U408="新加算Ⅱ",U408="新加算Ⅲ",U408="新加算Ⅴ（１）",U408="新加算Ⅴ（３）",U408="新加算Ⅴ（８）"),IF(OR(AQ408="○",AQ408="令和６年度中に満たす"),"入力済","未入力"),"")</f>
        <v/>
      </c>
      <c r="BD408" s="934" t="str">
        <f aca="false">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831" t="str">
        <f aca="false">IF(OR(U408="新加算Ⅰ",U408="新加算Ⅴ（１）",U408="新加算Ⅴ（２）",U408="新加算Ⅴ（５）",U408="新加算Ⅴ（７）",U408="新加算Ⅴ（10）"),IF(AS408="","未入力","入力済"),"")</f>
        <v/>
      </c>
      <c r="BF408" s="831" t="str">
        <f aca="false">G406</f>
        <v/>
      </c>
      <c r="BG408" s="831"/>
      <c r="BH408" s="831"/>
    </row>
    <row r="409" customFormat="false" ht="30" hidden="false" customHeight="true" outlineLevel="0" collapsed="false">
      <c r="A409" s="616"/>
      <c r="B409" s="731"/>
      <c r="C409" s="731"/>
      <c r="D409" s="731"/>
      <c r="E409" s="731"/>
      <c r="F409" s="731"/>
      <c r="G409" s="732"/>
      <c r="H409" s="732"/>
      <c r="I409" s="732"/>
      <c r="J409" s="860"/>
      <c r="K409" s="732"/>
      <c r="L409" s="861"/>
      <c r="M409" s="862"/>
      <c r="N409" s="859" t="str">
        <f aca="false">IF('別紙様式2-2（４・５月分）'!Q310="","",'別紙様式2-2（４・５月分）'!Q310)</f>
        <v/>
      </c>
      <c r="O409" s="863"/>
      <c r="P409" s="873"/>
      <c r="Q409" s="876"/>
      <c r="R409" s="874"/>
      <c r="S409" s="869"/>
      <c r="T409" s="843"/>
      <c r="U409" s="922"/>
      <c r="V409" s="870"/>
      <c r="W409" s="846"/>
      <c r="X409" s="923"/>
      <c r="Y409" s="667"/>
      <c r="Z409" s="923"/>
      <c r="AA409" s="667"/>
      <c r="AB409" s="923"/>
      <c r="AC409" s="667"/>
      <c r="AD409" s="923"/>
      <c r="AE409" s="667"/>
      <c r="AF409" s="667"/>
      <c r="AG409" s="667"/>
      <c r="AH409" s="849"/>
      <c r="AI409" s="850"/>
      <c r="AJ409" s="924"/>
      <c r="AK409" s="852"/>
      <c r="AL409" s="925"/>
      <c r="AM409" s="940"/>
      <c r="AN409" s="927"/>
      <c r="AO409" s="930"/>
      <c r="AP409" s="929"/>
      <c r="AQ409" s="930"/>
      <c r="AR409" s="931"/>
      <c r="AS409" s="932"/>
      <c r="AT409" s="935" t="str">
        <f aca="false">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611"/>
      <c r="AV409" s="831"/>
      <c r="AW409" s="877" t="str">
        <f aca="false">IF('別紙様式2-2（４・５月分）'!O310="","",'別紙様式2-2（４・５月分）'!O310)</f>
        <v/>
      </c>
      <c r="AX409" s="833"/>
      <c r="AY409" s="936"/>
      <c r="AZ409" s="835" t="str">
        <f aca="false">IF(OR(U409="新加算Ⅰ",U409="新加算Ⅱ",U409="新加算Ⅲ",U409="新加算Ⅳ",U409="新加算Ⅴ（１）",U409="新加算Ⅴ（２）",U409="新加算Ⅴ（３）",U409="新加算ⅠⅤ（４）",U409="新加算Ⅴ（５）",U409="新加算Ⅴ（６）",U409="新加算Ⅴ（８）",U409="新加算Ⅴ（11）"),IF(AJ409="○","","未入力"),"")</f>
        <v/>
      </c>
      <c r="BA409" s="835" t="str">
        <f aca="false">IF(OR(V409="新加算Ⅰ",V409="新加算Ⅱ",V409="新加算Ⅲ",V409="新加算Ⅳ",V409="新加算Ⅴ（１）",V409="新加算Ⅴ（２）",V409="新加算Ⅴ（３）",V409="新加算ⅠⅤ（４）",V409="新加算Ⅴ（５）",V409="新加算Ⅴ（６）",V409="新加算Ⅴ（８）",V409="新加算Ⅴ（11）"),IF(AK409="○","","未入力"),"")</f>
        <v/>
      </c>
      <c r="BB409" s="835" t="str">
        <f aca="false">IF(OR(V409="新加算Ⅴ（７）",V409="新加算Ⅴ（９）",V409="新加算Ⅴ（10）",V409="新加算Ⅴ（12）",V409="新加算Ⅴ（13）",V409="新加算Ⅴ（14）"),IF(AL409="○","","未入力"),"")</f>
        <v/>
      </c>
      <c r="BC409" s="835" t="str">
        <f aca="false">IF(OR(V409="新加算Ⅰ",V409="新加算Ⅱ",V409="新加算Ⅲ",V409="新加算Ⅴ（１）",V409="新加算Ⅴ（３）",V409="新加算Ⅴ（８）"),IF(AM409="○","","未入力"),"")</f>
        <v/>
      </c>
      <c r="BD409" s="934" t="str">
        <f aca="false">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831" t="str">
        <f aca="false">IF(AND(U409&lt;&gt;"（参考）令和７年度の移行予定",OR(V409="新加算Ⅰ",V409="新加算Ⅴ（１）",V409="新加算Ⅴ（２）",V409="新加算Ⅴ（５）",V409="新加算Ⅴ（７）",V409="新加算Ⅴ（10）")),IF(AO409="","未入力",IF(AO409="いずれも取得していない","要件を満たさない","")),"")</f>
        <v/>
      </c>
      <c r="BF409" s="831" t="str">
        <f aca="false">G406</f>
        <v/>
      </c>
      <c r="BG409" s="831"/>
      <c r="BH409" s="831"/>
    </row>
    <row r="410" customFormat="false" ht="30" hidden="false" customHeight="true" outlineLevel="0" collapsed="false">
      <c r="A410" s="730" t="n">
        <v>100</v>
      </c>
      <c r="B410" s="617" t="str">
        <f aca="false">IF(基本情報入力シート!C153="","",基本情報入力シート!C153)</f>
        <v/>
      </c>
      <c r="C410" s="617"/>
      <c r="D410" s="617"/>
      <c r="E410" s="617"/>
      <c r="F410" s="617"/>
      <c r="G410" s="618" t="str">
        <f aca="false">IF(基本情報入力シート!M153="","",基本情報入力シート!M153)</f>
        <v/>
      </c>
      <c r="H410" s="618" t="str">
        <f aca="false">IF(基本情報入力シート!R153="","",基本情報入力シート!R153)</f>
        <v/>
      </c>
      <c r="I410" s="618" t="str">
        <f aca="false">IF(基本情報入力シート!W153="","",基本情報入力シート!W153)</f>
        <v/>
      </c>
      <c r="J410" s="808" t="str">
        <f aca="false">IF(基本情報入力シート!X153="","",基本情報入力シート!X153)</f>
        <v/>
      </c>
      <c r="K410" s="618" t="str">
        <f aca="false">IF(基本情報入力シート!Y153="","",基本情報入力シート!Y153)</f>
        <v/>
      </c>
      <c r="L410" s="809" t="str">
        <f aca="false">IF(基本情報入力シート!AB153="","",基本情報入力シート!AB153)</f>
        <v/>
      </c>
      <c r="M410" s="810" t="e">
        <f aca="false">IF(基本情報入力シート!AC153="","",基本情報入力シート!AC153)</f>
        <v>#N/A</v>
      </c>
      <c r="N410" s="811" t="str">
        <f aca="false">IF('別紙様式2-2（４・５月分）'!Q311="","",'別紙様式2-2（４・５月分）'!Q311)</f>
        <v/>
      </c>
      <c r="O410" s="863" t="e">
        <f aca="false">IF(SUM('別紙様式2-2（４・５月分）'!R311:R313)=0,"",SUM('別紙様式2-2（４・５月分）'!R311:R313))</f>
        <v>#N/A</v>
      </c>
      <c r="P410" s="813" t="e">
        <f aca="false">IFERROR(VLOOKUP('別紙様式2-2（４・５月分）'!AR311,【参考】数式用!$AT$5:$AU$22,2,FALSE),"")))</f>
        <v>#N/A</v>
      </c>
      <c r="Q410" s="813"/>
      <c r="R410" s="813"/>
      <c r="S410" s="864" t="e">
        <f aca="false">IFERROR(VLOOKUP(K410,【参考】数式用!$A$5:$AB$27,MATCH(P410,【参考】数式用!$B$4:$AB$4,0)+1,0),"")))</f>
        <v>#N/A</v>
      </c>
      <c r="T410" s="815" t="s">
        <v>418</v>
      </c>
      <c r="U410" s="903" t="str">
        <f aca="false">IF('別紙様式2-3（６月以降分）'!U410="","",'別紙様式2-3（６月以降分）'!U410)</f>
        <v/>
      </c>
      <c r="V410" s="865" t="e">
        <f aca="false">IFERROR(VLOOKUP(K410,【参考】数式用!$A$5:$AB$27,MATCH(U410,【参考】数式用!$B$4:$AB$4,0)+1,0),"")))</f>
        <v>#N/A</v>
      </c>
      <c r="W410" s="818" t="s">
        <v>88</v>
      </c>
      <c r="X410" s="904" t="n">
        <f aca="false">'別紙様式2-3（６月以降分）'!X410</f>
        <v>6</v>
      </c>
      <c r="Y410" s="626" t="s">
        <v>89</v>
      </c>
      <c r="Z410" s="904" t="n">
        <f aca="false">'別紙様式2-3（６月以降分）'!Z410</f>
        <v>6</v>
      </c>
      <c r="AA410" s="626" t="s">
        <v>372</v>
      </c>
      <c r="AB410" s="904" t="n">
        <f aca="false">'別紙様式2-3（６月以降分）'!AB410</f>
        <v>7</v>
      </c>
      <c r="AC410" s="626" t="s">
        <v>89</v>
      </c>
      <c r="AD410" s="904" t="n">
        <f aca="false">'別紙様式2-3（６月以降分）'!AD410</f>
        <v>3</v>
      </c>
      <c r="AE410" s="626" t="s">
        <v>90</v>
      </c>
      <c r="AF410" s="626" t="s">
        <v>101</v>
      </c>
      <c r="AG410" s="626" t="n">
        <f aca="false">IF(X410&gt;=1,(AB410*12+AD410)-(X410*12+Z410)+1,"")</f>
        <v>10</v>
      </c>
      <c r="AH410" s="821" t="s">
        <v>373</v>
      </c>
      <c r="AI410" s="866" t="str">
        <f aca="false">'別紙様式2-3（６月以降分）'!AI410</f>
        <v/>
      </c>
      <c r="AJ410" s="905" t="str">
        <f aca="false">'別紙様式2-3（６月以降分）'!AJ410</f>
        <v/>
      </c>
      <c r="AK410" s="937" t="n">
        <f aca="false">'別紙様式2-3（６月以降分）'!AK410</f>
        <v>0</v>
      </c>
      <c r="AL410" s="907" t="str">
        <f aca="false">IF('別紙様式2-3（６月以降分）'!AL410="","",'別紙様式2-3（６月以降分）'!AL410)</f>
        <v/>
      </c>
      <c r="AM410" s="908" t="n">
        <f aca="false">'別紙様式2-3（６月以降分）'!AM410</f>
        <v>0</v>
      </c>
      <c r="AN410" s="909" t="str">
        <f aca="false">IF('別紙様式2-3（６月以降分）'!AN410="","",'別紙様式2-3（６月以降分）'!AN410)</f>
        <v/>
      </c>
      <c r="AO410" s="704" t="str">
        <f aca="false">IF('別紙様式2-3（６月以降分）'!AO410="","",'別紙様式2-3（６月以降分）'!AO410)</f>
        <v/>
      </c>
      <c r="AP410" s="911" t="str">
        <f aca="false">IF('別紙様式2-3（６月以降分）'!AP410="","",'別紙様式2-3（６月以降分）'!AP410)</f>
        <v/>
      </c>
      <c r="AQ410" s="704" t="str">
        <f aca="false">IF('別紙様式2-3（６月以降分）'!AQ410="","",'別紙様式2-3（６月以降分）'!AQ410)</f>
        <v/>
      </c>
      <c r="AR410" s="913" t="str">
        <f aca="false">IF('別紙様式2-3（６月以降分）'!AR410="","",'別紙様式2-3（６月以降分）'!AR410)</f>
        <v/>
      </c>
      <c r="AS410" s="914" t="str">
        <f aca="false">IF('別紙様式2-3（６月以降分）'!AS410="","",'別紙様式2-3（６月以降分）'!AS410)</f>
        <v/>
      </c>
      <c r="AT410" s="915" t="str">
        <f aca="false">IF(AV412="","",IF(V412&lt;V410,"！加算の要件上は問題ありませんが、令和６年度当初の新加算の加算率と比較して、移行後の加算率が下がる計画になっています。",""))</f>
        <v/>
      </c>
      <c r="AU410" s="938"/>
      <c r="AV410" s="917"/>
      <c r="AW410" s="877" t="str">
        <f aca="false">IF('別紙様式2-2（４・５月分）'!O311="","",'別紙様式2-2（４・５月分）'!O311)</f>
        <v/>
      </c>
      <c r="AX410" s="833" t="e">
        <f aca="false">IF(SUM('別紙様式2-2（４・５月分）'!P311:P313)=0,"",SUM('別紙様式2-2（４・５月分）'!P311:P313))</f>
        <v>#N/A</v>
      </c>
      <c r="AY410" s="939" t="e">
        <f aca="false">IFERROR(VLOOKUP(K410,【参考】数式用!$AJ$2:$AK$24,2,FALSE),"")))</f>
        <v>#N/A</v>
      </c>
      <c r="AZ410" s="684"/>
      <c r="BE410" s="12"/>
      <c r="BF410" s="831" t="str">
        <f aca="false">G410</f>
        <v/>
      </c>
      <c r="BG410" s="831"/>
      <c r="BH410" s="831"/>
    </row>
    <row r="411" customFormat="false" ht="15" hidden="false" customHeight="true" outlineLevel="0" collapsed="false">
      <c r="A411" s="730"/>
      <c r="B411" s="617"/>
      <c r="C411" s="617"/>
      <c r="D411" s="617"/>
      <c r="E411" s="617"/>
      <c r="F411" s="617"/>
      <c r="G411" s="618"/>
      <c r="H411" s="618"/>
      <c r="I411" s="618"/>
      <c r="J411" s="808"/>
      <c r="K411" s="618"/>
      <c r="L411" s="809"/>
      <c r="M411" s="810"/>
      <c r="N411" s="837" t="str">
        <f aca="false">IF('別紙様式2-2（４・５月分）'!Q312="","",'別紙様式2-2（４・５月分）'!Q312)</f>
        <v/>
      </c>
      <c r="O411" s="863"/>
      <c r="P411" s="813"/>
      <c r="Q411" s="813"/>
      <c r="R411" s="813"/>
      <c r="S411" s="864"/>
      <c r="T411" s="815"/>
      <c r="U411" s="903"/>
      <c r="V411" s="865"/>
      <c r="W411" s="818"/>
      <c r="X411" s="904"/>
      <c r="Y411" s="626"/>
      <c r="Z411" s="904"/>
      <c r="AA411" s="626"/>
      <c r="AB411" s="904"/>
      <c r="AC411" s="626"/>
      <c r="AD411" s="904"/>
      <c r="AE411" s="626"/>
      <c r="AF411" s="626"/>
      <c r="AG411" s="626"/>
      <c r="AH411" s="821"/>
      <c r="AI411" s="866"/>
      <c r="AJ411" s="905"/>
      <c r="AK411" s="937"/>
      <c r="AL411" s="907"/>
      <c r="AM411" s="908"/>
      <c r="AN411" s="909"/>
      <c r="AO411" s="704"/>
      <c r="AP411" s="911"/>
      <c r="AQ411" s="704"/>
      <c r="AR411" s="913"/>
      <c r="AS411" s="914"/>
      <c r="AT411" s="920" t="str">
        <f aca="false">IF(AV412="","",IF(OR(AB412="",AB412&lt;&gt;7,AD412="",AD412&lt;&gt;3),"！算定期間の終わりが令和７年３月になっていません。年度内の廃止予定等がなければ、算定対象月を令和７年３月にしてください。",""))</f>
        <v/>
      </c>
      <c r="AU411" s="938"/>
      <c r="AV411" s="917"/>
      <c r="AW411" s="877" t="str">
        <f aca="false">IF('別紙様式2-2（４・５月分）'!O312="","",'別紙様式2-2（４・５月分）'!O312)</f>
        <v/>
      </c>
      <c r="AX411" s="833"/>
      <c r="AY411" s="939"/>
      <c r="AZ411" s="573"/>
      <c r="BE411" s="12"/>
      <c r="BF411" s="831" t="str">
        <f aca="false">G410</f>
        <v/>
      </c>
      <c r="BG411" s="831"/>
      <c r="BH411" s="831"/>
    </row>
    <row r="412" customFormat="false" ht="15" hidden="false" customHeight="true" outlineLevel="0" collapsed="false">
      <c r="A412" s="730"/>
      <c r="B412" s="617"/>
      <c r="C412" s="617"/>
      <c r="D412" s="617"/>
      <c r="E412" s="617"/>
      <c r="F412" s="617"/>
      <c r="G412" s="618"/>
      <c r="H412" s="618"/>
      <c r="I412" s="618"/>
      <c r="J412" s="808"/>
      <c r="K412" s="618"/>
      <c r="L412" s="809"/>
      <c r="M412" s="810"/>
      <c r="N412" s="837"/>
      <c r="O412" s="863"/>
      <c r="P412" s="873" t="s">
        <v>92</v>
      </c>
      <c r="Q412" s="876" t="e">
        <f aca="false">IFERROR(VLOOKUP('別紙様式2-2（４・５月分）'!AR311,【参考】数式用!$AT$5:$AV$22,3,FALSE),"")))</f>
        <v>#N/A</v>
      </c>
      <c r="R412" s="874" t="s">
        <v>94</v>
      </c>
      <c r="S412" s="875" t="e">
        <f aca="false">IFERROR(VLOOKUP(K410,【参考】数式用!$A$5:$AB$27,MATCH(Q412,【参考】数式用!$B$4:$AB$4,0)+1,0),"")))</f>
        <v>#N/A</v>
      </c>
      <c r="T412" s="843" t="s">
        <v>419</v>
      </c>
      <c r="U412" s="922"/>
      <c r="V412" s="870" t="e">
        <f aca="false">IFERROR(VLOOKUP(K410,【参考】数式用!$A$5:$AB$27,MATCH(U412,【参考】数式用!$B$4:$AB$4,0)+1,0),"")))</f>
        <v>#N/A</v>
      </c>
      <c r="W412" s="846" t="s">
        <v>88</v>
      </c>
      <c r="X412" s="923"/>
      <c r="Y412" s="667" t="s">
        <v>89</v>
      </c>
      <c r="Z412" s="923"/>
      <c r="AA412" s="667" t="s">
        <v>372</v>
      </c>
      <c r="AB412" s="923"/>
      <c r="AC412" s="667" t="s">
        <v>89</v>
      </c>
      <c r="AD412" s="923"/>
      <c r="AE412" s="667" t="s">
        <v>90</v>
      </c>
      <c r="AF412" s="667" t="s">
        <v>101</v>
      </c>
      <c r="AG412" s="667" t="str">
        <f aca="false">IF(X412&gt;=1,(AB412*12+AD412)-(X412*12+Z412)+1,"")</f>
        <v/>
      </c>
      <c r="AH412" s="849" t="s">
        <v>373</v>
      </c>
      <c r="AI412" s="850" t="str">
        <f aca="false">IFERROR(ROUNDDOWN(ROUND(L410*V412,0)*M410,0)*AG412,"")</f>
        <v/>
      </c>
      <c r="AJ412" s="924" t="str">
        <f aca="false">IFERROR(ROUNDDOWN(ROUND((L410*(V412-AX410)),0)*M410,0)*AG412,"")</f>
        <v/>
      </c>
      <c r="AK412" s="852" t="e">
        <f aca="false">IFERROR(ROUNDDOWN(ROUNDDOWN(ROUND(L410*VLOOKUP(K410,【参考】数式用!$A$5:$AB$27,MATCH("新加算Ⅳ",【参考】数式用!$B$4:$AB$4,0)+1,0),0)*M410,0)*AG412*0.5,0),"")),0),0),0))</f>
        <v>#N/A</v>
      </c>
      <c r="AL412" s="925"/>
      <c r="AM412" s="940" t="e">
        <f aca="false">IFERROR(IF('別紙様式2-2（４・５月分）'!Q313="ベア加算","", IF(OR(U412="新加算Ⅰ",U412="新加算Ⅱ",U412="新加算Ⅲ",U412="新加算Ⅳ"),ROUNDDOWN(ROUND(L410*VLOOKUP(K410,【参考】数式用!$A$5:$I$27,MATCH("ベア加算",【参考】数式用!$B$4:$I$4,0)+1,0),0)*M410,0)*AG412,"")),"")),0),0))))</f>
        <v>#N/A</v>
      </c>
      <c r="AN412" s="927"/>
      <c r="AO412" s="930"/>
      <c r="AP412" s="929"/>
      <c r="AQ412" s="930"/>
      <c r="AR412" s="931"/>
      <c r="AS412" s="932"/>
      <c r="AT412" s="920"/>
      <c r="AU412" s="611"/>
      <c r="AV412" s="831" t="str">
        <f aca="false">IF(OR(AB410&lt;&gt;7,AD410&lt;&gt;3),"V列に色付け","")</f>
        <v/>
      </c>
      <c r="AW412" s="877"/>
      <c r="AX412" s="833"/>
      <c r="AY412" s="933"/>
      <c r="AZ412" s="835" t="e">
        <f aca="false">IF(AM412&lt;&gt;"",IF(AN412="○","入力済","未入力"),"")</f>
        <v>#N/A</v>
      </c>
      <c r="BA412" s="835" t="str">
        <f aca="false">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835" t="str">
        <f aca="false">IF(OR(U412="新加算Ⅴ（７）",U412="新加算Ⅴ（９）",U412="新加算Ⅴ（10）",U412="新加算Ⅴ（12）",U412="新加算Ⅴ（13）",U412="新加算Ⅴ（14）"),IF(OR(AP412="○",AP412="令和６年度中に満たす"),"入力済","未入力"),"")</f>
        <v/>
      </c>
      <c r="BC412" s="835" t="str">
        <f aca="false">IF(OR(U412="新加算Ⅰ",U412="新加算Ⅱ",U412="新加算Ⅲ",U412="新加算Ⅴ（１）",U412="新加算Ⅴ（３）",U412="新加算Ⅴ（８）"),IF(OR(AQ412="○",AQ412="令和６年度中に満たす"),"入力済","未入力"),"")</f>
        <v/>
      </c>
      <c r="BD412" s="934" t="str">
        <f aca="false">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831" t="str">
        <f aca="false">IF(OR(U412="新加算Ⅰ",U412="新加算Ⅴ（１）",U412="新加算Ⅴ（２）",U412="新加算Ⅴ（５）",U412="新加算Ⅴ（７）",U412="新加算Ⅴ（10）"),IF(AS412="","未入力","入力済"),"")</f>
        <v/>
      </c>
      <c r="BF412" s="831" t="str">
        <f aca="false">G410</f>
        <v/>
      </c>
      <c r="BG412" s="831"/>
      <c r="BH412" s="831"/>
    </row>
    <row r="413" customFormat="false" ht="30" hidden="false" customHeight="true" outlineLevel="0" collapsed="false">
      <c r="A413" s="730"/>
      <c r="B413" s="617"/>
      <c r="C413" s="617"/>
      <c r="D413" s="617"/>
      <c r="E413" s="617"/>
      <c r="F413" s="617"/>
      <c r="G413" s="618"/>
      <c r="H413" s="618"/>
      <c r="I413" s="618"/>
      <c r="J413" s="808"/>
      <c r="K413" s="618"/>
      <c r="L413" s="809"/>
      <c r="M413" s="810"/>
      <c r="N413" s="859" t="str">
        <f aca="false">IF('別紙様式2-2（４・５月分）'!Q313="","",'別紙様式2-2（４・５月分）'!Q313)</f>
        <v/>
      </c>
      <c r="O413" s="863"/>
      <c r="P413" s="873"/>
      <c r="Q413" s="876"/>
      <c r="R413" s="874"/>
      <c r="S413" s="875"/>
      <c r="T413" s="843"/>
      <c r="U413" s="922"/>
      <c r="V413" s="870"/>
      <c r="W413" s="846"/>
      <c r="X413" s="923"/>
      <c r="Y413" s="667"/>
      <c r="Z413" s="923"/>
      <c r="AA413" s="667"/>
      <c r="AB413" s="923"/>
      <c r="AC413" s="667"/>
      <c r="AD413" s="923"/>
      <c r="AE413" s="667"/>
      <c r="AF413" s="667"/>
      <c r="AG413" s="667"/>
      <c r="AH413" s="849"/>
      <c r="AI413" s="850"/>
      <c r="AJ413" s="924"/>
      <c r="AK413" s="852"/>
      <c r="AL413" s="925"/>
      <c r="AM413" s="940"/>
      <c r="AN413" s="927"/>
      <c r="AO413" s="930"/>
      <c r="AP413" s="929"/>
      <c r="AQ413" s="930"/>
      <c r="AR413" s="931"/>
      <c r="AS413" s="932"/>
      <c r="AT413" s="935" t="str">
        <f aca="false">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611"/>
      <c r="AV413" s="831"/>
      <c r="AW413" s="877" t="str">
        <f aca="false">IF('別紙様式2-2（４・５月分）'!O313="","",'別紙様式2-2（４・５月分）'!O313)</f>
        <v/>
      </c>
      <c r="AX413" s="833"/>
      <c r="AY413" s="936"/>
      <c r="AZ413" s="835" t="str">
        <f aca="false">IF(OR(U413="新加算Ⅰ",U413="新加算Ⅱ",U413="新加算Ⅲ",U413="新加算Ⅳ",U413="新加算Ⅴ（１）",U413="新加算Ⅴ（２）",U413="新加算Ⅴ（３）",U413="新加算ⅠⅤ（４）",U413="新加算Ⅴ（５）",U413="新加算Ⅴ（６）",U413="新加算Ⅴ（８）",U413="新加算Ⅴ（11）"),IF(AJ413="○","","未入力"),"")</f>
        <v/>
      </c>
      <c r="BA413" s="835" t="str">
        <f aca="false">IF(OR(V413="新加算Ⅰ",V413="新加算Ⅱ",V413="新加算Ⅲ",V413="新加算Ⅳ",V413="新加算Ⅴ（１）",V413="新加算Ⅴ（２）",V413="新加算Ⅴ（３）",V413="新加算ⅠⅤ（４）",V413="新加算Ⅴ（５）",V413="新加算Ⅴ（６）",V413="新加算Ⅴ（８）",V413="新加算Ⅴ（11）"),IF(AK413="○","","未入力"),"")</f>
        <v/>
      </c>
      <c r="BB413" s="835" t="str">
        <f aca="false">IF(OR(V413="新加算Ⅴ（７）",V413="新加算Ⅴ（９）",V413="新加算Ⅴ（10）",V413="新加算Ⅴ（12）",V413="新加算Ⅴ（13）",V413="新加算Ⅴ（14）"),IF(AL413="○","","未入力"),"")</f>
        <v/>
      </c>
      <c r="BC413" s="835" t="str">
        <f aca="false">IF(OR(V413="新加算Ⅰ",V413="新加算Ⅱ",V413="新加算Ⅲ",V413="新加算Ⅴ（１）",V413="新加算Ⅴ（３）",V413="新加算Ⅴ（８）"),IF(AM413="○","","未入力"),"")</f>
        <v/>
      </c>
      <c r="BD413" s="934" t="str">
        <f aca="false">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831" t="str">
        <f aca="false">IF(AND(U413&lt;&gt;"（参考）令和７年度の移行予定",OR(V413="新加算Ⅰ",V413="新加算Ⅴ（１）",V413="新加算Ⅴ（２）",V413="新加算Ⅴ（５）",V413="新加算Ⅴ（７）",V413="新加算Ⅴ（10）")),IF(AO413="","未入力",IF(AO413="いずれも取得していない","要件を満たさない","")),"")</f>
        <v/>
      </c>
      <c r="BF413" s="831" t="str">
        <f aca="false">G410</f>
        <v/>
      </c>
      <c r="BG413" s="831"/>
      <c r="BH413" s="831"/>
    </row>
    <row r="414" customFormat="false" ht="17.25" hidden="false" customHeight="false" outlineLevel="0" collapsed="false">
      <c r="BD414" s="1"/>
      <c r="BE414" s="1"/>
      <c r="BF414" s="1"/>
      <c r="BG414" s="1"/>
      <c r="BH414" s="1"/>
    </row>
  </sheetData>
  <sheetProtection algorithmName="SHA-512" hashValue="tTso8KMVXonIpE8dLGKT4gJsi6YmnihgO1MD+SMvWAlRId+Ps6X9o5/zlQ9h7WzUfhw0LbyaaEgIz5pdMAbUzw==" saltValue="qokY5ZyfRspnAwI7o/ogpg==" spinCount="100000" sheet="true" formatCells="false" formatColumns="false" formatRows="false" sort="false" autoFilter="false"/>
  <autoFilter ref="A13:BH414"/>
  <mergeCells count="8538">
    <mergeCell ref="AQ1:AR1"/>
    <mergeCell ref="A3:C3"/>
    <mergeCell ref="D3:J3"/>
    <mergeCell ref="A5:K5"/>
    <mergeCell ref="B6:K6"/>
    <mergeCell ref="AK6:AQ6"/>
    <mergeCell ref="AV6:AW6"/>
    <mergeCell ref="B7:K7"/>
    <mergeCell ref="AK7:AQ7"/>
    <mergeCell ref="AV7:AW7"/>
    <mergeCell ref="AX7:AY7"/>
    <mergeCell ref="AZ7:BB7"/>
    <mergeCell ref="BC7:BE7"/>
    <mergeCell ref="B8:K8"/>
    <mergeCell ref="A9:L11"/>
    <mergeCell ref="AM11:AN11"/>
    <mergeCell ref="A12:A13"/>
    <mergeCell ref="B12:F13"/>
    <mergeCell ref="G12:G13"/>
    <mergeCell ref="H12:I12"/>
    <mergeCell ref="J12:J13"/>
    <mergeCell ref="K12:K13"/>
    <mergeCell ref="L12:L13"/>
    <mergeCell ref="M12:M13"/>
    <mergeCell ref="N12:N13"/>
    <mergeCell ref="O12:O13"/>
    <mergeCell ref="P12:R13"/>
    <mergeCell ref="S12:S13"/>
    <mergeCell ref="T12:U13"/>
    <mergeCell ref="V12:V13"/>
    <mergeCell ref="W12:AH13"/>
    <mergeCell ref="AI12:AI13"/>
    <mergeCell ref="AJ12:AJ13"/>
    <mergeCell ref="AK12:AL12"/>
    <mergeCell ref="AM12:AN12"/>
    <mergeCell ref="AO12:AP12"/>
    <mergeCell ref="AT12:AT13"/>
    <mergeCell ref="BF12:BH13"/>
    <mergeCell ref="A14:A17"/>
    <mergeCell ref="B14:F17"/>
    <mergeCell ref="G14:G17"/>
    <mergeCell ref="H14:H17"/>
    <mergeCell ref="I14:I17"/>
    <mergeCell ref="J14:J17"/>
    <mergeCell ref="K14:K17"/>
    <mergeCell ref="L14:L17"/>
    <mergeCell ref="M14:M17"/>
    <mergeCell ref="O14:O17"/>
    <mergeCell ref="P14:R15"/>
    <mergeCell ref="S14:S15"/>
    <mergeCell ref="T14:T15"/>
    <mergeCell ref="U14:U15"/>
    <mergeCell ref="V14:V15"/>
    <mergeCell ref="W14:W15"/>
    <mergeCell ref="X14:X15"/>
    <mergeCell ref="Y14:Y15"/>
    <mergeCell ref="Z14:Z15"/>
    <mergeCell ref="AA14:AA15"/>
    <mergeCell ref="AB14:AB15"/>
    <mergeCell ref="AC14:AC15"/>
    <mergeCell ref="AD14:AD15"/>
    <mergeCell ref="AE14:AE15"/>
    <mergeCell ref="AF14:AF15"/>
    <mergeCell ref="AG14:AG15"/>
    <mergeCell ref="AH14:AH15"/>
    <mergeCell ref="AI14:AI15"/>
    <mergeCell ref="AJ14:AJ15"/>
    <mergeCell ref="AK14:AK15"/>
    <mergeCell ref="AL14:AL15"/>
    <mergeCell ref="AM14:AM15"/>
    <mergeCell ref="AN14:AN15"/>
    <mergeCell ref="AO14:AO15"/>
    <mergeCell ref="AP14:AP15"/>
    <mergeCell ref="AQ14:AQ15"/>
    <mergeCell ref="AR14:AR15"/>
    <mergeCell ref="AS14:AS15"/>
    <mergeCell ref="AV14:AV15"/>
    <mergeCell ref="AX14:AX17"/>
    <mergeCell ref="AY14:AY15"/>
    <mergeCell ref="BF14:BH14"/>
    <mergeCell ref="N15:N16"/>
    <mergeCell ref="AT15:AT16"/>
    <mergeCell ref="AW15:AW16"/>
    <mergeCell ref="BF15:BH15"/>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M17"/>
    <mergeCell ref="AN16:AN17"/>
    <mergeCell ref="AO16:AO17"/>
    <mergeCell ref="AP16:AP17"/>
    <mergeCell ref="AQ16:AQ17"/>
    <mergeCell ref="AR16:AR17"/>
    <mergeCell ref="AS16:AS17"/>
    <mergeCell ref="AV16:AV17"/>
    <mergeCell ref="AZ16:AZ17"/>
    <mergeCell ref="BA16:BA17"/>
    <mergeCell ref="BB16:BB17"/>
    <mergeCell ref="BC16:BC17"/>
    <mergeCell ref="BD16:BD17"/>
    <mergeCell ref="BE16:BE17"/>
    <mergeCell ref="BF16:BH16"/>
    <mergeCell ref="BF17:BH17"/>
    <mergeCell ref="A18:A21"/>
    <mergeCell ref="B18:F21"/>
    <mergeCell ref="G18:G21"/>
    <mergeCell ref="H18:H21"/>
    <mergeCell ref="I18:I21"/>
    <mergeCell ref="J18:J21"/>
    <mergeCell ref="K18:K21"/>
    <mergeCell ref="L18:L21"/>
    <mergeCell ref="M18:M21"/>
    <mergeCell ref="O18:O21"/>
    <mergeCell ref="P18:R19"/>
    <mergeCell ref="S18:S19"/>
    <mergeCell ref="T18:T19"/>
    <mergeCell ref="U18:U19"/>
    <mergeCell ref="V18:V19"/>
    <mergeCell ref="W18:W19"/>
    <mergeCell ref="X18:X19"/>
    <mergeCell ref="Y18:Y19"/>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19"/>
    <mergeCell ref="AM18:AM19"/>
    <mergeCell ref="AN18:AN19"/>
    <mergeCell ref="AO18:AO19"/>
    <mergeCell ref="AP18:AP19"/>
    <mergeCell ref="AQ18:AQ19"/>
    <mergeCell ref="AR18:AR19"/>
    <mergeCell ref="AS18:AS19"/>
    <mergeCell ref="AV18:AV19"/>
    <mergeCell ref="AX18:AX21"/>
    <mergeCell ref="AY18:AY19"/>
    <mergeCell ref="BF18:BH18"/>
    <mergeCell ref="N19:N20"/>
    <mergeCell ref="AT19:AT20"/>
    <mergeCell ref="AW19:AW20"/>
    <mergeCell ref="BF19:BH19"/>
    <mergeCell ref="P20:P21"/>
    <mergeCell ref="Q20:Q21"/>
    <mergeCell ref="R20:R21"/>
    <mergeCell ref="S20:S21"/>
    <mergeCell ref="T20:T21"/>
    <mergeCell ref="U20:U21"/>
    <mergeCell ref="V20:V21"/>
    <mergeCell ref="W20:W21"/>
    <mergeCell ref="X20:X21"/>
    <mergeCell ref="Y20:Y21"/>
    <mergeCell ref="Z20:Z21"/>
    <mergeCell ref="AA20:AA21"/>
    <mergeCell ref="AB20:AB21"/>
    <mergeCell ref="AC20:AC21"/>
    <mergeCell ref="AD20:AD21"/>
    <mergeCell ref="AE20:AE21"/>
    <mergeCell ref="AF20:AF21"/>
    <mergeCell ref="AG20:AG21"/>
    <mergeCell ref="AH20:AH21"/>
    <mergeCell ref="AI20:AI21"/>
    <mergeCell ref="AJ20:AJ21"/>
    <mergeCell ref="AK20:AK21"/>
    <mergeCell ref="AL20:AL21"/>
    <mergeCell ref="AM20:AM21"/>
    <mergeCell ref="AN20:AN21"/>
    <mergeCell ref="AO20:AO21"/>
    <mergeCell ref="AP20:AP21"/>
    <mergeCell ref="AQ20:AQ21"/>
    <mergeCell ref="AR20:AR21"/>
    <mergeCell ref="AS20:AS21"/>
    <mergeCell ref="AV20:AV21"/>
    <mergeCell ref="AZ20:AZ21"/>
    <mergeCell ref="BA20:BA21"/>
    <mergeCell ref="BB20:BB21"/>
    <mergeCell ref="BC20:BC21"/>
    <mergeCell ref="BD20:BD21"/>
    <mergeCell ref="BE20:BE21"/>
    <mergeCell ref="BF20:BH20"/>
    <mergeCell ref="BF21:BH21"/>
    <mergeCell ref="A22:A25"/>
    <mergeCell ref="B22:F25"/>
    <mergeCell ref="G22:G25"/>
    <mergeCell ref="H22:H25"/>
    <mergeCell ref="I22:I25"/>
    <mergeCell ref="J22:J25"/>
    <mergeCell ref="K22:K25"/>
    <mergeCell ref="L22:L25"/>
    <mergeCell ref="M22:M25"/>
    <mergeCell ref="O22:O25"/>
    <mergeCell ref="P22:R23"/>
    <mergeCell ref="S22:S23"/>
    <mergeCell ref="T22:T23"/>
    <mergeCell ref="U22:U23"/>
    <mergeCell ref="V22:V23"/>
    <mergeCell ref="W22:W23"/>
    <mergeCell ref="X22:X23"/>
    <mergeCell ref="Y22:Y23"/>
    <mergeCell ref="Z22:Z23"/>
    <mergeCell ref="AA22:AA23"/>
    <mergeCell ref="AB22:AB23"/>
    <mergeCell ref="AC22:AC23"/>
    <mergeCell ref="AD22:AD23"/>
    <mergeCell ref="AE22:AE23"/>
    <mergeCell ref="AF22:AF23"/>
    <mergeCell ref="AG22:AG23"/>
    <mergeCell ref="AH22:AH23"/>
    <mergeCell ref="AI22:AI23"/>
    <mergeCell ref="AJ22:AJ23"/>
    <mergeCell ref="AK22:AK23"/>
    <mergeCell ref="AL22:AL23"/>
    <mergeCell ref="AM22:AM23"/>
    <mergeCell ref="AN22:AN23"/>
    <mergeCell ref="AO22:AO23"/>
    <mergeCell ref="AP22:AP23"/>
    <mergeCell ref="AQ22:AQ23"/>
    <mergeCell ref="AR22:AR23"/>
    <mergeCell ref="AS22:AS23"/>
    <mergeCell ref="AV22:AV23"/>
    <mergeCell ref="AX22:AX25"/>
    <mergeCell ref="AY22:AY23"/>
    <mergeCell ref="BF22:BH22"/>
    <mergeCell ref="N23:N24"/>
    <mergeCell ref="AT23:AT24"/>
    <mergeCell ref="AW23:AW24"/>
    <mergeCell ref="BF23:BH23"/>
    <mergeCell ref="P24:P25"/>
    <mergeCell ref="Q24:Q25"/>
    <mergeCell ref="R24:R25"/>
    <mergeCell ref="S24:S25"/>
    <mergeCell ref="T24:T25"/>
    <mergeCell ref="U24:U25"/>
    <mergeCell ref="V24:V25"/>
    <mergeCell ref="W24:W25"/>
    <mergeCell ref="X24:X25"/>
    <mergeCell ref="Y24:Y25"/>
    <mergeCell ref="Z24:Z25"/>
    <mergeCell ref="AA24:AA25"/>
    <mergeCell ref="AB24:AB25"/>
    <mergeCell ref="AC24:AC25"/>
    <mergeCell ref="AD24:AD25"/>
    <mergeCell ref="AE24:AE25"/>
    <mergeCell ref="AF24:AF25"/>
    <mergeCell ref="AG24:AG25"/>
    <mergeCell ref="AH24:AH25"/>
    <mergeCell ref="AI24:AI25"/>
    <mergeCell ref="AJ24:AJ25"/>
    <mergeCell ref="AK24:AK25"/>
    <mergeCell ref="AL24:AL25"/>
    <mergeCell ref="AM24:AM25"/>
    <mergeCell ref="AN24:AN25"/>
    <mergeCell ref="AO24:AO25"/>
    <mergeCell ref="AP24:AP25"/>
    <mergeCell ref="AQ24:AQ25"/>
    <mergeCell ref="AR24:AR25"/>
    <mergeCell ref="AS24:AS25"/>
    <mergeCell ref="AV24:AV25"/>
    <mergeCell ref="AZ24:AZ25"/>
    <mergeCell ref="BA24:BA25"/>
    <mergeCell ref="BB24:BB25"/>
    <mergeCell ref="BC24:BC25"/>
    <mergeCell ref="BD24:BD25"/>
    <mergeCell ref="BE24:BE25"/>
    <mergeCell ref="BF24:BH24"/>
    <mergeCell ref="BF25:BH25"/>
    <mergeCell ref="A26:A29"/>
    <mergeCell ref="B26:F29"/>
    <mergeCell ref="G26:G29"/>
    <mergeCell ref="H26:H29"/>
    <mergeCell ref="I26:I29"/>
    <mergeCell ref="J26:J29"/>
    <mergeCell ref="K26:K29"/>
    <mergeCell ref="L26:L29"/>
    <mergeCell ref="M26:M29"/>
    <mergeCell ref="O26:O29"/>
    <mergeCell ref="P26:R27"/>
    <mergeCell ref="S26:S27"/>
    <mergeCell ref="T26:T27"/>
    <mergeCell ref="U26:U27"/>
    <mergeCell ref="V26:V27"/>
    <mergeCell ref="W26:W27"/>
    <mergeCell ref="X26:X27"/>
    <mergeCell ref="Y26:Y27"/>
    <mergeCell ref="Z26:Z27"/>
    <mergeCell ref="AA26:AA27"/>
    <mergeCell ref="AB26:AB27"/>
    <mergeCell ref="AC26:AC27"/>
    <mergeCell ref="AD26:AD27"/>
    <mergeCell ref="AE26:AE27"/>
    <mergeCell ref="AF26:AF27"/>
    <mergeCell ref="AG26:AG27"/>
    <mergeCell ref="AH26:AH27"/>
    <mergeCell ref="AI26:AI27"/>
    <mergeCell ref="AJ26:AJ27"/>
    <mergeCell ref="AK26:AK27"/>
    <mergeCell ref="AL26:AL27"/>
    <mergeCell ref="AM26:AM27"/>
    <mergeCell ref="AN26:AN27"/>
    <mergeCell ref="AO26:AO27"/>
    <mergeCell ref="AP26:AP27"/>
    <mergeCell ref="AQ26:AQ27"/>
    <mergeCell ref="AR26:AR27"/>
    <mergeCell ref="AS26:AS27"/>
    <mergeCell ref="AV26:AV27"/>
    <mergeCell ref="AX26:AX29"/>
    <mergeCell ref="AY26:AY27"/>
    <mergeCell ref="BF26:BH26"/>
    <mergeCell ref="N27:N28"/>
    <mergeCell ref="AT27:AT28"/>
    <mergeCell ref="AW27:AW28"/>
    <mergeCell ref="BF27:BH27"/>
    <mergeCell ref="P28:P29"/>
    <mergeCell ref="Q28:Q29"/>
    <mergeCell ref="R28:R29"/>
    <mergeCell ref="S28:S29"/>
    <mergeCell ref="T28:T29"/>
    <mergeCell ref="U28:U29"/>
    <mergeCell ref="V28:V29"/>
    <mergeCell ref="W28:W29"/>
    <mergeCell ref="X28:X29"/>
    <mergeCell ref="Y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AN28:AN29"/>
    <mergeCell ref="AO28:AO29"/>
    <mergeCell ref="AP28:AP29"/>
    <mergeCell ref="AQ28:AQ29"/>
    <mergeCell ref="AR28:AR29"/>
    <mergeCell ref="AS28:AS29"/>
    <mergeCell ref="AV28:AV29"/>
    <mergeCell ref="AZ28:AZ29"/>
    <mergeCell ref="BA28:BA29"/>
    <mergeCell ref="BB28:BB29"/>
    <mergeCell ref="BC28:BC29"/>
    <mergeCell ref="BD28:BD29"/>
    <mergeCell ref="BE28:BE29"/>
    <mergeCell ref="BF28:BH28"/>
    <mergeCell ref="BF29:BH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Y30:Y31"/>
    <mergeCell ref="Z30:Z31"/>
    <mergeCell ref="AA30:AA31"/>
    <mergeCell ref="AB30:AB31"/>
    <mergeCell ref="AC30:AC31"/>
    <mergeCell ref="AD30:AD31"/>
    <mergeCell ref="AE30:AE31"/>
    <mergeCell ref="AF30:AF31"/>
    <mergeCell ref="AG30:AG31"/>
    <mergeCell ref="AH30:AH31"/>
    <mergeCell ref="AI30:AI31"/>
    <mergeCell ref="AJ30:AJ31"/>
    <mergeCell ref="AK30:AK31"/>
    <mergeCell ref="AL30:AL31"/>
    <mergeCell ref="AM30:AM31"/>
    <mergeCell ref="AN30:AN31"/>
    <mergeCell ref="AO30:AO31"/>
    <mergeCell ref="AP30:AP31"/>
    <mergeCell ref="AQ30:AQ31"/>
    <mergeCell ref="AR30:AR31"/>
    <mergeCell ref="AS30:AS31"/>
    <mergeCell ref="AV30:AV31"/>
    <mergeCell ref="AX30:AX33"/>
    <mergeCell ref="AY30:AY31"/>
    <mergeCell ref="BF30:BH30"/>
    <mergeCell ref="N31:N32"/>
    <mergeCell ref="AT31:AT32"/>
    <mergeCell ref="AW31:AW32"/>
    <mergeCell ref="BF31:BH31"/>
    <mergeCell ref="P32:P33"/>
    <mergeCell ref="Q32:Q33"/>
    <mergeCell ref="R32:R33"/>
    <mergeCell ref="S32:S33"/>
    <mergeCell ref="T32:T33"/>
    <mergeCell ref="U32:U33"/>
    <mergeCell ref="V32:V33"/>
    <mergeCell ref="W32:W33"/>
    <mergeCell ref="X32:X33"/>
    <mergeCell ref="Y32:Y33"/>
    <mergeCell ref="Z32:Z33"/>
    <mergeCell ref="AA32:AA33"/>
    <mergeCell ref="AB32:AB33"/>
    <mergeCell ref="AC32:AC33"/>
    <mergeCell ref="AD32:AD33"/>
    <mergeCell ref="AE32:AE33"/>
    <mergeCell ref="AF32:AF33"/>
    <mergeCell ref="AG32:AG33"/>
    <mergeCell ref="AH32:AH33"/>
    <mergeCell ref="AI32:AI33"/>
    <mergeCell ref="AJ32:AJ33"/>
    <mergeCell ref="AK32:AK33"/>
    <mergeCell ref="AL32:AL33"/>
    <mergeCell ref="AM32:AM33"/>
    <mergeCell ref="AN32:AN33"/>
    <mergeCell ref="AO32:AO33"/>
    <mergeCell ref="AP32:AP33"/>
    <mergeCell ref="AQ32:AQ33"/>
    <mergeCell ref="AR32:AR33"/>
    <mergeCell ref="AS32:AS33"/>
    <mergeCell ref="AV32:AV33"/>
    <mergeCell ref="AZ32:AZ33"/>
    <mergeCell ref="BA32:BA33"/>
    <mergeCell ref="BB32:BB33"/>
    <mergeCell ref="BC32:BC33"/>
    <mergeCell ref="BD32:BD33"/>
    <mergeCell ref="BE32:BE33"/>
    <mergeCell ref="BF32:BH32"/>
    <mergeCell ref="BF33:BH33"/>
    <mergeCell ref="A34:A37"/>
    <mergeCell ref="B34:F37"/>
    <mergeCell ref="G34:G37"/>
    <mergeCell ref="H34:H37"/>
    <mergeCell ref="I34:I37"/>
    <mergeCell ref="J34:J37"/>
    <mergeCell ref="K34:K37"/>
    <mergeCell ref="L34:L37"/>
    <mergeCell ref="M34:M37"/>
    <mergeCell ref="O34:O37"/>
    <mergeCell ref="P34:R35"/>
    <mergeCell ref="S34:S35"/>
    <mergeCell ref="T34:T35"/>
    <mergeCell ref="U34:U35"/>
    <mergeCell ref="V34:V35"/>
    <mergeCell ref="W34:W35"/>
    <mergeCell ref="X34:X35"/>
    <mergeCell ref="Y34:Y35"/>
    <mergeCell ref="Z34:Z35"/>
    <mergeCell ref="AA34:AA35"/>
    <mergeCell ref="AB34:AB35"/>
    <mergeCell ref="AC34:AC35"/>
    <mergeCell ref="AD34:AD35"/>
    <mergeCell ref="AE34:AE35"/>
    <mergeCell ref="AF34:AF35"/>
    <mergeCell ref="AG34:AG35"/>
    <mergeCell ref="AH34:AH35"/>
    <mergeCell ref="AI34:AI35"/>
    <mergeCell ref="AJ34:AJ35"/>
    <mergeCell ref="AK34:AK35"/>
    <mergeCell ref="AL34:AL35"/>
    <mergeCell ref="AM34:AM35"/>
    <mergeCell ref="AN34:AN35"/>
    <mergeCell ref="AO34:AO35"/>
    <mergeCell ref="AP34:AP35"/>
    <mergeCell ref="AQ34:AQ35"/>
    <mergeCell ref="AR34:AR35"/>
    <mergeCell ref="AS34:AS35"/>
    <mergeCell ref="AV34:AV35"/>
    <mergeCell ref="AX34:AX37"/>
    <mergeCell ref="AY34:AY35"/>
    <mergeCell ref="BF34:BH34"/>
    <mergeCell ref="N35:N36"/>
    <mergeCell ref="AT35:AT36"/>
    <mergeCell ref="AW35:AW36"/>
    <mergeCell ref="BF35:BH35"/>
    <mergeCell ref="P36:P37"/>
    <mergeCell ref="Q36:Q37"/>
    <mergeCell ref="R36:R37"/>
    <mergeCell ref="S36:S37"/>
    <mergeCell ref="T36:T37"/>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L36:AL37"/>
    <mergeCell ref="AM36:AM37"/>
    <mergeCell ref="AN36:AN37"/>
    <mergeCell ref="AO36:AO37"/>
    <mergeCell ref="AP36:AP37"/>
    <mergeCell ref="AQ36:AQ37"/>
    <mergeCell ref="AR36:AR37"/>
    <mergeCell ref="AS36:AS37"/>
    <mergeCell ref="AV36:AV37"/>
    <mergeCell ref="AZ36:AZ37"/>
    <mergeCell ref="BA36:BA37"/>
    <mergeCell ref="BB36:BB37"/>
    <mergeCell ref="BC36:BC37"/>
    <mergeCell ref="BD36:BD37"/>
    <mergeCell ref="BE36:BE37"/>
    <mergeCell ref="BF36:BH36"/>
    <mergeCell ref="BF37:BH37"/>
    <mergeCell ref="A38:A41"/>
    <mergeCell ref="B38:F41"/>
    <mergeCell ref="G38:G41"/>
    <mergeCell ref="H38:H41"/>
    <mergeCell ref="I38:I41"/>
    <mergeCell ref="J38:J41"/>
    <mergeCell ref="K38:K41"/>
    <mergeCell ref="L38:L41"/>
    <mergeCell ref="M38:M41"/>
    <mergeCell ref="O38:O41"/>
    <mergeCell ref="P38:R39"/>
    <mergeCell ref="S38:S39"/>
    <mergeCell ref="T38:T39"/>
    <mergeCell ref="U38:U39"/>
    <mergeCell ref="V38:V39"/>
    <mergeCell ref="W38:W39"/>
    <mergeCell ref="X38:X39"/>
    <mergeCell ref="Y38:Y39"/>
    <mergeCell ref="Z38:Z39"/>
    <mergeCell ref="AA38:AA39"/>
    <mergeCell ref="AB38:AB39"/>
    <mergeCell ref="AC38:AC39"/>
    <mergeCell ref="AD38:AD39"/>
    <mergeCell ref="AE38:AE39"/>
    <mergeCell ref="AF38:AF39"/>
    <mergeCell ref="AG38:AG39"/>
    <mergeCell ref="AH38:AH39"/>
    <mergeCell ref="AI38:AI39"/>
    <mergeCell ref="AJ38:AJ39"/>
    <mergeCell ref="AK38:AK39"/>
    <mergeCell ref="AL38:AL39"/>
    <mergeCell ref="AM38:AM39"/>
    <mergeCell ref="AN38:AN39"/>
    <mergeCell ref="AO38:AO39"/>
    <mergeCell ref="AP38:AP39"/>
    <mergeCell ref="AQ38:AQ39"/>
    <mergeCell ref="AR38:AR39"/>
    <mergeCell ref="AS38:AS39"/>
    <mergeCell ref="AV38:AV39"/>
    <mergeCell ref="AX38:AX41"/>
    <mergeCell ref="AY38:AY39"/>
    <mergeCell ref="BF38:BH38"/>
    <mergeCell ref="N39:N40"/>
    <mergeCell ref="AT39:AT40"/>
    <mergeCell ref="AW39:AW40"/>
    <mergeCell ref="BF39:BH39"/>
    <mergeCell ref="P40:P41"/>
    <mergeCell ref="Q40:Q41"/>
    <mergeCell ref="R40:R41"/>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AK40:AK41"/>
    <mergeCell ref="AL40:AL41"/>
    <mergeCell ref="AM40:AM41"/>
    <mergeCell ref="AN40:AN41"/>
    <mergeCell ref="AO40:AO41"/>
    <mergeCell ref="AP40:AP41"/>
    <mergeCell ref="AQ40:AQ41"/>
    <mergeCell ref="AR40:AR41"/>
    <mergeCell ref="AS40:AS41"/>
    <mergeCell ref="AV40:AV41"/>
    <mergeCell ref="AZ40:AZ41"/>
    <mergeCell ref="BA40:BA41"/>
    <mergeCell ref="BB40:BB41"/>
    <mergeCell ref="BC40:BC41"/>
    <mergeCell ref="BD40:BD41"/>
    <mergeCell ref="BE40:BE41"/>
    <mergeCell ref="BF40:BH40"/>
    <mergeCell ref="BF41:BH41"/>
    <mergeCell ref="A42:A45"/>
    <mergeCell ref="B42:F45"/>
    <mergeCell ref="G42:G45"/>
    <mergeCell ref="H42:H45"/>
    <mergeCell ref="I42:I45"/>
    <mergeCell ref="J42:J45"/>
    <mergeCell ref="K42:K45"/>
    <mergeCell ref="L42:L45"/>
    <mergeCell ref="M42:M45"/>
    <mergeCell ref="O42:O45"/>
    <mergeCell ref="P42:R43"/>
    <mergeCell ref="S42:S43"/>
    <mergeCell ref="T42:T43"/>
    <mergeCell ref="U42:U43"/>
    <mergeCell ref="V42:V43"/>
    <mergeCell ref="W42:W43"/>
    <mergeCell ref="X42:X43"/>
    <mergeCell ref="Y42:Y43"/>
    <mergeCell ref="Z42:Z43"/>
    <mergeCell ref="AA42:AA43"/>
    <mergeCell ref="AB42:AB43"/>
    <mergeCell ref="AC42:AC43"/>
    <mergeCell ref="AD42:AD43"/>
    <mergeCell ref="AE42:AE43"/>
    <mergeCell ref="AF42:AF43"/>
    <mergeCell ref="AG42:AG43"/>
    <mergeCell ref="AH42:AH43"/>
    <mergeCell ref="AI42:AI43"/>
    <mergeCell ref="AJ42:AJ43"/>
    <mergeCell ref="AK42:AK43"/>
    <mergeCell ref="AL42:AL43"/>
    <mergeCell ref="AM42:AM43"/>
    <mergeCell ref="AN42:AN43"/>
    <mergeCell ref="AO42:AO43"/>
    <mergeCell ref="AP42:AP43"/>
    <mergeCell ref="AQ42:AQ43"/>
    <mergeCell ref="AR42:AR43"/>
    <mergeCell ref="AS42:AS43"/>
    <mergeCell ref="AV42:AV43"/>
    <mergeCell ref="AX42:AX45"/>
    <mergeCell ref="AY42:AY43"/>
    <mergeCell ref="BF42:BH42"/>
    <mergeCell ref="N43:N44"/>
    <mergeCell ref="AT43:AT44"/>
    <mergeCell ref="AW43:AW44"/>
    <mergeCell ref="BF43:BH43"/>
    <mergeCell ref="P44:P45"/>
    <mergeCell ref="Q44:Q45"/>
    <mergeCell ref="R44:R45"/>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AL44:AL45"/>
    <mergeCell ref="AM44:AM45"/>
    <mergeCell ref="AN44:AN45"/>
    <mergeCell ref="AO44:AO45"/>
    <mergeCell ref="AP44:AP45"/>
    <mergeCell ref="AQ44:AQ45"/>
    <mergeCell ref="AR44:AR45"/>
    <mergeCell ref="AS44:AS45"/>
    <mergeCell ref="AV44:AV45"/>
    <mergeCell ref="AZ44:AZ45"/>
    <mergeCell ref="BA44:BA45"/>
    <mergeCell ref="BB44:BB45"/>
    <mergeCell ref="BC44:BC45"/>
    <mergeCell ref="BD44:BD45"/>
    <mergeCell ref="BE44:BE45"/>
    <mergeCell ref="BF44:BH44"/>
    <mergeCell ref="BF45:BH45"/>
    <mergeCell ref="A46:A49"/>
    <mergeCell ref="B46:F49"/>
    <mergeCell ref="G46:G49"/>
    <mergeCell ref="H46:H49"/>
    <mergeCell ref="I46:I49"/>
    <mergeCell ref="J46:J49"/>
    <mergeCell ref="K46:K49"/>
    <mergeCell ref="L46:L49"/>
    <mergeCell ref="M46:M49"/>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G46:AG47"/>
    <mergeCell ref="AH46:AH47"/>
    <mergeCell ref="AI46:AI47"/>
    <mergeCell ref="AJ46:AJ47"/>
    <mergeCell ref="AK46:AK47"/>
    <mergeCell ref="AL46:AL47"/>
    <mergeCell ref="AM46:AM47"/>
    <mergeCell ref="AN46:AN47"/>
    <mergeCell ref="AO46:AO47"/>
    <mergeCell ref="AP46:AP47"/>
    <mergeCell ref="AQ46:AQ47"/>
    <mergeCell ref="AR46:AR47"/>
    <mergeCell ref="AS46:AS47"/>
    <mergeCell ref="AV46:AV47"/>
    <mergeCell ref="AX46:AX49"/>
    <mergeCell ref="AY46:AY47"/>
    <mergeCell ref="BF46:BH46"/>
    <mergeCell ref="N47:N48"/>
    <mergeCell ref="AT47:AT48"/>
    <mergeCell ref="AW47:AW48"/>
    <mergeCell ref="BF47:BH47"/>
    <mergeCell ref="P48:P49"/>
    <mergeCell ref="Q48:Q49"/>
    <mergeCell ref="R48:R49"/>
    <mergeCell ref="S48:S49"/>
    <mergeCell ref="T48:T49"/>
    <mergeCell ref="U48:U49"/>
    <mergeCell ref="V48:V49"/>
    <mergeCell ref="W48:W49"/>
    <mergeCell ref="X48:X49"/>
    <mergeCell ref="Y48:Y49"/>
    <mergeCell ref="Z48:Z49"/>
    <mergeCell ref="AA48:AA49"/>
    <mergeCell ref="AB48:AB49"/>
    <mergeCell ref="AC48:AC49"/>
    <mergeCell ref="AD48:AD49"/>
    <mergeCell ref="AE48:AE49"/>
    <mergeCell ref="AF48:AF49"/>
    <mergeCell ref="AG48:AG49"/>
    <mergeCell ref="AH48:AH49"/>
    <mergeCell ref="AI48:AI49"/>
    <mergeCell ref="AJ48:AJ49"/>
    <mergeCell ref="AK48:AK49"/>
    <mergeCell ref="AL48:AL49"/>
    <mergeCell ref="AM48:AM49"/>
    <mergeCell ref="AN48:AN49"/>
    <mergeCell ref="AO48:AO49"/>
    <mergeCell ref="AP48:AP49"/>
    <mergeCell ref="AQ48:AQ49"/>
    <mergeCell ref="AR48:AR49"/>
    <mergeCell ref="AS48:AS49"/>
    <mergeCell ref="AV48:AV49"/>
    <mergeCell ref="AZ48:AZ49"/>
    <mergeCell ref="BA48:BA49"/>
    <mergeCell ref="BB48:BB49"/>
    <mergeCell ref="BC48:BC49"/>
    <mergeCell ref="BD48:BD49"/>
    <mergeCell ref="BE48:BE49"/>
    <mergeCell ref="BF48:BH48"/>
    <mergeCell ref="BF49:BH49"/>
    <mergeCell ref="A50:A53"/>
    <mergeCell ref="B50:F53"/>
    <mergeCell ref="G50:G53"/>
    <mergeCell ref="H50:H53"/>
    <mergeCell ref="I50:I53"/>
    <mergeCell ref="J50:J53"/>
    <mergeCell ref="K50:K53"/>
    <mergeCell ref="L50:L53"/>
    <mergeCell ref="M50:M53"/>
    <mergeCell ref="O50:O53"/>
    <mergeCell ref="P50:R51"/>
    <mergeCell ref="S50:S51"/>
    <mergeCell ref="T50:T51"/>
    <mergeCell ref="U50:U51"/>
    <mergeCell ref="V50:V51"/>
    <mergeCell ref="W50:W51"/>
    <mergeCell ref="X50:X51"/>
    <mergeCell ref="Y50:Y51"/>
    <mergeCell ref="Z50:Z51"/>
    <mergeCell ref="AA50:AA51"/>
    <mergeCell ref="AB50:AB51"/>
    <mergeCell ref="AC50:AC51"/>
    <mergeCell ref="AD50:AD51"/>
    <mergeCell ref="AE50:AE51"/>
    <mergeCell ref="AF50:AF51"/>
    <mergeCell ref="AG50:AG51"/>
    <mergeCell ref="AH50:AH51"/>
    <mergeCell ref="AI50:AI51"/>
    <mergeCell ref="AJ50:AJ51"/>
    <mergeCell ref="AK50:AK51"/>
    <mergeCell ref="AL50:AL51"/>
    <mergeCell ref="AM50:AM51"/>
    <mergeCell ref="AN50:AN51"/>
    <mergeCell ref="AO50:AO51"/>
    <mergeCell ref="AP50:AP51"/>
    <mergeCell ref="AQ50:AQ51"/>
    <mergeCell ref="AR50:AR51"/>
    <mergeCell ref="AS50:AS51"/>
    <mergeCell ref="AV50:AV51"/>
    <mergeCell ref="AX50:AX53"/>
    <mergeCell ref="AY50:AY51"/>
    <mergeCell ref="BF50:BH50"/>
    <mergeCell ref="N51:N52"/>
    <mergeCell ref="AT51:AT52"/>
    <mergeCell ref="AW51:AW52"/>
    <mergeCell ref="BF51:BH51"/>
    <mergeCell ref="P52:P53"/>
    <mergeCell ref="Q52:Q53"/>
    <mergeCell ref="R52:R53"/>
    <mergeCell ref="S52:S53"/>
    <mergeCell ref="T52:T53"/>
    <mergeCell ref="U52:U53"/>
    <mergeCell ref="V52:V53"/>
    <mergeCell ref="W52:W53"/>
    <mergeCell ref="X52:X53"/>
    <mergeCell ref="Y52:Y53"/>
    <mergeCell ref="Z52:Z53"/>
    <mergeCell ref="AA52:AA53"/>
    <mergeCell ref="AB52:AB53"/>
    <mergeCell ref="AC52:AC53"/>
    <mergeCell ref="AD52:AD53"/>
    <mergeCell ref="AE52:AE53"/>
    <mergeCell ref="AF52:AF53"/>
    <mergeCell ref="AG52:AG53"/>
    <mergeCell ref="AH52:AH53"/>
    <mergeCell ref="AI52:AI53"/>
    <mergeCell ref="AJ52:AJ53"/>
    <mergeCell ref="AK52:AK53"/>
    <mergeCell ref="AL52:AL53"/>
    <mergeCell ref="AM52:AM53"/>
    <mergeCell ref="AN52:AN53"/>
    <mergeCell ref="AO52:AO53"/>
    <mergeCell ref="AP52:AP53"/>
    <mergeCell ref="AQ52:AQ53"/>
    <mergeCell ref="AR52:AR53"/>
    <mergeCell ref="AS52:AS53"/>
    <mergeCell ref="AV52:AV53"/>
    <mergeCell ref="AZ52:AZ53"/>
    <mergeCell ref="BA52:BA53"/>
    <mergeCell ref="BB52:BB53"/>
    <mergeCell ref="BC52:BC53"/>
    <mergeCell ref="BD52:BD53"/>
    <mergeCell ref="BE52:BE53"/>
    <mergeCell ref="BF52:BH52"/>
    <mergeCell ref="BF53:BH53"/>
    <mergeCell ref="A54:A57"/>
    <mergeCell ref="B54:F57"/>
    <mergeCell ref="G54:G57"/>
    <mergeCell ref="H54:H57"/>
    <mergeCell ref="I54:I57"/>
    <mergeCell ref="J54:J57"/>
    <mergeCell ref="K54:K57"/>
    <mergeCell ref="L54:L57"/>
    <mergeCell ref="M54:M57"/>
    <mergeCell ref="O54:O57"/>
    <mergeCell ref="P54:R55"/>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H54:AH55"/>
    <mergeCell ref="AI54:AI55"/>
    <mergeCell ref="AJ54:AJ55"/>
    <mergeCell ref="AK54:AK55"/>
    <mergeCell ref="AL54:AL55"/>
    <mergeCell ref="AM54:AM55"/>
    <mergeCell ref="AN54:AN55"/>
    <mergeCell ref="AO54:AO55"/>
    <mergeCell ref="AP54:AP55"/>
    <mergeCell ref="AQ54:AQ55"/>
    <mergeCell ref="AR54:AR55"/>
    <mergeCell ref="AS54:AS55"/>
    <mergeCell ref="AV54:AV55"/>
    <mergeCell ref="AX54:AX57"/>
    <mergeCell ref="AY54:AY55"/>
    <mergeCell ref="BF54:BH54"/>
    <mergeCell ref="N55:N56"/>
    <mergeCell ref="AT55:AT56"/>
    <mergeCell ref="AW55:AW56"/>
    <mergeCell ref="BF55:BH55"/>
    <mergeCell ref="P56:P57"/>
    <mergeCell ref="Q56:Q57"/>
    <mergeCell ref="R56:R57"/>
    <mergeCell ref="S56:S57"/>
    <mergeCell ref="T56:T57"/>
    <mergeCell ref="U56:U5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I56:AI57"/>
    <mergeCell ref="AJ56:AJ57"/>
    <mergeCell ref="AK56:AK57"/>
    <mergeCell ref="AL56:AL57"/>
    <mergeCell ref="AM56:AM57"/>
    <mergeCell ref="AN56:AN57"/>
    <mergeCell ref="AO56:AO57"/>
    <mergeCell ref="AP56:AP57"/>
    <mergeCell ref="AQ56:AQ57"/>
    <mergeCell ref="AR56:AR57"/>
    <mergeCell ref="AS56:AS57"/>
    <mergeCell ref="AV56:AV57"/>
    <mergeCell ref="AZ56:AZ57"/>
    <mergeCell ref="BA56:BA57"/>
    <mergeCell ref="BB56:BB57"/>
    <mergeCell ref="BC56:BC57"/>
    <mergeCell ref="BD56:BD57"/>
    <mergeCell ref="BE56:BE57"/>
    <mergeCell ref="BF56:BH56"/>
    <mergeCell ref="BF57:BH57"/>
    <mergeCell ref="A58:A61"/>
    <mergeCell ref="B58:F61"/>
    <mergeCell ref="G58:G61"/>
    <mergeCell ref="H58:H61"/>
    <mergeCell ref="I58:I61"/>
    <mergeCell ref="J58:J61"/>
    <mergeCell ref="K58:K61"/>
    <mergeCell ref="L58:L61"/>
    <mergeCell ref="M58:M61"/>
    <mergeCell ref="O58:O61"/>
    <mergeCell ref="P58:R59"/>
    <mergeCell ref="S58:S59"/>
    <mergeCell ref="T58:T59"/>
    <mergeCell ref="U58:U59"/>
    <mergeCell ref="V58:V59"/>
    <mergeCell ref="W58:W59"/>
    <mergeCell ref="X58:X59"/>
    <mergeCell ref="Y58:Y59"/>
    <mergeCell ref="Z58:Z59"/>
    <mergeCell ref="AA58:AA59"/>
    <mergeCell ref="AB58:AB59"/>
    <mergeCell ref="AC58:AC59"/>
    <mergeCell ref="AD58:AD59"/>
    <mergeCell ref="AE58:AE59"/>
    <mergeCell ref="AF58:AF59"/>
    <mergeCell ref="AG58:AG59"/>
    <mergeCell ref="AH58:AH59"/>
    <mergeCell ref="AI58:AI59"/>
    <mergeCell ref="AJ58:AJ59"/>
    <mergeCell ref="AK58:AK59"/>
    <mergeCell ref="AL58:AL59"/>
    <mergeCell ref="AM58:AM59"/>
    <mergeCell ref="AN58:AN59"/>
    <mergeCell ref="AO58:AO59"/>
    <mergeCell ref="AP58:AP59"/>
    <mergeCell ref="AQ58:AQ59"/>
    <mergeCell ref="AR58:AR59"/>
    <mergeCell ref="AS58:AS59"/>
    <mergeCell ref="AV58:AV59"/>
    <mergeCell ref="AX58:AX61"/>
    <mergeCell ref="AY58:AY59"/>
    <mergeCell ref="BF58:BH58"/>
    <mergeCell ref="N59:N60"/>
    <mergeCell ref="AT59:AT60"/>
    <mergeCell ref="AW59:AW60"/>
    <mergeCell ref="BF59:BH59"/>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AH60:AH61"/>
    <mergeCell ref="AI60:AI61"/>
    <mergeCell ref="AJ60:AJ61"/>
    <mergeCell ref="AK60:AK61"/>
    <mergeCell ref="AL60:AL61"/>
    <mergeCell ref="AM60:AM61"/>
    <mergeCell ref="AN60:AN61"/>
    <mergeCell ref="AO60:AO61"/>
    <mergeCell ref="AP60:AP61"/>
    <mergeCell ref="AQ60:AQ61"/>
    <mergeCell ref="AR60:AR61"/>
    <mergeCell ref="AS60:AS61"/>
    <mergeCell ref="AV60:AV61"/>
    <mergeCell ref="AZ60:AZ61"/>
    <mergeCell ref="BA60:BA61"/>
    <mergeCell ref="BB60:BB61"/>
    <mergeCell ref="BC60:BC61"/>
    <mergeCell ref="BD60:BD61"/>
    <mergeCell ref="BE60:BE61"/>
    <mergeCell ref="BF60:BH60"/>
    <mergeCell ref="BF61:BH61"/>
    <mergeCell ref="A62:A65"/>
    <mergeCell ref="B62:F65"/>
    <mergeCell ref="G62:G65"/>
    <mergeCell ref="H62:H65"/>
    <mergeCell ref="I62:I65"/>
    <mergeCell ref="J62:J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AC62:AC63"/>
    <mergeCell ref="AD62:AD63"/>
    <mergeCell ref="AE62:AE63"/>
    <mergeCell ref="AF62:AF63"/>
    <mergeCell ref="AG62:AG63"/>
    <mergeCell ref="AH62:AH63"/>
    <mergeCell ref="AI62:AI63"/>
    <mergeCell ref="AJ62:AJ63"/>
    <mergeCell ref="AK62:AK63"/>
    <mergeCell ref="AL62:AL63"/>
    <mergeCell ref="AM62:AM63"/>
    <mergeCell ref="AN62:AN63"/>
    <mergeCell ref="AO62:AO63"/>
    <mergeCell ref="AP62:AP63"/>
    <mergeCell ref="AQ62:AQ63"/>
    <mergeCell ref="AR62:AR63"/>
    <mergeCell ref="AS62:AS63"/>
    <mergeCell ref="AV62:AV63"/>
    <mergeCell ref="AX62:AX65"/>
    <mergeCell ref="AY62:AY63"/>
    <mergeCell ref="BF62:BH62"/>
    <mergeCell ref="N63:N64"/>
    <mergeCell ref="AT63:AT64"/>
    <mergeCell ref="AW63:AW64"/>
    <mergeCell ref="BF63:BH63"/>
    <mergeCell ref="P64:P65"/>
    <mergeCell ref="Q64:Q65"/>
    <mergeCell ref="R64:R65"/>
    <mergeCell ref="S64:S65"/>
    <mergeCell ref="T64:T65"/>
    <mergeCell ref="U64:U65"/>
    <mergeCell ref="V64:V65"/>
    <mergeCell ref="W64:W65"/>
    <mergeCell ref="X64:X65"/>
    <mergeCell ref="Y64:Y65"/>
    <mergeCell ref="Z64:Z65"/>
    <mergeCell ref="AA64:AA65"/>
    <mergeCell ref="AB64:AB65"/>
    <mergeCell ref="AC64:AC65"/>
    <mergeCell ref="AD64:AD65"/>
    <mergeCell ref="AE64:AE65"/>
    <mergeCell ref="AF64:AF65"/>
    <mergeCell ref="AG64:AG65"/>
    <mergeCell ref="AH64:AH65"/>
    <mergeCell ref="AI64:AI65"/>
    <mergeCell ref="AJ64:AJ65"/>
    <mergeCell ref="AK64:AK65"/>
    <mergeCell ref="AL64:AL65"/>
    <mergeCell ref="AM64:AM65"/>
    <mergeCell ref="AN64:AN65"/>
    <mergeCell ref="AO64:AO65"/>
    <mergeCell ref="AP64:AP65"/>
    <mergeCell ref="AQ64:AQ65"/>
    <mergeCell ref="AR64:AR65"/>
    <mergeCell ref="AS64:AS65"/>
    <mergeCell ref="AV64:AV65"/>
    <mergeCell ref="AZ64:AZ65"/>
    <mergeCell ref="BA64:BA65"/>
    <mergeCell ref="BB64:BB65"/>
    <mergeCell ref="BC64:BC65"/>
    <mergeCell ref="BD64:BD65"/>
    <mergeCell ref="BE64:BE65"/>
    <mergeCell ref="BF64:BH64"/>
    <mergeCell ref="BF65:BH65"/>
    <mergeCell ref="A66:A69"/>
    <mergeCell ref="B66:F69"/>
    <mergeCell ref="G66:G69"/>
    <mergeCell ref="H66:H69"/>
    <mergeCell ref="I66:I69"/>
    <mergeCell ref="J66:J69"/>
    <mergeCell ref="K66:K69"/>
    <mergeCell ref="L66:L69"/>
    <mergeCell ref="M66:M69"/>
    <mergeCell ref="O66:O69"/>
    <mergeCell ref="P66:R67"/>
    <mergeCell ref="S66:S67"/>
    <mergeCell ref="T66:T67"/>
    <mergeCell ref="U66:U67"/>
    <mergeCell ref="V66:V67"/>
    <mergeCell ref="W66:W67"/>
    <mergeCell ref="X66:X67"/>
    <mergeCell ref="Y66:Y67"/>
    <mergeCell ref="Z66:Z67"/>
    <mergeCell ref="AA66:AA67"/>
    <mergeCell ref="AB66:AB67"/>
    <mergeCell ref="AC66:AC67"/>
    <mergeCell ref="AD66:AD67"/>
    <mergeCell ref="AE66:AE67"/>
    <mergeCell ref="AF66:AF67"/>
    <mergeCell ref="AG66:AG67"/>
    <mergeCell ref="AH66:AH67"/>
    <mergeCell ref="AI66:AI67"/>
    <mergeCell ref="AJ66:AJ67"/>
    <mergeCell ref="AK66:AK67"/>
    <mergeCell ref="AL66:AL67"/>
    <mergeCell ref="AM66:AM67"/>
    <mergeCell ref="AN66:AN67"/>
    <mergeCell ref="AO66:AO67"/>
    <mergeCell ref="AP66:AP67"/>
    <mergeCell ref="AQ66:AQ67"/>
    <mergeCell ref="AR66:AR67"/>
    <mergeCell ref="AS66:AS67"/>
    <mergeCell ref="AV66:AV67"/>
    <mergeCell ref="AX66:AX69"/>
    <mergeCell ref="AY66:AY67"/>
    <mergeCell ref="BF66:BH66"/>
    <mergeCell ref="N67:N68"/>
    <mergeCell ref="AT67:AT68"/>
    <mergeCell ref="AW67:AW68"/>
    <mergeCell ref="BF67:BH67"/>
    <mergeCell ref="P68:P69"/>
    <mergeCell ref="Q68:Q69"/>
    <mergeCell ref="R68:R69"/>
    <mergeCell ref="S68:S69"/>
    <mergeCell ref="T68:T69"/>
    <mergeCell ref="U68:U69"/>
    <mergeCell ref="V68:V69"/>
    <mergeCell ref="W68:W69"/>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L68:AL69"/>
    <mergeCell ref="AM68:AM69"/>
    <mergeCell ref="AN68:AN69"/>
    <mergeCell ref="AO68:AO69"/>
    <mergeCell ref="AP68:AP69"/>
    <mergeCell ref="AQ68:AQ69"/>
    <mergeCell ref="AR68:AR69"/>
    <mergeCell ref="AS68:AS69"/>
    <mergeCell ref="AV68:AV69"/>
    <mergeCell ref="AZ68:AZ69"/>
    <mergeCell ref="BA68:BA69"/>
    <mergeCell ref="BB68:BB69"/>
    <mergeCell ref="BC68:BC69"/>
    <mergeCell ref="BD68:BD69"/>
    <mergeCell ref="BE68:BE69"/>
    <mergeCell ref="BF68:BH68"/>
    <mergeCell ref="BF69:BH69"/>
    <mergeCell ref="A70:A73"/>
    <mergeCell ref="B70:F73"/>
    <mergeCell ref="G70:G73"/>
    <mergeCell ref="H70:H73"/>
    <mergeCell ref="I70:I73"/>
    <mergeCell ref="J70:J73"/>
    <mergeCell ref="K70:K73"/>
    <mergeCell ref="L70:L73"/>
    <mergeCell ref="M70:M73"/>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F70:AF71"/>
    <mergeCell ref="AG70:AG71"/>
    <mergeCell ref="AH70:AH71"/>
    <mergeCell ref="AI70:AI71"/>
    <mergeCell ref="AJ70:AJ71"/>
    <mergeCell ref="AK70:AK71"/>
    <mergeCell ref="AL70:AL71"/>
    <mergeCell ref="AM70:AM71"/>
    <mergeCell ref="AN70:AN71"/>
    <mergeCell ref="AO70:AO71"/>
    <mergeCell ref="AP70:AP71"/>
    <mergeCell ref="AQ70:AQ71"/>
    <mergeCell ref="AR70:AR71"/>
    <mergeCell ref="AS70:AS71"/>
    <mergeCell ref="AV70:AV71"/>
    <mergeCell ref="AX70:AX73"/>
    <mergeCell ref="AY70:AY71"/>
    <mergeCell ref="BF70:BH70"/>
    <mergeCell ref="N71:N72"/>
    <mergeCell ref="AT71:AT72"/>
    <mergeCell ref="AW71:AW72"/>
    <mergeCell ref="BF71:BH71"/>
    <mergeCell ref="P72:P73"/>
    <mergeCell ref="Q72:Q73"/>
    <mergeCell ref="R72:R73"/>
    <mergeCell ref="S72:S73"/>
    <mergeCell ref="T72:T73"/>
    <mergeCell ref="U72:U73"/>
    <mergeCell ref="V72:V73"/>
    <mergeCell ref="W72:W73"/>
    <mergeCell ref="X72:X73"/>
    <mergeCell ref="Y72:Y73"/>
    <mergeCell ref="Z72:Z73"/>
    <mergeCell ref="AA72:AA73"/>
    <mergeCell ref="AB72:AB73"/>
    <mergeCell ref="AC72:AC73"/>
    <mergeCell ref="AD72:AD73"/>
    <mergeCell ref="AE72:AE73"/>
    <mergeCell ref="AF72:AF73"/>
    <mergeCell ref="AG72:AG73"/>
    <mergeCell ref="AH72:AH73"/>
    <mergeCell ref="AI72:AI73"/>
    <mergeCell ref="AJ72:AJ73"/>
    <mergeCell ref="AK72:AK73"/>
    <mergeCell ref="AL72:AL73"/>
    <mergeCell ref="AM72:AM73"/>
    <mergeCell ref="AN72:AN73"/>
    <mergeCell ref="AO72:AO73"/>
    <mergeCell ref="AP72:AP73"/>
    <mergeCell ref="AQ72:AQ73"/>
    <mergeCell ref="AR72:AR73"/>
    <mergeCell ref="AS72:AS73"/>
    <mergeCell ref="AV72:AV73"/>
    <mergeCell ref="AZ72:AZ73"/>
    <mergeCell ref="BA72:BA73"/>
    <mergeCell ref="BB72:BB73"/>
    <mergeCell ref="BC72:BC73"/>
    <mergeCell ref="BD72:BD73"/>
    <mergeCell ref="BE72:BE73"/>
    <mergeCell ref="BF72:BH72"/>
    <mergeCell ref="BF73:BH73"/>
    <mergeCell ref="A74:A77"/>
    <mergeCell ref="B74:F77"/>
    <mergeCell ref="G74:G77"/>
    <mergeCell ref="H74:H77"/>
    <mergeCell ref="I74:I77"/>
    <mergeCell ref="J74:J77"/>
    <mergeCell ref="K74:K77"/>
    <mergeCell ref="L74:L77"/>
    <mergeCell ref="M74:M77"/>
    <mergeCell ref="O74:O77"/>
    <mergeCell ref="P74:R75"/>
    <mergeCell ref="S74:S75"/>
    <mergeCell ref="T74:T75"/>
    <mergeCell ref="U74:U75"/>
    <mergeCell ref="V74:V75"/>
    <mergeCell ref="W74:W75"/>
    <mergeCell ref="X74:X75"/>
    <mergeCell ref="Y74:Y75"/>
    <mergeCell ref="Z74:Z75"/>
    <mergeCell ref="AA74:AA75"/>
    <mergeCell ref="AB74:AB75"/>
    <mergeCell ref="AC74:AC75"/>
    <mergeCell ref="AD74:AD75"/>
    <mergeCell ref="AE74:AE75"/>
    <mergeCell ref="AF74:AF75"/>
    <mergeCell ref="AG74:AG75"/>
    <mergeCell ref="AH74:AH75"/>
    <mergeCell ref="AI74:AI75"/>
    <mergeCell ref="AJ74:AJ75"/>
    <mergeCell ref="AK74:AK75"/>
    <mergeCell ref="AL74:AL75"/>
    <mergeCell ref="AM74:AM75"/>
    <mergeCell ref="AN74:AN75"/>
    <mergeCell ref="AO74:AO75"/>
    <mergeCell ref="AP74:AP75"/>
    <mergeCell ref="AQ74:AQ75"/>
    <mergeCell ref="AR74:AR75"/>
    <mergeCell ref="AS74:AS75"/>
    <mergeCell ref="AV74:AV75"/>
    <mergeCell ref="AX74:AX77"/>
    <mergeCell ref="AY74:AY75"/>
    <mergeCell ref="BF74:BH74"/>
    <mergeCell ref="N75:N76"/>
    <mergeCell ref="AT75:AT76"/>
    <mergeCell ref="AW75:AW76"/>
    <mergeCell ref="BF75:BH75"/>
    <mergeCell ref="P76:P77"/>
    <mergeCell ref="Q76:Q77"/>
    <mergeCell ref="R76:R77"/>
    <mergeCell ref="S76:S77"/>
    <mergeCell ref="T76:T77"/>
    <mergeCell ref="U76:U77"/>
    <mergeCell ref="V76:V77"/>
    <mergeCell ref="W76:W77"/>
    <mergeCell ref="X76:X77"/>
    <mergeCell ref="Y76:Y77"/>
    <mergeCell ref="Z76:Z77"/>
    <mergeCell ref="AA76:AA77"/>
    <mergeCell ref="AB76:AB77"/>
    <mergeCell ref="AC76:AC77"/>
    <mergeCell ref="AD76:AD77"/>
    <mergeCell ref="AE76:AE77"/>
    <mergeCell ref="AF76:AF77"/>
    <mergeCell ref="AG76:AG77"/>
    <mergeCell ref="AH76:AH77"/>
    <mergeCell ref="AI76:AI77"/>
    <mergeCell ref="AJ76:AJ77"/>
    <mergeCell ref="AK76:AK77"/>
    <mergeCell ref="AL76:AL77"/>
    <mergeCell ref="AM76:AM77"/>
    <mergeCell ref="AN76:AN77"/>
    <mergeCell ref="AO76:AO77"/>
    <mergeCell ref="AP76:AP77"/>
    <mergeCell ref="AQ76:AQ77"/>
    <mergeCell ref="AR76:AR77"/>
    <mergeCell ref="AS76:AS77"/>
    <mergeCell ref="AV76:AV77"/>
    <mergeCell ref="AZ76:AZ77"/>
    <mergeCell ref="BA76:BA77"/>
    <mergeCell ref="BB76:BB77"/>
    <mergeCell ref="BC76:BC77"/>
    <mergeCell ref="BD76:BD77"/>
    <mergeCell ref="BE76:BE77"/>
    <mergeCell ref="BF76:BH76"/>
    <mergeCell ref="BF77:BH77"/>
    <mergeCell ref="A78:A81"/>
    <mergeCell ref="B78:F81"/>
    <mergeCell ref="G78:G81"/>
    <mergeCell ref="H78:H81"/>
    <mergeCell ref="I78:I81"/>
    <mergeCell ref="J78:J81"/>
    <mergeCell ref="K78:K81"/>
    <mergeCell ref="L78:L81"/>
    <mergeCell ref="M78:M81"/>
    <mergeCell ref="O78:O81"/>
    <mergeCell ref="P78:R79"/>
    <mergeCell ref="S78:S79"/>
    <mergeCell ref="T78:T79"/>
    <mergeCell ref="U78:U79"/>
    <mergeCell ref="V78:V79"/>
    <mergeCell ref="W78:W79"/>
    <mergeCell ref="X78:X79"/>
    <mergeCell ref="Y78:Y79"/>
    <mergeCell ref="Z78:Z79"/>
    <mergeCell ref="AA78:AA79"/>
    <mergeCell ref="AB78:AB79"/>
    <mergeCell ref="AC78:AC79"/>
    <mergeCell ref="AD78:AD79"/>
    <mergeCell ref="AE78:AE79"/>
    <mergeCell ref="AF78:AF79"/>
    <mergeCell ref="AG78:AG79"/>
    <mergeCell ref="AH78:AH79"/>
    <mergeCell ref="AI78:AI79"/>
    <mergeCell ref="AJ78:AJ79"/>
    <mergeCell ref="AK78:AK79"/>
    <mergeCell ref="AL78:AL79"/>
    <mergeCell ref="AM78:AM79"/>
    <mergeCell ref="AN78:AN79"/>
    <mergeCell ref="AO78:AO79"/>
    <mergeCell ref="AP78:AP79"/>
    <mergeCell ref="AQ78:AQ79"/>
    <mergeCell ref="AR78:AR79"/>
    <mergeCell ref="AS78:AS79"/>
    <mergeCell ref="AV78:AV79"/>
    <mergeCell ref="AX78:AX81"/>
    <mergeCell ref="AY78:AY79"/>
    <mergeCell ref="BF78:BH78"/>
    <mergeCell ref="N79:N80"/>
    <mergeCell ref="AT79:AT80"/>
    <mergeCell ref="AW79:AW80"/>
    <mergeCell ref="BF79:BH79"/>
    <mergeCell ref="P80:P81"/>
    <mergeCell ref="Q80:Q81"/>
    <mergeCell ref="R80:R81"/>
    <mergeCell ref="S80:S81"/>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AH80:AH81"/>
    <mergeCell ref="AI80:AI81"/>
    <mergeCell ref="AJ80:AJ81"/>
    <mergeCell ref="AK80:AK81"/>
    <mergeCell ref="AL80:AL81"/>
    <mergeCell ref="AM80:AM81"/>
    <mergeCell ref="AN80:AN81"/>
    <mergeCell ref="AO80:AO81"/>
    <mergeCell ref="AP80:AP81"/>
    <mergeCell ref="AQ80:AQ81"/>
    <mergeCell ref="AR80:AR81"/>
    <mergeCell ref="AS80:AS81"/>
    <mergeCell ref="AV80:AV81"/>
    <mergeCell ref="AZ80:AZ81"/>
    <mergeCell ref="BA80:BA81"/>
    <mergeCell ref="BB80:BB81"/>
    <mergeCell ref="BC80:BC81"/>
    <mergeCell ref="BD80:BD81"/>
    <mergeCell ref="BE80:BE81"/>
    <mergeCell ref="BF80:BH80"/>
    <mergeCell ref="BF81:BH81"/>
    <mergeCell ref="A82:A85"/>
    <mergeCell ref="B82:F85"/>
    <mergeCell ref="G82:G85"/>
    <mergeCell ref="H82:H85"/>
    <mergeCell ref="I82:I85"/>
    <mergeCell ref="J82:J85"/>
    <mergeCell ref="K82:K85"/>
    <mergeCell ref="L82:L85"/>
    <mergeCell ref="M82:M85"/>
    <mergeCell ref="O82:O85"/>
    <mergeCell ref="P82:R83"/>
    <mergeCell ref="S82:S83"/>
    <mergeCell ref="T82:T83"/>
    <mergeCell ref="U82:U83"/>
    <mergeCell ref="V82:V83"/>
    <mergeCell ref="W82:W83"/>
    <mergeCell ref="X82:X83"/>
    <mergeCell ref="Y82:Y83"/>
    <mergeCell ref="Z82:Z83"/>
    <mergeCell ref="AA82:AA83"/>
    <mergeCell ref="AB82:AB83"/>
    <mergeCell ref="AC82:AC83"/>
    <mergeCell ref="AD82:AD83"/>
    <mergeCell ref="AE82:AE83"/>
    <mergeCell ref="AF82:AF83"/>
    <mergeCell ref="AG82:AG83"/>
    <mergeCell ref="AH82:AH83"/>
    <mergeCell ref="AI82:AI83"/>
    <mergeCell ref="AJ82:AJ83"/>
    <mergeCell ref="AK82:AK83"/>
    <mergeCell ref="AL82:AL83"/>
    <mergeCell ref="AM82:AM83"/>
    <mergeCell ref="AN82:AN83"/>
    <mergeCell ref="AO82:AO83"/>
    <mergeCell ref="AP82:AP83"/>
    <mergeCell ref="AQ82:AQ83"/>
    <mergeCell ref="AR82:AR83"/>
    <mergeCell ref="AS82:AS83"/>
    <mergeCell ref="AV82:AV83"/>
    <mergeCell ref="AX82:AX85"/>
    <mergeCell ref="AY82:AY83"/>
    <mergeCell ref="BF82:BH82"/>
    <mergeCell ref="N83:N84"/>
    <mergeCell ref="AT83:AT84"/>
    <mergeCell ref="AW83:AW84"/>
    <mergeCell ref="BF83:BH83"/>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H84:AH85"/>
    <mergeCell ref="AI84:AI85"/>
    <mergeCell ref="AJ84:AJ85"/>
    <mergeCell ref="AK84:AK85"/>
    <mergeCell ref="AL84:AL85"/>
    <mergeCell ref="AM84:AM85"/>
    <mergeCell ref="AN84:AN85"/>
    <mergeCell ref="AO84:AO85"/>
    <mergeCell ref="AP84:AP85"/>
    <mergeCell ref="AQ84:AQ85"/>
    <mergeCell ref="AR84:AR85"/>
    <mergeCell ref="AS84:AS85"/>
    <mergeCell ref="AV84:AV85"/>
    <mergeCell ref="AZ84:AZ85"/>
    <mergeCell ref="BA84:BA85"/>
    <mergeCell ref="BB84:BB85"/>
    <mergeCell ref="BC84:BC85"/>
    <mergeCell ref="BD84:BD85"/>
    <mergeCell ref="BE84:BE85"/>
    <mergeCell ref="BF84:BH84"/>
    <mergeCell ref="BF85:BH85"/>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A86:AA87"/>
    <mergeCell ref="AB86:AB87"/>
    <mergeCell ref="AC86:AC87"/>
    <mergeCell ref="AD86:AD87"/>
    <mergeCell ref="AE86:AE87"/>
    <mergeCell ref="AF86:AF87"/>
    <mergeCell ref="AG86:AG87"/>
    <mergeCell ref="AH86:AH87"/>
    <mergeCell ref="AI86:AI87"/>
    <mergeCell ref="AJ86:AJ87"/>
    <mergeCell ref="AK86:AK87"/>
    <mergeCell ref="AL86:AL87"/>
    <mergeCell ref="AM86:AM87"/>
    <mergeCell ref="AN86:AN87"/>
    <mergeCell ref="AO86:AO87"/>
    <mergeCell ref="AP86:AP87"/>
    <mergeCell ref="AQ86:AQ87"/>
    <mergeCell ref="AR86:AR87"/>
    <mergeCell ref="AS86:AS87"/>
    <mergeCell ref="AV86:AV87"/>
    <mergeCell ref="AX86:AX89"/>
    <mergeCell ref="AY86:AY87"/>
    <mergeCell ref="BF86:BH86"/>
    <mergeCell ref="N87:N88"/>
    <mergeCell ref="AT87:AT88"/>
    <mergeCell ref="AW87:AW88"/>
    <mergeCell ref="BF87:BH87"/>
    <mergeCell ref="P88:P89"/>
    <mergeCell ref="Q88:Q89"/>
    <mergeCell ref="R88:R89"/>
    <mergeCell ref="S88:S89"/>
    <mergeCell ref="T88:T89"/>
    <mergeCell ref="U88:U89"/>
    <mergeCell ref="V88:V89"/>
    <mergeCell ref="W88:W89"/>
    <mergeCell ref="X88:X89"/>
    <mergeCell ref="Y88:Y89"/>
    <mergeCell ref="Z88:Z89"/>
    <mergeCell ref="AA88:AA89"/>
    <mergeCell ref="AB88:AB89"/>
    <mergeCell ref="AC88:AC89"/>
    <mergeCell ref="AD88:AD89"/>
    <mergeCell ref="AE88:AE89"/>
    <mergeCell ref="AF88:AF89"/>
    <mergeCell ref="AG88:AG89"/>
    <mergeCell ref="AH88:AH89"/>
    <mergeCell ref="AI88:AI89"/>
    <mergeCell ref="AJ88:AJ89"/>
    <mergeCell ref="AK88:AK89"/>
    <mergeCell ref="AL88:AL89"/>
    <mergeCell ref="AM88:AM89"/>
    <mergeCell ref="AN88:AN89"/>
    <mergeCell ref="AO88:AO89"/>
    <mergeCell ref="AP88:AP89"/>
    <mergeCell ref="AQ88:AQ89"/>
    <mergeCell ref="AR88:AR89"/>
    <mergeCell ref="AS88:AS89"/>
    <mergeCell ref="AV88:AV89"/>
    <mergeCell ref="AZ88:AZ89"/>
    <mergeCell ref="BA88:BA89"/>
    <mergeCell ref="BB88:BB89"/>
    <mergeCell ref="BC88:BC89"/>
    <mergeCell ref="BD88:BD89"/>
    <mergeCell ref="BE88:BE89"/>
    <mergeCell ref="BF88:BH88"/>
    <mergeCell ref="BF89:BH89"/>
    <mergeCell ref="A90:A93"/>
    <mergeCell ref="B90:F93"/>
    <mergeCell ref="G90:G93"/>
    <mergeCell ref="H90:H93"/>
    <mergeCell ref="I90:I93"/>
    <mergeCell ref="J90:J93"/>
    <mergeCell ref="K90:K93"/>
    <mergeCell ref="L90:L93"/>
    <mergeCell ref="M90:M93"/>
    <mergeCell ref="O90:O93"/>
    <mergeCell ref="P90:R91"/>
    <mergeCell ref="S90:S91"/>
    <mergeCell ref="T90:T91"/>
    <mergeCell ref="U90:U91"/>
    <mergeCell ref="V90:V91"/>
    <mergeCell ref="W90:W91"/>
    <mergeCell ref="X90:X91"/>
    <mergeCell ref="Y90:Y91"/>
    <mergeCell ref="Z90:Z91"/>
    <mergeCell ref="AA90:AA91"/>
    <mergeCell ref="AB90:AB91"/>
    <mergeCell ref="AC90:AC91"/>
    <mergeCell ref="AD90:AD91"/>
    <mergeCell ref="AE90:AE91"/>
    <mergeCell ref="AF90:AF91"/>
    <mergeCell ref="AG90:AG91"/>
    <mergeCell ref="AH90:AH91"/>
    <mergeCell ref="AI90:AI91"/>
    <mergeCell ref="AJ90:AJ91"/>
    <mergeCell ref="AK90:AK91"/>
    <mergeCell ref="AL90:AL91"/>
    <mergeCell ref="AM90:AM91"/>
    <mergeCell ref="AN90:AN91"/>
    <mergeCell ref="AO90:AO91"/>
    <mergeCell ref="AP90:AP91"/>
    <mergeCell ref="AQ90:AQ91"/>
    <mergeCell ref="AR90:AR91"/>
    <mergeCell ref="AS90:AS91"/>
    <mergeCell ref="AV90:AV91"/>
    <mergeCell ref="AX90:AX93"/>
    <mergeCell ref="AY90:AY91"/>
    <mergeCell ref="BF90:BH90"/>
    <mergeCell ref="N91:N92"/>
    <mergeCell ref="AT91:AT92"/>
    <mergeCell ref="AW91:AW92"/>
    <mergeCell ref="BF91:BH91"/>
    <mergeCell ref="P92:P93"/>
    <mergeCell ref="Q92:Q93"/>
    <mergeCell ref="R92:R93"/>
    <mergeCell ref="S92:S93"/>
    <mergeCell ref="T92:T93"/>
    <mergeCell ref="U92:U93"/>
    <mergeCell ref="V92:V93"/>
    <mergeCell ref="W92:W93"/>
    <mergeCell ref="X92:X93"/>
    <mergeCell ref="Y92:Y93"/>
    <mergeCell ref="Z92:Z93"/>
    <mergeCell ref="AA92:AA93"/>
    <mergeCell ref="AB92:AB93"/>
    <mergeCell ref="AC92:AC93"/>
    <mergeCell ref="AD92:AD93"/>
    <mergeCell ref="AE92:AE93"/>
    <mergeCell ref="AF92:AF93"/>
    <mergeCell ref="AG92:AG93"/>
    <mergeCell ref="AH92:AH93"/>
    <mergeCell ref="AI92:AI93"/>
    <mergeCell ref="AJ92:AJ93"/>
    <mergeCell ref="AK92:AK93"/>
    <mergeCell ref="AL92:AL93"/>
    <mergeCell ref="AM92:AM93"/>
    <mergeCell ref="AN92:AN93"/>
    <mergeCell ref="AO92:AO93"/>
    <mergeCell ref="AP92:AP93"/>
    <mergeCell ref="AQ92:AQ93"/>
    <mergeCell ref="AR92:AR93"/>
    <mergeCell ref="AS92:AS93"/>
    <mergeCell ref="AV92:AV93"/>
    <mergeCell ref="AZ92:AZ93"/>
    <mergeCell ref="BA92:BA93"/>
    <mergeCell ref="BB92:BB93"/>
    <mergeCell ref="BC92:BC93"/>
    <mergeCell ref="BD92:BD93"/>
    <mergeCell ref="BE92:BE93"/>
    <mergeCell ref="BF92:BH92"/>
    <mergeCell ref="BF93:BH93"/>
    <mergeCell ref="A94:A97"/>
    <mergeCell ref="B94:F97"/>
    <mergeCell ref="G94:G97"/>
    <mergeCell ref="H94:H97"/>
    <mergeCell ref="I94:I97"/>
    <mergeCell ref="J94:J97"/>
    <mergeCell ref="K94:K97"/>
    <mergeCell ref="L94:L97"/>
    <mergeCell ref="M94:M97"/>
    <mergeCell ref="O94:O97"/>
    <mergeCell ref="P94:R95"/>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G94:AG95"/>
    <mergeCell ref="AH94:AH95"/>
    <mergeCell ref="AI94:AI95"/>
    <mergeCell ref="AJ94:AJ95"/>
    <mergeCell ref="AK94:AK95"/>
    <mergeCell ref="AL94:AL95"/>
    <mergeCell ref="AM94:AM95"/>
    <mergeCell ref="AN94:AN95"/>
    <mergeCell ref="AO94:AO95"/>
    <mergeCell ref="AP94:AP95"/>
    <mergeCell ref="AQ94:AQ95"/>
    <mergeCell ref="AR94:AR95"/>
    <mergeCell ref="AS94:AS95"/>
    <mergeCell ref="AV94:AV95"/>
    <mergeCell ref="AX94:AX97"/>
    <mergeCell ref="AY94:AY95"/>
    <mergeCell ref="BF94:BH94"/>
    <mergeCell ref="N95:N96"/>
    <mergeCell ref="AT95:AT96"/>
    <mergeCell ref="AW95:AW96"/>
    <mergeCell ref="BF95:BH95"/>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H96:AH97"/>
    <mergeCell ref="AI96:AI97"/>
    <mergeCell ref="AJ96:AJ97"/>
    <mergeCell ref="AK96:AK97"/>
    <mergeCell ref="AL96:AL97"/>
    <mergeCell ref="AM96:AM97"/>
    <mergeCell ref="AN96:AN97"/>
    <mergeCell ref="AO96:AO97"/>
    <mergeCell ref="AP96:AP97"/>
    <mergeCell ref="AQ96:AQ97"/>
    <mergeCell ref="AR96:AR97"/>
    <mergeCell ref="AS96:AS97"/>
    <mergeCell ref="AV96:AV97"/>
    <mergeCell ref="AZ96:AZ97"/>
    <mergeCell ref="BA96:BA97"/>
    <mergeCell ref="BB96:BB97"/>
    <mergeCell ref="BC96:BC97"/>
    <mergeCell ref="BD96:BD97"/>
    <mergeCell ref="BE96:BE97"/>
    <mergeCell ref="BF96:BH96"/>
    <mergeCell ref="BF97:BH97"/>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C98:AC99"/>
    <mergeCell ref="AD98:AD99"/>
    <mergeCell ref="AE98:AE99"/>
    <mergeCell ref="AF98:AF99"/>
    <mergeCell ref="AG98:AG99"/>
    <mergeCell ref="AH98:AH99"/>
    <mergeCell ref="AI98:AI99"/>
    <mergeCell ref="AJ98:AJ99"/>
    <mergeCell ref="AK98:AK99"/>
    <mergeCell ref="AL98:AL99"/>
    <mergeCell ref="AM98:AM99"/>
    <mergeCell ref="AN98:AN99"/>
    <mergeCell ref="AO98:AO99"/>
    <mergeCell ref="AP98:AP99"/>
    <mergeCell ref="AQ98:AQ99"/>
    <mergeCell ref="AR98:AR99"/>
    <mergeCell ref="AS98:AS99"/>
    <mergeCell ref="AV98:AV99"/>
    <mergeCell ref="AX98:AX101"/>
    <mergeCell ref="AY98:AY99"/>
    <mergeCell ref="BF98:BH98"/>
    <mergeCell ref="N99:N100"/>
    <mergeCell ref="AT99:AT100"/>
    <mergeCell ref="AW99:AW100"/>
    <mergeCell ref="BF99:BH99"/>
    <mergeCell ref="P100:P101"/>
    <mergeCell ref="Q100:Q101"/>
    <mergeCell ref="R100:R101"/>
    <mergeCell ref="S100:S101"/>
    <mergeCell ref="T100:T101"/>
    <mergeCell ref="U100:U101"/>
    <mergeCell ref="V100:V101"/>
    <mergeCell ref="W100:W101"/>
    <mergeCell ref="X100:X101"/>
    <mergeCell ref="Y100:Y101"/>
    <mergeCell ref="Z100:Z101"/>
    <mergeCell ref="AA100:AA101"/>
    <mergeCell ref="AB100:AB101"/>
    <mergeCell ref="AC100:AC101"/>
    <mergeCell ref="AD100:AD101"/>
    <mergeCell ref="AE100:AE101"/>
    <mergeCell ref="AF100:AF101"/>
    <mergeCell ref="AG100:AG101"/>
    <mergeCell ref="AH100:AH101"/>
    <mergeCell ref="AI100:AI101"/>
    <mergeCell ref="AJ100:AJ101"/>
    <mergeCell ref="AK100:AK101"/>
    <mergeCell ref="AL100:AL101"/>
    <mergeCell ref="AM100:AM101"/>
    <mergeCell ref="AN100:AN101"/>
    <mergeCell ref="AO100:AO101"/>
    <mergeCell ref="AP100:AP101"/>
    <mergeCell ref="AQ100:AQ101"/>
    <mergeCell ref="AR100:AR101"/>
    <mergeCell ref="AS100:AS101"/>
    <mergeCell ref="AV100:AV101"/>
    <mergeCell ref="AZ100:AZ101"/>
    <mergeCell ref="BA100:BA101"/>
    <mergeCell ref="BB100:BB101"/>
    <mergeCell ref="BC100:BC101"/>
    <mergeCell ref="BD100:BD101"/>
    <mergeCell ref="BE100:BE101"/>
    <mergeCell ref="BF100:BH100"/>
    <mergeCell ref="BF101:BH101"/>
    <mergeCell ref="A102:A105"/>
    <mergeCell ref="B102:F105"/>
    <mergeCell ref="G102:G105"/>
    <mergeCell ref="H102:H105"/>
    <mergeCell ref="I102:I105"/>
    <mergeCell ref="J102:J105"/>
    <mergeCell ref="K102:K105"/>
    <mergeCell ref="L102:L105"/>
    <mergeCell ref="M102:M105"/>
    <mergeCell ref="O102:O105"/>
    <mergeCell ref="P102:R103"/>
    <mergeCell ref="S102:S103"/>
    <mergeCell ref="T102:T103"/>
    <mergeCell ref="U102:U103"/>
    <mergeCell ref="V102:V103"/>
    <mergeCell ref="W102:W103"/>
    <mergeCell ref="X102:X103"/>
    <mergeCell ref="Y102:Y103"/>
    <mergeCell ref="Z102:Z103"/>
    <mergeCell ref="AA102:AA103"/>
    <mergeCell ref="AB102:AB103"/>
    <mergeCell ref="AC102:AC103"/>
    <mergeCell ref="AD102:AD103"/>
    <mergeCell ref="AE102:AE103"/>
    <mergeCell ref="AF102:AF103"/>
    <mergeCell ref="AG102:AG103"/>
    <mergeCell ref="AH102:AH103"/>
    <mergeCell ref="AI102:AI103"/>
    <mergeCell ref="AJ102:AJ103"/>
    <mergeCell ref="AK102:AK103"/>
    <mergeCell ref="AL102:AL103"/>
    <mergeCell ref="AM102:AM103"/>
    <mergeCell ref="AN102:AN103"/>
    <mergeCell ref="AO102:AO103"/>
    <mergeCell ref="AP102:AP103"/>
    <mergeCell ref="AQ102:AQ103"/>
    <mergeCell ref="AR102:AR103"/>
    <mergeCell ref="AS102:AS103"/>
    <mergeCell ref="AV102:AV103"/>
    <mergeCell ref="AX102:AX105"/>
    <mergeCell ref="AY102:AY103"/>
    <mergeCell ref="BF102:BH102"/>
    <mergeCell ref="N103:N104"/>
    <mergeCell ref="AT103:AT104"/>
    <mergeCell ref="AW103:AW104"/>
    <mergeCell ref="BF103:BH103"/>
    <mergeCell ref="P104:P105"/>
    <mergeCell ref="Q104:Q105"/>
    <mergeCell ref="R104:R105"/>
    <mergeCell ref="S104:S105"/>
    <mergeCell ref="T104:T105"/>
    <mergeCell ref="U104:U105"/>
    <mergeCell ref="V104:V105"/>
    <mergeCell ref="W104:W105"/>
    <mergeCell ref="X104:X105"/>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AL104:AL105"/>
    <mergeCell ref="AM104:AM105"/>
    <mergeCell ref="AN104:AN105"/>
    <mergeCell ref="AO104:AO105"/>
    <mergeCell ref="AP104:AP105"/>
    <mergeCell ref="AQ104:AQ105"/>
    <mergeCell ref="AR104:AR105"/>
    <mergeCell ref="AS104:AS105"/>
    <mergeCell ref="AV104:AV105"/>
    <mergeCell ref="AZ104:AZ105"/>
    <mergeCell ref="BA104:BA105"/>
    <mergeCell ref="BB104:BB105"/>
    <mergeCell ref="BC104:BC105"/>
    <mergeCell ref="BD104:BD105"/>
    <mergeCell ref="BE104:BE105"/>
    <mergeCell ref="BF104:BH104"/>
    <mergeCell ref="BF105:BH105"/>
    <mergeCell ref="A106:A109"/>
    <mergeCell ref="B106:F109"/>
    <mergeCell ref="G106:G109"/>
    <mergeCell ref="H106:H109"/>
    <mergeCell ref="I106:I109"/>
    <mergeCell ref="J106:J109"/>
    <mergeCell ref="K106:K109"/>
    <mergeCell ref="L106:L109"/>
    <mergeCell ref="M106:M109"/>
    <mergeCell ref="O106:O109"/>
    <mergeCell ref="P106:R107"/>
    <mergeCell ref="S106:S107"/>
    <mergeCell ref="T106:T107"/>
    <mergeCell ref="U106:U107"/>
    <mergeCell ref="V106:V107"/>
    <mergeCell ref="W106:W107"/>
    <mergeCell ref="X106:X107"/>
    <mergeCell ref="Y106:Y107"/>
    <mergeCell ref="Z106:Z107"/>
    <mergeCell ref="AA106:AA107"/>
    <mergeCell ref="AB106:AB107"/>
    <mergeCell ref="AC106:AC107"/>
    <mergeCell ref="AD106:AD107"/>
    <mergeCell ref="AE106:AE107"/>
    <mergeCell ref="AF106:AF107"/>
    <mergeCell ref="AG106:AG107"/>
    <mergeCell ref="AH106:AH107"/>
    <mergeCell ref="AI106:AI107"/>
    <mergeCell ref="AJ106:AJ107"/>
    <mergeCell ref="AK106:AK107"/>
    <mergeCell ref="AL106:AL107"/>
    <mergeCell ref="AM106:AM107"/>
    <mergeCell ref="AN106:AN107"/>
    <mergeCell ref="AO106:AO107"/>
    <mergeCell ref="AP106:AP107"/>
    <mergeCell ref="AQ106:AQ107"/>
    <mergeCell ref="AR106:AR107"/>
    <mergeCell ref="AS106:AS107"/>
    <mergeCell ref="AV106:AV107"/>
    <mergeCell ref="AX106:AX109"/>
    <mergeCell ref="AY106:AY107"/>
    <mergeCell ref="BF106:BH106"/>
    <mergeCell ref="N107:N108"/>
    <mergeCell ref="AT107:AT108"/>
    <mergeCell ref="AW107:AW108"/>
    <mergeCell ref="BF107:BH107"/>
    <mergeCell ref="P108:P109"/>
    <mergeCell ref="Q108:Q109"/>
    <mergeCell ref="R108:R109"/>
    <mergeCell ref="S108:S109"/>
    <mergeCell ref="T108:T109"/>
    <mergeCell ref="U108:U109"/>
    <mergeCell ref="V108:V109"/>
    <mergeCell ref="W108:W109"/>
    <mergeCell ref="X108:X109"/>
    <mergeCell ref="Y108:Y109"/>
    <mergeCell ref="Z108:Z109"/>
    <mergeCell ref="AA108:AA109"/>
    <mergeCell ref="AB108:AB109"/>
    <mergeCell ref="AC108:AC109"/>
    <mergeCell ref="AD108:AD109"/>
    <mergeCell ref="AE108:AE109"/>
    <mergeCell ref="AF108:AF109"/>
    <mergeCell ref="AG108:AG109"/>
    <mergeCell ref="AH108:AH109"/>
    <mergeCell ref="AI108:AI109"/>
    <mergeCell ref="AJ108:AJ109"/>
    <mergeCell ref="AK108:AK109"/>
    <mergeCell ref="AL108:AL109"/>
    <mergeCell ref="AM108:AM109"/>
    <mergeCell ref="AN108:AN109"/>
    <mergeCell ref="AO108:AO109"/>
    <mergeCell ref="AP108:AP109"/>
    <mergeCell ref="AQ108:AQ109"/>
    <mergeCell ref="AR108:AR109"/>
    <mergeCell ref="AS108:AS109"/>
    <mergeCell ref="AV108:AV109"/>
    <mergeCell ref="AZ108:AZ109"/>
    <mergeCell ref="BA108:BA109"/>
    <mergeCell ref="BB108:BB109"/>
    <mergeCell ref="BC108:BC109"/>
    <mergeCell ref="BD108:BD109"/>
    <mergeCell ref="BE108:BE109"/>
    <mergeCell ref="BF108:BH108"/>
    <mergeCell ref="BF109:BH109"/>
    <mergeCell ref="A110:A113"/>
    <mergeCell ref="B110:F113"/>
    <mergeCell ref="G110:G113"/>
    <mergeCell ref="H110:H113"/>
    <mergeCell ref="I110:I113"/>
    <mergeCell ref="J110:J113"/>
    <mergeCell ref="K110:K113"/>
    <mergeCell ref="L110:L113"/>
    <mergeCell ref="M110:M113"/>
    <mergeCell ref="O110:O113"/>
    <mergeCell ref="P110:R111"/>
    <mergeCell ref="S110:S111"/>
    <mergeCell ref="T110:T111"/>
    <mergeCell ref="U110:U111"/>
    <mergeCell ref="V110:V111"/>
    <mergeCell ref="W110:W111"/>
    <mergeCell ref="X110:X111"/>
    <mergeCell ref="Y110:Y111"/>
    <mergeCell ref="Z110:Z111"/>
    <mergeCell ref="AA110:AA111"/>
    <mergeCell ref="AB110:AB111"/>
    <mergeCell ref="AC110:AC111"/>
    <mergeCell ref="AD110:AD111"/>
    <mergeCell ref="AE110:AE111"/>
    <mergeCell ref="AF110:AF111"/>
    <mergeCell ref="AG110:AG111"/>
    <mergeCell ref="AH110:AH111"/>
    <mergeCell ref="AI110:AI111"/>
    <mergeCell ref="AJ110:AJ111"/>
    <mergeCell ref="AK110:AK111"/>
    <mergeCell ref="AL110:AL111"/>
    <mergeCell ref="AM110:AM111"/>
    <mergeCell ref="AN110:AN111"/>
    <mergeCell ref="AO110:AO111"/>
    <mergeCell ref="AP110:AP111"/>
    <mergeCell ref="AQ110:AQ111"/>
    <mergeCell ref="AR110:AR111"/>
    <mergeCell ref="AS110:AS111"/>
    <mergeCell ref="AV110:AV111"/>
    <mergeCell ref="AX110:AX113"/>
    <mergeCell ref="AY110:AY111"/>
    <mergeCell ref="BF110:BH110"/>
    <mergeCell ref="N111:N112"/>
    <mergeCell ref="AT111:AT112"/>
    <mergeCell ref="AW111:AW112"/>
    <mergeCell ref="BF111:BH111"/>
    <mergeCell ref="P112:P113"/>
    <mergeCell ref="Q112:Q113"/>
    <mergeCell ref="R112:R113"/>
    <mergeCell ref="S112:S113"/>
    <mergeCell ref="T112:T113"/>
    <mergeCell ref="U112:U113"/>
    <mergeCell ref="V112:V113"/>
    <mergeCell ref="W112:W113"/>
    <mergeCell ref="X112:X113"/>
    <mergeCell ref="Y112:Y113"/>
    <mergeCell ref="Z112:Z113"/>
    <mergeCell ref="AA112:AA113"/>
    <mergeCell ref="AB112:AB113"/>
    <mergeCell ref="AC112:AC113"/>
    <mergeCell ref="AD112:AD113"/>
    <mergeCell ref="AE112:AE113"/>
    <mergeCell ref="AF112:AF113"/>
    <mergeCell ref="AG112:AG113"/>
    <mergeCell ref="AH112:AH113"/>
    <mergeCell ref="AI112:AI113"/>
    <mergeCell ref="AJ112:AJ113"/>
    <mergeCell ref="AK112:AK113"/>
    <mergeCell ref="AL112:AL113"/>
    <mergeCell ref="AM112:AM113"/>
    <mergeCell ref="AN112:AN113"/>
    <mergeCell ref="AO112:AO113"/>
    <mergeCell ref="AP112:AP113"/>
    <mergeCell ref="AQ112:AQ113"/>
    <mergeCell ref="AR112:AR113"/>
    <mergeCell ref="AS112:AS113"/>
    <mergeCell ref="AV112:AV113"/>
    <mergeCell ref="AZ112:AZ113"/>
    <mergeCell ref="BA112:BA113"/>
    <mergeCell ref="BB112:BB113"/>
    <mergeCell ref="BC112:BC113"/>
    <mergeCell ref="BD112:BD113"/>
    <mergeCell ref="BE112:BE113"/>
    <mergeCell ref="BF112:BH112"/>
    <mergeCell ref="BF113:BH113"/>
    <mergeCell ref="A114:A117"/>
    <mergeCell ref="B114:F117"/>
    <mergeCell ref="G114:G117"/>
    <mergeCell ref="H114:H117"/>
    <mergeCell ref="I114:I117"/>
    <mergeCell ref="J114:J117"/>
    <mergeCell ref="K114:K117"/>
    <mergeCell ref="L114:L117"/>
    <mergeCell ref="M114:M117"/>
    <mergeCell ref="O114:O117"/>
    <mergeCell ref="P114:R115"/>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K114:AK115"/>
    <mergeCell ref="AL114:AL115"/>
    <mergeCell ref="AM114:AM115"/>
    <mergeCell ref="AN114:AN115"/>
    <mergeCell ref="AO114:AO115"/>
    <mergeCell ref="AP114:AP115"/>
    <mergeCell ref="AQ114:AQ115"/>
    <mergeCell ref="AR114:AR115"/>
    <mergeCell ref="AS114:AS115"/>
    <mergeCell ref="AV114:AV115"/>
    <mergeCell ref="AX114:AX117"/>
    <mergeCell ref="AY114:AY115"/>
    <mergeCell ref="BF114:BH114"/>
    <mergeCell ref="N115:N116"/>
    <mergeCell ref="AT115:AT116"/>
    <mergeCell ref="AW115:AW116"/>
    <mergeCell ref="BF115:BH115"/>
    <mergeCell ref="P116:P117"/>
    <mergeCell ref="Q116:Q117"/>
    <mergeCell ref="R116:R117"/>
    <mergeCell ref="S116:S117"/>
    <mergeCell ref="T116:T117"/>
    <mergeCell ref="U116:U117"/>
    <mergeCell ref="V116:V117"/>
    <mergeCell ref="W116:W117"/>
    <mergeCell ref="X116:X117"/>
    <mergeCell ref="Y116:Y117"/>
    <mergeCell ref="Z116:Z117"/>
    <mergeCell ref="AA116:AA117"/>
    <mergeCell ref="AB116:AB117"/>
    <mergeCell ref="AC116:AC117"/>
    <mergeCell ref="AD116:AD117"/>
    <mergeCell ref="AE116:AE117"/>
    <mergeCell ref="AF116:AF117"/>
    <mergeCell ref="AG116:AG117"/>
    <mergeCell ref="AH116:AH117"/>
    <mergeCell ref="AI116:AI117"/>
    <mergeCell ref="AJ116:AJ117"/>
    <mergeCell ref="AK116:AK117"/>
    <mergeCell ref="AL116:AL117"/>
    <mergeCell ref="AM116:AM117"/>
    <mergeCell ref="AN116:AN117"/>
    <mergeCell ref="AO116:AO117"/>
    <mergeCell ref="AP116:AP117"/>
    <mergeCell ref="AQ116:AQ117"/>
    <mergeCell ref="AR116:AR117"/>
    <mergeCell ref="AS116:AS117"/>
    <mergeCell ref="AV116:AV117"/>
    <mergeCell ref="AZ116:AZ117"/>
    <mergeCell ref="BA116:BA117"/>
    <mergeCell ref="BB116:BB117"/>
    <mergeCell ref="BC116:BC117"/>
    <mergeCell ref="BD116:BD117"/>
    <mergeCell ref="BE116:BE117"/>
    <mergeCell ref="BF116:BH116"/>
    <mergeCell ref="BF117:BH117"/>
    <mergeCell ref="A118:A121"/>
    <mergeCell ref="B118:F121"/>
    <mergeCell ref="G118:G121"/>
    <mergeCell ref="H118:H121"/>
    <mergeCell ref="I118:I121"/>
    <mergeCell ref="J118:J121"/>
    <mergeCell ref="K118:K121"/>
    <mergeCell ref="L118:L121"/>
    <mergeCell ref="M118:M121"/>
    <mergeCell ref="O118:O121"/>
    <mergeCell ref="P118:R119"/>
    <mergeCell ref="S118:S119"/>
    <mergeCell ref="T118:T119"/>
    <mergeCell ref="U118:U119"/>
    <mergeCell ref="V118:V119"/>
    <mergeCell ref="W118:W119"/>
    <mergeCell ref="X118:X119"/>
    <mergeCell ref="Y118:Y119"/>
    <mergeCell ref="Z118:Z119"/>
    <mergeCell ref="AA118:AA119"/>
    <mergeCell ref="AB118:AB119"/>
    <mergeCell ref="AC118:AC119"/>
    <mergeCell ref="AD118:AD119"/>
    <mergeCell ref="AE118:AE119"/>
    <mergeCell ref="AF118:AF119"/>
    <mergeCell ref="AG118:AG119"/>
    <mergeCell ref="AH118:AH119"/>
    <mergeCell ref="AI118:AI119"/>
    <mergeCell ref="AJ118:AJ119"/>
    <mergeCell ref="AK118:AK119"/>
    <mergeCell ref="AL118:AL119"/>
    <mergeCell ref="AM118:AM119"/>
    <mergeCell ref="AN118:AN119"/>
    <mergeCell ref="AO118:AO119"/>
    <mergeCell ref="AP118:AP119"/>
    <mergeCell ref="AQ118:AQ119"/>
    <mergeCell ref="AR118:AR119"/>
    <mergeCell ref="AS118:AS119"/>
    <mergeCell ref="AV118:AV119"/>
    <mergeCell ref="AX118:AX121"/>
    <mergeCell ref="AY118:AY119"/>
    <mergeCell ref="BF118:BH118"/>
    <mergeCell ref="N119:N120"/>
    <mergeCell ref="AT119:AT120"/>
    <mergeCell ref="AW119:AW120"/>
    <mergeCell ref="BF119:BH119"/>
    <mergeCell ref="P120:P121"/>
    <mergeCell ref="Q120:Q121"/>
    <mergeCell ref="R120:R121"/>
    <mergeCell ref="S120:S121"/>
    <mergeCell ref="T120:T121"/>
    <mergeCell ref="U120:U121"/>
    <mergeCell ref="V120:V121"/>
    <mergeCell ref="W120:W121"/>
    <mergeCell ref="X120:X121"/>
    <mergeCell ref="Y120:Y121"/>
    <mergeCell ref="Z120:Z121"/>
    <mergeCell ref="AA120:AA121"/>
    <mergeCell ref="AB120:AB121"/>
    <mergeCell ref="AC120:AC121"/>
    <mergeCell ref="AD120:AD121"/>
    <mergeCell ref="AE120:AE121"/>
    <mergeCell ref="AF120:AF121"/>
    <mergeCell ref="AG120:AG121"/>
    <mergeCell ref="AH120:AH121"/>
    <mergeCell ref="AI120:AI121"/>
    <mergeCell ref="AJ120:AJ121"/>
    <mergeCell ref="AK120:AK121"/>
    <mergeCell ref="AL120:AL121"/>
    <mergeCell ref="AM120:AM121"/>
    <mergeCell ref="AN120:AN121"/>
    <mergeCell ref="AO120:AO121"/>
    <mergeCell ref="AP120:AP121"/>
    <mergeCell ref="AQ120:AQ121"/>
    <mergeCell ref="AR120:AR121"/>
    <mergeCell ref="AS120:AS121"/>
    <mergeCell ref="AV120:AV121"/>
    <mergeCell ref="AZ120:AZ121"/>
    <mergeCell ref="BA120:BA121"/>
    <mergeCell ref="BB120:BB121"/>
    <mergeCell ref="BC120:BC121"/>
    <mergeCell ref="BD120:BD121"/>
    <mergeCell ref="BE120:BE121"/>
    <mergeCell ref="BF120:BH120"/>
    <mergeCell ref="BF121:BH121"/>
    <mergeCell ref="A122:A125"/>
    <mergeCell ref="B122:F125"/>
    <mergeCell ref="G122:G125"/>
    <mergeCell ref="H122:H125"/>
    <mergeCell ref="I122:I125"/>
    <mergeCell ref="J122:J125"/>
    <mergeCell ref="K122:K125"/>
    <mergeCell ref="L122:L125"/>
    <mergeCell ref="M122:M125"/>
    <mergeCell ref="O122:O125"/>
    <mergeCell ref="P122:R123"/>
    <mergeCell ref="S122:S123"/>
    <mergeCell ref="T122:T123"/>
    <mergeCell ref="U122:U123"/>
    <mergeCell ref="V122:V123"/>
    <mergeCell ref="W122:W123"/>
    <mergeCell ref="X122:X123"/>
    <mergeCell ref="Y122:Y123"/>
    <mergeCell ref="Z122:Z123"/>
    <mergeCell ref="AA122:AA123"/>
    <mergeCell ref="AB122:AB123"/>
    <mergeCell ref="AC122:AC123"/>
    <mergeCell ref="AD122:AD123"/>
    <mergeCell ref="AE122:AE123"/>
    <mergeCell ref="AF122:AF123"/>
    <mergeCell ref="AG122:AG123"/>
    <mergeCell ref="AH122:AH123"/>
    <mergeCell ref="AI122:AI123"/>
    <mergeCell ref="AJ122:AJ123"/>
    <mergeCell ref="AK122:AK123"/>
    <mergeCell ref="AL122:AL123"/>
    <mergeCell ref="AM122:AM123"/>
    <mergeCell ref="AN122:AN123"/>
    <mergeCell ref="AO122:AO123"/>
    <mergeCell ref="AP122:AP123"/>
    <mergeCell ref="AQ122:AQ123"/>
    <mergeCell ref="AR122:AR123"/>
    <mergeCell ref="AS122:AS123"/>
    <mergeCell ref="AV122:AV123"/>
    <mergeCell ref="AX122:AX125"/>
    <mergeCell ref="AY122:AY123"/>
    <mergeCell ref="BF122:BH122"/>
    <mergeCell ref="N123:N124"/>
    <mergeCell ref="AT123:AT124"/>
    <mergeCell ref="AW123:AW124"/>
    <mergeCell ref="BF123:BH123"/>
    <mergeCell ref="P124:P125"/>
    <mergeCell ref="Q124:Q125"/>
    <mergeCell ref="R124:R125"/>
    <mergeCell ref="S124:S125"/>
    <mergeCell ref="T124:T125"/>
    <mergeCell ref="U124:U125"/>
    <mergeCell ref="V124:V125"/>
    <mergeCell ref="W124:W125"/>
    <mergeCell ref="X124:X125"/>
    <mergeCell ref="Y124:Y125"/>
    <mergeCell ref="Z124:Z125"/>
    <mergeCell ref="AA124:AA125"/>
    <mergeCell ref="AB124:AB125"/>
    <mergeCell ref="AC124:AC125"/>
    <mergeCell ref="AD124:AD125"/>
    <mergeCell ref="AE124:AE125"/>
    <mergeCell ref="AF124:AF125"/>
    <mergeCell ref="AG124:AG125"/>
    <mergeCell ref="AH124:AH125"/>
    <mergeCell ref="AI124:AI125"/>
    <mergeCell ref="AJ124:AJ125"/>
    <mergeCell ref="AK124:AK125"/>
    <mergeCell ref="AL124:AL125"/>
    <mergeCell ref="AM124:AM125"/>
    <mergeCell ref="AN124:AN125"/>
    <mergeCell ref="AO124:AO125"/>
    <mergeCell ref="AP124:AP125"/>
    <mergeCell ref="AQ124:AQ125"/>
    <mergeCell ref="AR124:AR125"/>
    <mergeCell ref="AS124:AS125"/>
    <mergeCell ref="AV124:AV125"/>
    <mergeCell ref="AZ124:AZ125"/>
    <mergeCell ref="BA124:BA125"/>
    <mergeCell ref="BB124:BB125"/>
    <mergeCell ref="BC124:BC125"/>
    <mergeCell ref="BD124:BD125"/>
    <mergeCell ref="BE124:BE125"/>
    <mergeCell ref="BF124:BH124"/>
    <mergeCell ref="BF125:BH125"/>
    <mergeCell ref="A126:A129"/>
    <mergeCell ref="B126:F129"/>
    <mergeCell ref="G126:G129"/>
    <mergeCell ref="H126:H129"/>
    <mergeCell ref="I126:I129"/>
    <mergeCell ref="J126:J129"/>
    <mergeCell ref="K126:K129"/>
    <mergeCell ref="L126:L129"/>
    <mergeCell ref="M126:M129"/>
    <mergeCell ref="O126:O129"/>
    <mergeCell ref="P126:R127"/>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K126:AK127"/>
    <mergeCell ref="AL126:AL127"/>
    <mergeCell ref="AM126:AM127"/>
    <mergeCell ref="AN126:AN127"/>
    <mergeCell ref="AO126:AO127"/>
    <mergeCell ref="AP126:AP127"/>
    <mergeCell ref="AQ126:AQ127"/>
    <mergeCell ref="AR126:AR127"/>
    <mergeCell ref="AS126:AS127"/>
    <mergeCell ref="AV126:AV127"/>
    <mergeCell ref="AX126:AX129"/>
    <mergeCell ref="AY126:AY127"/>
    <mergeCell ref="BF126:BH126"/>
    <mergeCell ref="N127:N128"/>
    <mergeCell ref="AT127:AT128"/>
    <mergeCell ref="AW127:AW128"/>
    <mergeCell ref="BF127:BH127"/>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J128:AJ129"/>
    <mergeCell ref="AK128:AK129"/>
    <mergeCell ref="AL128:AL129"/>
    <mergeCell ref="AM128:AM129"/>
    <mergeCell ref="AN128:AN129"/>
    <mergeCell ref="AO128:AO129"/>
    <mergeCell ref="AP128:AP129"/>
    <mergeCell ref="AQ128:AQ129"/>
    <mergeCell ref="AR128:AR129"/>
    <mergeCell ref="AS128:AS129"/>
    <mergeCell ref="AV128:AV129"/>
    <mergeCell ref="AZ128:AZ129"/>
    <mergeCell ref="BA128:BA129"/>
    <mergeCell ref="BB128:BB129"/>
    <mergeCell ref="BC128:BC129"/>
    <mergeCell ref="BD128:BD129"/>
    <mergeCell ref="BE128:BE129"/>
    <mergeCell ref="BF128:BH128"/>
    <mergeCell ref="BF129:BH129"/>
    <mergeCell ref="A130:A133"/>
    <mergeCell ref="B130:F133"/>
    <mergeCell ref="G130:G133"/>
    <mergeCell ref="H130:H133"/>
    <mergeCell ref="I130:I133"/>
    <mergeCell ref="J130:J133"/>
    <mergeCell ref="K130:K133"/>
    <mergeCell ref="L130:L133"/>
    <mergeCell ref="M130:M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AG130:AG131"/>
    <mergeCell ref="AH130:AH131"/>
    <mergeCell ref="AI130:AI131"/>
    <mergeCell ref="AJ130:AJ131"/>
    <mergeCell ref="AK130:AK131"/>
    <mergeCell ref="AL130:AL131"/>
    <mergeCell ref="AM130:AM131"/>
    <mergeCell ref="AN130:AN131"/>
    <mergeCell ref="AO130:AO131"/>
    <mergeCell ref="AP130:AP131"/>
    <mergeCell ref="AQ130:AQ131"/>
    <mergeCell ref="AR130:AR131"/>
    <mergeCell ref="AS130:AS131"/>
    <mergeCell ref="AV130:AV131"/>
    <mergeCell ref="AX130:AX133"/>
    <mergeCell ref="AY130:AY131"/>
    <mergeCell ref="BF130:BH130"/>
    <mergeCell ref="N131:N132"/>
    <mergeCell ref="AT131:AT132"/>
    <mergeCell ref="AW131:AW132"/>
    <mergeCell ref="BF131:BH131"/>
    <mergeCell ref="P132:P133"/>
    <mergeCell ref="Q132:Q133"/>
    <mergeCell ref="R132:R133"/>
    <mergeCell ref="S132:S133"/>
    <mergeCell ref="T132:T133"/>
    <mergeCell ref="U132:U133"/>
    <mergeCell ref="V132:V133"/>
    <mergeCell ref="W132:W133"/>
    <mergeCell ref="X132:X133"/>
    <mergeCell ref="Y132:Y133"/>
    <mergeCell ref="Z132:Z133"/>
    <mergeCell ref="AA132:AA133"/>
    <mergeCell ref="AB132:AB133"/>
    <mergeCell ref="AC132:AC133"/>
    <mergeCell ref="AD132:AD133"/>
    <mergeCell ref="AE132:AE133"/>
    <mergeCell ref="AF132:AF133"/>
    <mergeCell ref="AG132:AG133"/>
    <mergeCell ref="AH132:AH133"/>
    <mergeCell ref="AI132:AI133"/>
    <mergeCell ref="AJ132:AJ133"/>
    <mergeCell ref="AK132:AK133"/>
    <mergeCell ref="AL132:AL133"/>
    <mergeCell ref="AM132:AM133"/>
    <mergeCell ref="AN132:AN133"/>
    <mergeCell ref="AO132:AO133"/>
    <mergeCell ref="AP132:AP133"/>
    <mergeCell ref="AQ132:AQ133"/>
    <mergeCell ref="AR132:AR133"/>
    <mergeCell ref="AS132:AS133"/>
    <mergeCell ref="AV132:AV133"/>
    <mergeCell ref="AZ132:AZ133"/>
    <mergeCell ref="BA132:BA133"/>
    <mergeCell ref="BB132:BB133"/>
    <mergeCell ref="BC132:BC133"/>
    <mergeCell ref="BD132:BD133"/>
    <mergeCell ref="BE132:BE133"/>
    <mergeCell ref="BF132:BH132"/>
    <mergeCell ref="BF133:BH133"/>
    <mergeCell ref="A134:A137"/>
    <mergeCell ref="B134:F137"/>
    <mergeCell ref="G134:G137"/>
    <mergeCell ref="H134:H137"/>
    <mergeCell ref="I134:I137"/>
    <mergeCell ref="J134:J137"/>
    <mergeCell ref="K134:K137"/>
    <mergeCell ref="L134:L137"/>
    <mergeCell ref="M134:M137"/>
    <mergeCell ref="O134:O137"/>
    <mergeCell ref="P134:R135"/>
    <mergeCell ref="S134:S135"/>
    <mergeCell ref="T134:T135"/>
    <mergeCell ref="U134:U135"/>
    <mergeCell ref="V134:V135"/>
    <mergeCell ref="W134:W135"/>
    <mergeCell ref="X134:X135"/>
    <mergeCell ref="Y134:Y135"/>
    <mergeCell ref="Z134:Z135"/>
    <mergeCell ref="AA134:AA135"/>
    <mergeCell ref="AB134:AB135"/>
    <mergeCell ref="AC134:AC135"/>
    <mergeCell ref="AD134:AD135"/>
    <mergeCell ref="AE134:AE135"/>
    <mergeCell ref="AF134:AF135"/>
    <mergeCell ref="AG134:AG135"/>
    <mergeCell ref="AH134:AH135"/>
    <mergeCell ref="AI134:AI135"/>
    <mergeCell ref="AJ134:AJ135"/>
    <mergeCell ref="AK134:AK135"/>
    <mergeCell ref="AL134:AL135"/>
    <mergeCell ref="AM134:AM135"/>
    <mergeCell ref="AN134:AN135"/>
    <mergeCell ref="AO134:AO135"/>
    <mergeCell ref="AP134:AP135"/>
    <mergeCell ref="AQ134:AQ135"/>
    <mergeCell ref="AR134:AR135"/>
    <mergeCell ref="AS134:AS135"/>
    <mergeCell ref="AV134:AV135"/>
    <mergeCell ref="AX134:AX137"/>
    <mergeCell ref="AY134:AY135"/>
    <mergeCell ref="BF134:BH134"/>
    <mergeCell ref="N135:N136"/>
    <mergeCell ref="AT135:AT136"/>
    <mergeCell ref="AW135:AW136"/>
    <mergeCell ref="BF135:BH135"/>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AC136:AC137"/>
    <mergeCell ref="AD136:AD137"/>
    <mergeCell ref="AE136:AE137"/>
    <mergeCell ref="AF136:AF137"/>
    <mergeCell ref="AG136:AG137"/>
    <mergeCell ref="AH136:AH137"/>
    <mergeCell ref="AI136:AI137"/>
    <mergeCell ref="AJ136:AJ137"/>
    <mergeCell ref="AK136:AK137"/>
    <mergeCell ref="AL136:AL137"/>
    <mergeCell ref="AM136:AM137"/>
    <mergeCell ref="AN136:AN137"/>
    <mergeCell ref="AO136:AO137"/>
    <mergeCell ref="AP136:AP137"/>
    <mergeCell ref="AQ136:AQ137"/>
    <mergeCell ref="AR136:AR137"/>
    <mergeCell ref="AS136:AS137"/>
    <mergeCell ref="AV136:AV137"/>
    <mergeCell ref="AZ136:AZ137"/>
    <mergeCell ref="BA136:BA137"/>
    <mergeCell ref="BB136:BB137"/>
    <mergeCell ref="BC136:BC137"/>
    <mergeCell ref="BD136:BD137"/>
    <mergeCell ref="BE136:BE137"/>
    <mergeCell ref="BF136:BH136"/>
    <mergeCell ref="BF137:BH137"/>
    <mergeCell ref="A138:A141"/>
    <mergeCell ref="B138:F141"/>
    <mergeCell ref="G138:G141"/>
    <mergeCell ref="H138:H141"/>
    <mergeCell ref="I138:I141"/>
    <mergeCell ref="J138:J141"/>
    <mergeCell ref="K138:K141"/>
    <mergeCell ref="L138:L141"/>
    <mergeCell ref="M138:M141"/>
    <mergeCell ref="O138:O141"/>
    <mergeCell ref="P138:R139"/>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AK138:AK139"/>
    <mergeCell ref="AL138:AL139"/>
    <mergeCell ref="AM138:AM139"/>
    <mergeCell ref="AN138:AN139"/>
    <mergeCell ref="AO138:AO139"/>
    <mergeCell ref="AP138:AP139"/>
    <mergeCell ref="AQ138:AQ139"/>
    <mergeCell ref="AR138:AR139"/>
    <mergeCell ref="AS138:AS139"/>
    <mergeCell ref="AV138:AV139"/>
    <mergeCell ref="AX138:AX141"/>
    <mergeCell ref="AY138:AY139"/>
    <mergeCell ref="BF138:BH138"/>
    <mergeCell ref="N139:N140"/>
    <mergeCell ref="AT139:AT140"/>
    <mergeCell ref="AW139:AW140"/>
    <mergeCell ref="BF139:BH139"/>
    <mergeCell ref="P140:P141"/>
    <mergeCell ref="Q140:Q141"/>
    <mergeCell ref="R140:R141"/>
    <mergeCell ref="S140:S141"/>
    <mergeCell ref="T140:T141"/>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K140:AK141"/>
    <mergeCell ref="AL140:AL141"/>
    <mergeCell ref="AM140:AM141"/>
    <mergeCell ref="AN140:AN141"/>
    <mergeCell ref="AO140:AO141"/>
    <mergeCell ref="AP140:AP141"/>
    <mergeCell ref="AQ140:AQ141"/>
    <mergeCell ref="AR140:AR141"/>
    <mergeCell ref="AS140:AS141"/>
    <mergeCell ref="AV140:AV141"/>
    <mergeCell ref="AZ140:AZ141"/>
    <mergeCell ref="BA140:BA141"/>
    <mergeCell ref="BB140:BB141"/>
    <mergeCell ref="BC140:BC141"/>
    <mergeCell ref="BD140:BD141"/>
    <mergeCell ref="BE140:BE141"/>
    <mergeCell ref="BF140:BH140"/>
    <mergeCell ref="BF141:BH141"/>
    <mergeCell ref="A142:A145"/>
    <mergeCell ref="B142:F145"/>
    <mergeCell ref="G142:G145"/>
    <mergeCell ref="H142:H145"/>
    <mergeCell ref="I142:I145"/>
    <mergeCell ref="J142:J145"/>
    <mergeCell ref="K142:K145"/>
    <mergeCell ref="L142:L145"/>
    <mergeCell ref="M142:M145"/>
    <mergeCell ref="O142:O145"/>
    <mergeCell ref="P142:R143"/>
    <mergeCell ref="S142:S143"/>
    <mergeCell ref="T142:T143"/>
    <mergeCell ref="U142:U143"/>
    <mergeCell ref="V142:V143"/>
    <mergeCell ref="W142:W143"/>
    <mergeCell ref="X142:X143"/>
    <mergeCell ref="Y142:Y143"/>
    <mergeCell ref="Z142:Z143"/>
    <mergeCell ref="AA142:AA143"/>
    <mergeCell ref="AB142:AB143"/>
    <mergeCell ref="AC142:AC143"/>
    <mergeCell ref="AD142:AD143"/>
    <mergeCell ref="AE142:AE143"/>
    <mergeCell ref="AF142:AF143"/>
    <mergeCell ref="AG142:AG143"/>
    <mergeCell ref="AH142:AH143"/>
    <mergeCell ref="AI142:AI143"/>
    <mergeCell ref="AJ142:AJ143"/>
    <mergeCell ref="AK142:AK143"/>
    <mergeCell ref="AL142:AL143"/>
    <mergeCell ref="AM142:AM143"/>
    <mergeCell ref="AN142:AN143"/>
    <mergeCell ref="AO142:AO143"/>
    <mergeCell ref="AP142:AP143"/>
    <mergeCell ref="AQ142:AQ143"/>
    <mergeCell ref="AR142:AR143"/>
    <mergeCell ref="AS142:AS143"/>
    <mergeCell ref="AV142:AV143"/>
    <mergeCell ref="AX142:AX145"/>
    <mergeCell ref="AY142:AY143"/>
    <mergeCell ref="BF142:BH142"/>
    <mergeCell ref="N143:N144"/>
    <mergeCell ref="AT143:AT144"/>
    <mergeCell ref="AW143:AW144"/>
    <mergeCell ref="BF143:BH143"/>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AB144:AB145"/>
    <mergeCell ref="AC144:AC145"/>
    <mergeCell ref="AD144:AD145"/>
    <mergeCell ref="AE144:AE145"/>
    <mergeCell ref="AF144:AF145"/>
    <mergeCell ref="AG144:AG145"/>
    <mergeCell ref="AH144:AH145"/>
    <mergeCell ref="AI144:AI145"/>
    <mergeCell ref="AJ144:AJ145"/>
    <mergeCell ref="AK144:AK145"/>
    <mergeCell ref="AL144:AL145"/>
    <mergeCell ref="AM144:AM145"/>
    <mergeCell ref="AN144:AN145"/>
    <mergeCell ref="AO144:AO145"/>
    <mergeCell ref="AP144:AP145"/>
    <mergeCell ref="AQ144:AQ145"/>
    <mergeCell ref="AR144:AR145"/>
    <mergeCell ref="AS144:AS145"/>
    <mergeCell ref="AV144:AV145"/>
    <mergeCell ref="AZ144:AZ145"/>
    <mergeCell ref="BA144:BA145"/>
    <mergeCell ref="BB144:BB145"/>
    <mergeCell ref="BC144:BC145"/>
    <mergeCell ref="BD144:BD145"/>
    <mergeCell ref="BE144:BE145"/>
    <mergeCell ref="BF144:BH144"/>
    <mergeCell ref="BF145:BH145"/>
    <mergeCell ref="A146:A149"/>
    <mergeCell ref="B146:F149"/>
    <mergeCell ref="G146:G149"/>
    <mergeCell ref="H146:H149"/>
    <mergeCell ref="I146:I149"/>
    <mergeCell ref="J146:J149"/>
    <mergeCell ref="K146:K149"/>
    <mergeCell ref="L146:L149"/>
    <mergeCell ref="M146:M149"/>
    <mergeCell ref="O146:O149"/>
    <mergeCell ref="P146:R147"/>
    <mergeCell ref="S146:S147"/>
    <mergeCell ref="T146:T147"/>
    <mergeCell ref="U146:U147"/>
    <mergeCell ref="V146:V147"/>
    <mergeCell ref="W146:W147"/>
    <mergeCell ref="X146:X147"/>
    <mergeCell ref="Y146:Y147"/>
    <mergeCell ref="Z146:Z147"/>
    <mergeCell ref="AA146:AA147"/>
    <mergeCell ref="AB146:AB147"/>
    <mergeCell ref="AC146:AC147"/>
    <mergeCell ref="AD146:AD147"/>
    <mergeCell ref="AE146:AE147"/>
    <mergeCell ref="AF146:AF147"/>
    <mergeCell ref="AG146:AG147"/>
    <mergeCell ref="AH146:AH147"/>
    <mergeCell ref="AI146:AI147"/>
    <mergeCell ref="AJ146:AJ147"/>
    <mergeCell ref="AK146:AK147"/>
    <mergeCell ref="AL146:AL147"/>
    <mergeCell ref="AM146:AM147"/>
    <mergeCell ref="AN146:AN147"/>
    <mergeCell ref="AO146:AO147"/>
    <mergeCell ref="AP146:AP147"/>
    <mergeCell ref="AQ146:AQ147"/>
    <mergeCell ref="AR146:AR147"/>
    <mergeCell ref="AS146:AS147"/>
    <mergeCell ref="AV146:AV147"/>
    <mergeCell ref="AX146:AX149"/>
    <mergeCell ref="AY146:AY147"/>
    <mergeCell ref="BF146:BH146"/>
    <mergeCell ref="N147:N148"/>
    <mergeCell ref="AT147:AT148"/>
    <mergeCell ref="AW147:AW148"/>
    <mergeCell ref="BF147:BH147"/>
    <mergeCell ref="P148:P149"/>
    <mergeCell ref="Q148:Q149"/>
    <mergeCell ref="R148:R149"/>
    <mergeCell ref="S148:S149"/>
    <mergeCell ref="T148:T149"/>
    <mergeCell ref="U148:U149"/>
    <mergeCell ref="V148:V149"/>
    <mergeCell ref="W148:W149"/>
    <mergeCell ref="X148:X149"/>
    <mergeCell ref="Y148:Y149"/>
    <mergeCell ref="Z148:Z149"/>
    <mergeCell ref="AA148:AA149"/>
    <mergeCell ref="AB148:AB149"/>
    <mergeCell ref="AC148:AC149"/>
    <mergeCell ref="AD148:AD149"/>
    <mergeCell ref="AE148:AE149"/>
    <mergeCell ref="AF148:AF149"/>
    <mergeCell ref="AG148:AG149"/>
    <mergeCell ref="AH148:AH149"/>
    <mergeCell ref="AI148:AI149"/>
    <mergeCell ref="AJ148:AJ149"/>
    <mergeCell ref="AK148:AK149"/>
    <mergeCell ref="AL148:AL149"/>
    <mergeCell ref="AM148:AM149"/>
    <mergeCell ref="AN148:AN149"/>
    <mergeCell ref="AO148:AO149"/>
    <mergeCell ref="AP148:AP149"/>
    <mergeCell ref="AQ148:AQ149"/>
    <mergeCell ref="AR148:AR149"/>
    <mergeCell ref="AS148:AS149"/>
    <mergeCell ref="AV148:AV149"/>
    <mergeCell ref="AZ148:AZ149"/>
    <mergeCell ref="BA148:BA149"/>
    <mergeCell ref="BB148:BB149"/>
    <mergeCell ref="BC148:BC149"/>
    <mergeCell ref="BD148:BD149"/>
    <mergeCell ref="BE148:BE149"/>
    <mergeCell ref="BF148:BH148"/>
    <mergeCell ref="BF149:BH149"/>
    <mergeCell ref="A150:A153"/>
    <mergeCell ref="B150:F153"/>
    <mergeCell ref="G150:G153"/>
    <mergeCell ref="H150:H153"/>
    <mergeCell ref="I150:I153"/>
    <mergeCell ref="J150:J153"/>
    <mergeCell ref="K150:K153"/>
    <mergeCell ref="L150:L153"/>
    <mergeCell ref="M150:M153"/>
    <mergeCell ref="O150:O153"/>
    <mergeCell ref="P150:R151"/>
    <mergeCell ref="S150:S151"/>
    <mergeCell ref="T150:T151"/>
    <mergeCell ref="U150:U151"/>
    <mergeCell ref="V150:V151"/>
    <mergeCell ref="W150:W151"/>
    <mergeCell ref="X150:X151"/>
    <mergeCell ref="Y150:Y151"/>
    <mergeCell ref="Z150:Z151"/>
    <mergeCell ref="AA150:AA151"/>
    <mergeCell ref="AB150:AB151"/>
    <mergeCell ref="AC150:AC151"/>
    <mergeCell ref="AD150:AD151"/>
    <mergeCell ref="AE150:AE151"/>
    <mergeCell ref="AF150:AF151"/>
    <mergeCell ref="AG150:AG151"/>
    <mergeCell ref="AH150:AH151"/>
    <mergeCell ref="AI150:AI151"/>
    <mergeCell ref="AJ150:AJ151"/>
    <mergeCell ref="AK150:AK151"/>
    <mergeCell ref="AL150:AL151"/>
    <mergeCell ref="AM150:AM151"/>
    <mergeCell ref="AN150:AN151"/>
    <mergeCell ref="AO150:AO151"/>
    <mergeCell ref="AP150:AP151"/>
    <mergeCell ref="AQ150:AQ151"/>
    <mergeCell ref="AR150:AR151"/>
    <mergeCell ref="AS150:AS151"/>
    <mergeCell ref="AV150:AV151"/>
    <mergeCell ref="AX150:AX153"/>
    <mergeCell ref="AY150:AY151"/>
    <mergeCell ref="BF150:BH150"/>
    <mergeCell ref="N151:N152"/>
    <mergeCell ref="AT151:AT152"/>
    <mergeCell ref="AW151:AW152"/>
    <mergeCell ref="BF151:BH151"/>
    <mergeCell ref="P152:P153"/>
    <mergeCell ref="Q152:Q153"/>
    <mergeCell ref="R152:R153"/>
    <mergeCell ref="S152:S153"/>
    <mergeCell ref="T152:T153"/>
    <mergeCell ref="U152:U153"/>
    <mergeCell ref="V152:V153"/>
    <mergeCell ref="W152:W153"/>
    <mergeCell ref="X152:X153"/>
    <mergeCell ref="Y152:Y153"/>
    <mergeCell ref="Z152:Z153"/>
    <mergeCell ref="AA152:AA153"/>
    <mergeCell ref="AB152:AB153"/>
    <mergeCell ref="AC152:AC153"/>
    <mergeCell ref="AD152:AD153"/>
    <mergeCell ref="AE152:AE153"/>
    <mergeCell ref="AF152:AF153"/>
    <mergeCell ref="AG152:AG153"/>
    <mergeCell ref="AH152:AH153"/>
    <mergeCell ref="AI152:AI153"/>
    <mergeCell ref="AJ152:AJ153"/>
    <mergeCell ref="AK152:AK153"/>
    <mergeCell ref="AL152:AL153"/>
    <mergeCell ref="AM152:AM153"/>
    <mergeCell ref="AN152:AN153"/>
    <mergeCell ref="AO152:AO153"/>
    <mergeCell ref="AP152:AP153"/>
    <mergeCell ref="AQ152:AQ153"/>
    <mergeCell ref="AR152:AR153"/>
    <mergeCell ref="AS152:AS153"/>
    <mergeCell ref="AV152:AV153"/>
    <mergeCell ref="AZ152:AZ153"/>
    <mergeCell ref="BA152:BA153"/>
    <mergeCell ref="BB152:BB153"/>
    <mergeCell ref="BC152:BC153"/>
    <mergeCell ref="BD152:BD153"/>
    <mergeCell ref="BE152:BE153"/>
    <mergeCell ref="BF152:BH152"/>
    <mergeCell ref="BF153:BH153"/>
    <mergeCell ref="A154:A157"/>
    <mergeCell ref="B154:F157"/>
    <mergeCell ref="G154:G157"/>
    <mergeCell ref="H154:H157"/>
    <mergeCell ref="I154:I157"/>
    <mergeCell ref="J154:J157"/>
    <mergeCell ref="K154:K157"/>
    <mergeCell ref="L154:L157"/>
    <mergeCell ref="M154:M157"/>
    <mergeCell ref="O154:O157"/>
    <mergeCell ref="P154:R155"/>
    <mergeCell ref="S154:S155"/>
    <mergeCell ref="T154:T155"/>
    <mergeCell ref="U154:U155"/>
    <mergeCell ref="V154:V155"/>
    <mergeCell ref="W154:W155"/>
    <mergeCell ref="X154:X155"/>
    <mergeCell ref="Y154:Y155"/>
    <mergeCell ref="Z154:Z155"/>
    <mergeCell ref="AA154:AA155"/>
    <mergeCell ref="AB154:AB155"/>
    <mergeCell ref="AC154:AC155"/>
    <mergeCell ref="AD154:AD155"/>
    <mergeCell ref="AE154:AE155"/>
    <mergeCell ref="AF154:AF155"/>
    <mergeCell ref="AG154:AG155"/>
    <mergeCell ref="AH154:AH155"/>
    <mergeCell ref="AI154:AI155"/>
    <mergeCell ref="AJ154:AJ155"/>
    <mergeCell ref="AK154:AK155"/>
    <mergeCell ref="AL154:AL155"/>
    <mergeCell ref="AM154:AM155"/>
    <mergeCell ref="AN154:AN155"/>
    <mergeCell ref="AO154:AO155"/>
    <mergeCell ref="AP154:AP155"/>
    <mergeCell ref="AQ154:AQ155"/>
    <mergeCell ref="AR154:AR155"/>
    <mergeCell ref="AS154:AS155"/>
    <mergeCell ref="AV154:AV155"/>
    <mergeCell ref="AX154:AX157"/>
    <mergeCell ref="AY154:AY155"/>
    <mergeCell ref="BF154:BH154"/>
    <mergeCell ref="N155:N156"/>
    <mergeCell ref="AT155:AT156"/>
    <mergeCell ref="AW155:AW156"/>
    <mergeCell ref="BF155:BH155"/>
    <mergeCell ref="P156:P157"/>
    <mergeCell ref="Q156:Q157"/>
    <mergeCell ref="R156:R157"/>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G156:AG157"/>
    <mergeCell ref="AH156:AH157"/>
    <mergeCell ref="AI156:AI157"/>
    <mergeCell ref="AJ156:AJ157"/>
    <mergeCell ref="AK156:AK157"/>
    <mergeCell ref="AL156:AL157"/>
    <mergeCell ref="AM156:AM157"/>
    <mergeCell ref="AN156:AN157"/>
    <mergeCell ref="AO156:AO157"/>
    <mergeCell ref="AP156:AP157"/>
    <mergeCell ref="AQ156:AQ157"/>
    <mergeCell ref="AR156:AR157"/>
    <mergeCell ref="AS156:AS157"/>
    <mergeCell ref="AV156:AV157"/>
    <mergeCell ref="AZ156:AZ157"/>
    <mergeCell ref="BA156:BA157"/>
    <mergeCell ref="BB156:BB157"/>
    <mergeCell ref="BC156:BC157"/>
    <mergeCell ref="BD156:BD157"/>
    <mergeCell ref="BE156:BE157"/>
    <mergeCell ref="BF156:BH156"/>
    <mergeCell ref="BF157:BH157"/>
    <mergeCell ref="A158:A161"/>
    <mergeCell ref="B158:F161"/>
    <mergeCell ref="G158:G161"/>
    <mergeCell ref="H158:H161"/>
    <mergeCell ref="I158:I161"/>
    <mergeCell ref="J158:J161"/>
    <mergeCell ref="K158:K161"/>
    <mergeCell ref="L158:L161"/>
    <mergeCell ref="M158:M161"/>
    <mergeCell ref="O158:O161"/>
    <mergeCell ref="P158:R159"/>
    <mergeCell ref="S158:S159"/>
    <mergeCell ref="T158:T159"/>
    <mergeCell ref="U158:U159"/>
    <mergeCell ref="V158:V159"/>
    <mergeCell ref="W158:W159"/>
    <mergeCell ref="X158:X159"/>
    <mergeCell ref="Y158:Y159"/>
    <mergeCell ref="Z158:Z159"/>
    <mergeCell ref="AA158:AA159"/>
    <mergeCell ref="AB158:AB159"/>
    <mergeCell ref="AC158:AC159"/>
    <mergeCell ref="AD158:AD159"/>
    <mergeCell ref="AE158:AE159"/>
    <mergeCell ref="AF158:AF159"/>
    <mergeCell ref="AG158:AG159"/>
    <mergeCell ref="AH158:AH159"/>
    <mergeCell ref="AI158:AI159"/>
    <mergeCell ref="AJ158:AJ159"/>
    <mergeCell ref="AK158:AK159"/>
    <mergeCell ref="AL158:AL159"/>
    <mergeCell ref="AM158:AM159"/>
    <mergeCell ref="AN158:AN159"/>
    <mergeCell ref="AO158:AO159"/>
    <mergeCell ref="AP158:AP159"/>
    <mergeCell ref="AQ158:AQ159"/>
    <mergeCell ref="AR158:AR159"/>
    <mergeCell ref="AS158:AS159"/>
    <mergeCell ref="AV158:AV159"/>
    <mergeCell ref="AX158:AX161"/>
    <mergeCell ref="AY158:AY159"/>
    <mergeCell ref="BF158:BH158"/>
    <mergeCell ref="N159:N160"/>
    <mergeCell ref="AT159:AT160"/>
    <mergeCell ref="AW159:AW160"/>
    <mergeCell ref="BF159:BH159"/>
    <mergeCell ref="P160:P161"/>
    <mergeCell ref="Q160:Q161"/>
    <mergeCell ref="R160:R161"/>
    <mergeCell ref="S160:S161"/>
    <mergeCell ref="T160:T161"/>
    <mergeCell ref="U160:U161"/>
    <mergeCell ref="V160:V161"/>
    <mergeCell ref="W160:W161"/>
    <mergeCell ref="X160:X161"/>
    <mergeCell ref="Y160:Y161"/>
    <mergeCell ref="Z160:Z161"/>
    <mergeCell ref="AA160:AA161"/>
    <mergeCell ref="AB160:AB161"/>
    <mergeCell ref="AC160:AC161"/>
    <mergeCell ref="AD160:AD161"/>
    <mergeCell ref="AE160:AE161"/>
    <mergeCell ref="AF160:AF161"/>
    <mergeCell ref="AG160:AG161"/>
    <mergeCell ref="AH160:AH161"/>
    <mergeCell ref="AI160:AI161"/>
    <mergeCell ref="AJ160:AJ161"/>
    <mergeCell ref="AK160:AK161"/>
    <mergeCell ref="AL160:AL161"/>
    <mergeCell ref="AM160:AM161"/>
    <mergeCell ref="AN160:AN161"/>
    <mergeCell ref="AO160:AO161"/>
    <mergeCell ref="AP160:AP161"/>
    <mergeCell ref="AQ160:AQ161"/>
    <mergeCell ref="AR160:AR161"/>
    <mergeCell ref="AS160:AS161"/>
    <mergeCell ref="AV160:AV161"/>
    <mergeCell ref="AZ160:AZ161"/>
    <mergeCell ref="BA160:BA161"/>
    <mergeCell ref="BB160:BB161"/>
    <mergeCell ref="BC160:BC161"/>
    <mergeCell ref="BD160:BD161"/>
    <mergeCell ref="BE160:BE161"/>
    <mergeCell ref="BF160:BH160"/>
    <mergeCell ref="BF161:BH161"/>
    <mergeCell ref="A162:A165"/>
    <mergeCell ref="B162:F165"/>
    <mergeCell ref="G162:G165"/>
    <mergeCell ref="H162:H165"/>
    <mergeCell ref="I162:I165"/>
    <mergeCell ref="J162:J165"/>
    <mergeCell ref="K162:K165"/>
    <mergeCell ref="L162:L165"/>
    <mergeCell ref="M162:M165"/>
    <mergeCell ref="O162:O165"/>
    <mergeCell ref="P162:R163"/>
    <mergeCell ref="S162:S163"/>
    <mergeCell ref="T162:T163"/>
    <mergeCell ref="U162:U163"/>
    <mergeCell ref="V162:V163"/>
    <mergeCell ref="W162:W163"/>
    <mergeCell ref="X162:X163"/>
    <mergeCell ref="Y162:Y163"/>
    <mergeCell ref="Z162:Z163"/>
    <mergeCell ref="AA162:AA163"/>
    <mergeCell ref="AB162:AB163"/>
    <mergeCell ref="AC162:AC163"/>
    <mergeCell ref="AD162:AD163"/>
    <mergeCell ref="AE162:AE163"/>
    <mergeCell ref="AF162:AF163"/>
    <mergeCell ref="AG162:AG163"/>
    <mergeCell ref="AH162:AH163"/>
    <mergeCell ref="AI162:AI163"/>
    <mergeCell ref="AJ162:AJ163"/>
    <mergeCell ref="AK162:AK163"/>
    <mergeCell ref="AL162:AL163"/>
    <mergeCell ref="AM162:AM163"/>
    <mergeCell ref="AN162:AN163"/>
    <mergeCell ref="AO162:AO163"/>
    <mergeCell ref="AP162:AP163"/>
    <mergeCell ref="AQ162:AQ163"/>
    <mergeCell ref="AR162:AR163"/>
    <mergeCell ref="AS162:AS163"/>
    <mergeCell ref="AV162:AV163"/>
    <mergeCell ref="AX162:AX165"/>
    <mergeCell ref="AY162:AY163"/>
    <mergeCell ref="BF162:BH162"/>
    <mergeCell ref="N163:N164"/>
    <mergeCell ref="AT163:AT164"/>
    <mergeCell ref="AW163:AW164"/>
    <mergeCell ref="BF163:BH163"/>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G164:AG165"/>
    <mergeCell ref="AH164:AH165"/>
    <mergeCell ref="AI164:AI165"/>
    <mergeCell ref="AJ164:AJ165"/>
    <mergeCell ref="AK164:AK165"/>
    <mergeCell ref="AL164:AL165"/>
    <mergeCell ref="AM164:AM165"/>
    <mergeCell ref="AN164:AN165"/>
    <mergeCell ref="AO164:AO165"/>
    <mergeCell ref="AP164:AP165"/>
    <mergeCell ref="AQ164:AQ165"/>
    <mergeCell ref="AR164:AR165"/>
    <mergeCell ref="AS164:AS165"/>
    <mergeCell ref="AV164:AV165"/>
    <mergeCell ref="AZ164:AZ165"/>
    <mergeCell ref="BA164:BA165"/>
    <mergeCell ref="BB164:BB165"/>
    <mergeCell ref="BC164:BC165"/>
    <mergeCell ref="BD164:BD165"/>
    <mergeCell ref="BE164:BE165"/>
    <mergeCell ref="BF164:BH164"/>
    <mergeCell ref="BF165:BH165"/>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E166:AE167"/>
    <mergeCell ref="AF166:AF167"/>
    <mergeCell ref="AG166:AG167"/>
    <mergeCell ref="AH166:AH167"/>
    <mergeCell ref="AI166:AI167"/>
    <mergeCell ref="AJ166:AJ167"/>
    <mergeCell ref="AK166:AK167"/>
    <mergeCell ref="AL166:AL167"/>
    <mergeCell ref="AM166:AM167"/>
    <mergeCell ref="AN166:AN167"/>
    <mergeCell ref="AO166:AO167"/>
    <mergeCell ref="AP166:AP167"/>
    <mergeCell ref="AQ166:AQ167"/>
    <mergeCell ref="AR166:AR167"/>
    <mergeCell ref="AS166:AS167"/>
    <mergeCell ref="AV166:AV167"/>
    <mergeCell ref="AX166:AX169"/>
    <mergeCell ref="AY166:AY167"/>
    <mergeCell ref="BF166:BH166"/>
    <mergeCell ref="N167:N168"/>
    <mergeCell ref="AT167:AT168"/>
    <mergeCell ref="AW167:AW168"/>
    <mergeCell ref="BF167:BH167"/>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F168:AF169"/>
    <mergeCell ref="AG168:AG169"/>
    <mergeCell ref="AH168:AH169"/>
    <mergeCell ref="AI168:AI169"/>
    <mergeCell ref="AJ168:AJ169"/>
    <mergeCell ref="AK168:AK169"/>
    <mergeCell ref="AL168:AL169"/>
    <mergeCell ref="AM168:AM169"/>
    <mergeCell ref="AN168:AN169"/>
    <mergeCell ref="AO168:AO169"/>
    <mergeCell ref="AP168:AP169"/>
    <mergeCell ref="AQ168:AQ169"/>
    <mergeCell ref="AR168:AR169"/>
    <mergeCell ref="AS168:AS169"/>
    <mergeCell ref="AV168:AV169"/>
    <mergeCell ref="AZ168:AZ169"/>
    <mergeCell ref="BA168:BA169"/>
    <mergeCell ref="BB168:BB169"/>
    <mergeCell ref="BC168:BC169"/>
    <mergeCell ref="BD168:BD169"/>
    <mergeCell ref="BE168:BE169"/>
    <mergeCell ref="BF168:BH168"/>
    <mergeCell ref="BF169:BH169"/>
    <mergeCell ref="A170:A173"/>
    <mergeCell ref="B170:F173"/>
    <mergeCell ref="G170:G173"/>
    <mergeCell ref="H170:H173"/>
    <mergeCell ref="I170:I173"/>
    <mergeCell ref="J170:J173"/>
    <mergeCell ref="K170:K173"/>
    <mergeCell ref="L170:L173"/>
    <mergeCell ref="M170:M173"/>
    <mergeCell ref="O170:O173"/>
    <mergeCell ref="P170:R171"/>
    <mergeCell ref="S170:S171"/>
    <mergeCell ref="T170:T171"/>
    <mergeCell ref="U170:U171"/>
    <mergeCell ref="V170:V171"/>
    <mergeCell ref="W170:W171"/>
    <mergeCell ref="X170:X171"/>
    <mergeCell ref="Y170:Y171"/>
    <mergeCell ref="Z170:Z171"/>
    <mergeCell ref="AA170:AA171"/>
    <mergeCell ref="AB170:AB171"/>
    <mergeCell ref="AC170:AC171"/>
    <mergeCell ref="AD170:AD171"/>
    <mergeCell ref="AE170:AE171"/>
    <mergeCell ref="AF170:AF171"/>
    <mergeCell ref="AG170:AG171"/>
    <mergeCell ref="AH170:AH171"/>
    <mergeCell ref="AI170:AI171"/>
    <mergeCell ref="AJ170:AJ171"/>
    <mergeCell ref="AK170:AK171"/>
    <mergeCell ref="AL170:AL171"/>
    <mergeCell ref="AM170:AM171"/>
    <mergeCell ref="AN170:AN171"/>
    <mergeCell ref="AO170:AO171"/>
    <mergeCell ref="AP170:AP171"/>
    <mergeCell ref="AQ170:AQ171"/>
    <mergeCell ref="AR170:AR171"/>
    <mergeCell ref="AS170:AS171"/>
    <mergeCell ref="AV170:AV171"/>
    <mergeCell ref="AX170:AX173"/>
    <mergeCell ref="AY170:AY171"/>
    <mergeCell ref="BF170:BH170"/>
    <mergeCell ref="N171:N172"/>
    <mergeCell ref="AT171:AT172"/>
    <mergeCell ref="AW171:AW172"/>
    <mergeCell ref="BF171:BH171"/>
    <mergeCell ref="P172:P173"/>
    <mergeCell ref="Q172:Q173"/>
    <mergeCell ref="R172:R173"/>
    <mergeCell ref="S172:S173"/>
    <mergeCell ref="T172:T173"/>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2:AJ173"/>
    <mergeCell ref="AK172:AK173"/>
    <mergeCell ref="AL172:AL173"/>
    <mergeCell ref="AM172:AM173"/>
    <mergeCell ref="AN172:AN173"/>
    <mergeCell ref="AO172:AO173"/>
    <mergeCell ref="AP172:AP173"/>
    <mergeCell ref="AQ172:AQ173"/>
    <mergeCell ref="AR172:AR173"/>
    <mergeCell ref="AS172:AS173"/>
    <mergeCell ref="AV172:AV173"/>
    <mergeCell ref="AZ172:AZ173"/>
    <mergeCell ref="BA172:BA173"/>
    <mergeCell ref="BB172:BB173"/>
    <mergeCell ref="BC172:BC173"/>
    <mergeCell ref="BD172:BD173"/>
    <mergeCell ref="BE172:BE173"/>
    <mergeCell ref="BF172:BH172"/>
    <mergeCell ref="BF173:BH173"/>
    <mergeCell ref="A174:A177"/>
    <mergeCell ref="B174:F177"/>
    <mergeCell ref="G174:G177"/>
    <mergeCell ref="H174:H177"/>
    <mergeCell ref="I174:I177"/>
    <mergeCell ref="J174:J177"/>
    <mergeCell ref="K174:K177"/>
    <mergeCell ref="L174:L177"/>
    <mergeCell ref="M174:M177"/>
    <mergeCell ref="O174:O177"/>
    <mergeCell ref="P174:R175"/>
    <mergeCell ref="S174:S175"/>
    <mergeCell ref="T174:T175"/>
    <mergeCell ref="U174:U175"/>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J174:AJ175"/>
    <mergeCell ref="AK174:AK175"/>
    <mergeCell ref="AL174:AL175"/>
    <mergeCell ref="AM174:AM175"/>
    <mergeCell ref="AN174:AN175"/>
    <mergeCell ref="AO174:AO175"/>
    <mergeCell ref="AP174:AP175"/>
    <mergeCell ref="AQ174:AQ175"/>
    <mergeCell ref="AR174:AR175"/>
    <mergeCell ref="AS174:AS175"/>
    <mergeCell ref="AV174:AV175"/>
    <mergeCell ref="AX174:AX177"/>
    <mergeCell ref="AY174:AY175"/>
    <mergeCell ref="BF174:BH174"/>
    <mergeCell ref="N175:N176"/>
    <mergeCell ref="AT175:AT176"/>
    <mergeCell ref="AW175:AW176"/>
    <mergeCell ref="BF175:BH175"/>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J176:AJ177"/>
    <mergeCell ref="AK176:AK177"/>
    <mergeCell ref="AL176:AL177"/>
    <mergeCell ref="AM176:AM177"/>
    <mergeCell ref="AN176:AN177"/>
    <mergeCell ref="AO176:AO177"/>
    <mergeCell ref="AP176:AP177"/>
    <mergeCell ref="AQ176:AQ177"/>
    <mergeCell ref="AR176:AR177"/>
    <mergeCell ref="AS176:AS177"/>
    <mergeCell ref="AV176:AV177"/>
    <mergeCell ref="AZ176:AZ177"/>
    <mergeCell ref="BA176:BA177"/>
    <mergeCell ref="BB176:BB177"/>
    <mergeCell ref="BC176:BC177"/>
    <mergeCell ref="BD176:BD177"/>
    <mergeCell ref="BE176:BE177"/>
    <mergeCell ref="BF176:BH176"/>
    <mergeCell ref="BF177:BH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AC178:AC179"/>
    <mergeCell ref="AD178:AD179"/>
    <mergeCell ref="AE178:AE179"/>
    <mergeCell ref="AF178:AF179"/>
    <mergeCell ref="AG178:AG179"/>
    <mergeCell ref="AH178:AH179"/>
    <mergeCell ref="AI178:AI179"/>
    <mergeCell ref="AJ178:AJ179"/>
    <mergeCell ref="AK178:AK179"/>
    <mergeCell ref="AL178:AL179"/>
    <mergeCell ref="AM178:AM179"/>
    <mergeCell ref="AN178:AN179"/>
    <mergeCell ref="AO178:AO179"/>
    <mergeCell ref="AP178:AP179"/>
    <mergeCell ref="AQ178:AQ179"/>
    <mergeCell ref="AR178:AR179"/>
    <mergeCell ref="AS178:AS179"/>
    <mergeCell ref="AV178:AV179"/>
    <mergeCell ref="AX178:AX181"/>
    <mergeCell ref="AY178:AY179"/>
    <mergeCell ref="BF178:BH178"/>
    <mergeCell ref="N179:N180"/>
    <mergeCell ref="AT179:AT180"/>
    <mergeCell ref="AW179:AW180"/>
    <mergeCell ref="BF179:BH179"/>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C180:AC181"/>
    <mergeCell ref="AD180:AD181"/>
    <mergeCell ref="AE180:AE181"/>
    <mergeCell ref="AF180:AF181"/>
    <mergeCell ref="AG180:AG181"/>
    <mergeCell ref="AH180:AH181"/>
    <mergeCell ref="AI180:AI181"/>
    <mergeCell ref="AJ180:AJ181"/>
    <mergeCell ref="AK180:AK181"/>
    <mergeCell ref="AL180:AL181"/>
    <mergeCell ref="AM180:AM181"/>
    <mergeCell ref="AN180:AN181"/>
    <mergeCell ref="AO180:AO181"/>
    <mergeCell ref="AP180:AP181"/>
    <mergeCell ref="AQ180:AQ181"/>
    <mergeCell ref="AR180:AR181"/>
    <mergeCell ref="AS180:AS181"/>
    <mergeCell ref="AV180:AV181"/>
    <mergeCell ref="AZ180:AZ181"/>
    <mergeCell ref="BA180:BA181"/>
    <mergeCell ref="BB180:BB181"/>
    <mergeCell ref="BC180:BC181"/>
    <mergeCell ref="BD180:BD181"/>
    <mergeCell ref="BE180:BE181"/>
    <mergeCell ref="BF180:BH180"/>
    <mergeCell ref="BF181:BH181"/>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Y182:Y183"/>
    <mergeCell ref="Z182:Z183"/>
    <mergeCell ref="AA182:AA183"/>
    <mergeCell ref="AB182:AB183"/>
    <mergeCell ref="AC182:AC183"/>
    <mergeCell ref="AD182:AD183"/>
    <mergeCell ref="AE182:AE183"/>
    <mergeCell ref="AF182:AF183"/>
    <mergeCell ref="AG182:AG183"/>
    <mergeCell ref="AH182:AH183"/>
    <mergeCell ref="AI182:AI183"/>
    <mergeCell ref="AJ182:AJ183"/>
    <mergeCell ref="AK182:AK183"/>
    <mergeCell ref="AL182:AL183"/>
    <mergeCell ref="AM182:AM183"/>
    <mergeCell ref="AN182:AN183"/>
    <mergeCell ref="AO182:AO183"/>
    <mergeCell ref="AP182:AP183"/>
    <mergeCell ref="AQ182:AQ183"/>
    <mergeCell ref="AR182:AR183"/>
    <mergeCell ref="AS182:AS183"/>
    <mergeCell ref="AV182:AV183"/>
    <mergeCell ref="AX182:AX185"/>
    <mergeCell ref="AY182:AY183"/>
    <mergeCell ref="BF182:BH182"/>
    <mergeCell ref="N183:N184"/>
    <mergeCell ref="AT183:AT184"/>
    <mergeCell ref="AW183:AW184"/>
    <mergeCell ref="BF183:BH183"/>
    <mergeCell ref="P184:P185"/>
    <mergeCell ref="Q184:Q185"/>
    <mergeCell ref="R184: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I184:AI185"/>
    <mergeCell ref="AJ184:AJ185"/>
    <mergeCell ref="AK184:AK185"/>
    <mergeCell ref="AL184:AL185"/>
    <mergeCell ref="AM184:AM185"/>
    <mergeCell ref="AN184:AN185"/>
    <mergeCell ref="AO184:AO185"/>
    <mergeCell ref="AP184:AP185"/>
    <mergeCell ref="AQ184:AQ185"/>
    <mergeCell ref="AR184:AR185"/>
    <mergeCell ref="AS184:AS185"/>
    <mergeCell ref="AV184:AV185"/>
    <mergeCell ref="AZ184:AZ185"/>
    <mergeCell ref="BA184:BA185"/>
    <mergeCell ref="BB184:BB185"/>
    <mergeCell ref="BC184:BC185"/>
    <mergeCell ref="BD184:BD185"/>
    <mergeCell ref="BE184:BE185"/>
    <mergeCell ref="BF184:BH184"/>
    <mergeCell ref="BF185:BH185"/>
    <mergeCell ref="A186:A189"/>
    <mergeCell ref="B186:F189"/>
    <mergeCell ref="G186:G189"/>
    <mergeCell ref="H186:H189"/>
    <mergeCell ref="I186:I189"/>
    <mergeCell ref="J186:J189"/>
    <mergeCell ref="K186:K189"/>
    <mergeCell ref="L186:L189"/>
    <mergeCell ref="M186:M189"/>
    <mergeCell ref="O186:O189"/>
    <mergeCell ref="P186:R187"/>
    <mergeCell ref="S186:S187"/>
    <mergeCell ref="T186:T187"/>
    <mergeCell ref="U186:U187"/>
    <mergeCell ref="V186:V187"/>
    <mergeCell ref="W186:W187"/>
    <mergeCell ref="X186:X187"/>
    <mergeCell ref="Y186:Y187"/>
    <mergeCell ref="Z186:Z187"/>
    <mergeCell ref="AA186:AA187"/>
    <mergeCell ref="AB186:AB187"/>
    <mergeCell ref="AC186:AC187"/>
    <mergeCell ref="AD186:AD187"/>
    <mergeCell ref="AE186:AE187"/>
    <mergeCell ref="AF186:AF187"/>
    <mergeCell ref="AG186:AG187"/>
    <mergeCell ref="AH186:AH187"/>
    <mergeCell ref="AI186:AI187"/>
    <mergeCell ref="AJ186:AJ187"/>
    <mergeCell ref="AK186:AK187"/>
    <mergeCell ref="AL186:AL187"/>
    <mergeCell ref="AM186:AM187"/>
    <mergeCell ref="AN186:AN187"/>
    <mergeCell ref="AO186:AO187"/>
    <mergeCell ref="AP186:AP187"/>
    <mergeCell ref="AQ186:AQ187"/>
    <mergeCell ref="AR186:AR187"/>
    <mergeCell ref="AS186:AS187"/>
    <mergeCell ref="AV186:AV187"/>
    <mergeCell ref="AX186:AX189"/>
    <mergeCell ref="AY186:AY187"/>
    <mergeCell ref="BF186:BH186"/>
    <mergeCell ref="N187:N188"/>
    <mergeCell ref="AT187:AT188"/>
    <mergeCell ref="AW187:AW188"/>
    <mergeCell ref="BF187:BH187"/>
    <mergeCell ref="P188:P189"/>
    <mergeCell ref="Q188:Q189"/>
    <mergeCell ref="R188:R189"/>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AJ188:AJ189"/>
    <mergeCell ref="AK188:AK189"/>
    <mergeCell ref="AL188:AL189"/>
    <mergeCell ref="AM188:AM189"/>
    <mergeCell ref="AN188:AN189"/>
    <mergeCell ref="AO188:AO189"/>
    <mergeCell ref="AP188:AP189"/>
    <mergeCell ref="AQ188:AQ189"/>
    <mergeCell ref="AR188:AR189"/>
    <mergeCell ref="AS188:AS189"/>
    <mergeCell ref="AV188:AV189"/>
    <mergeCell ref="AZ188:AZ189"/>
    <mergeCell ref="BA188:BA189"/>
    <mergeCell ref="BB188:BB189"/>
    <mergeCell ref="BC188:BC189"/>
    <mergeCell ref="BD188:BD189"/>
    <mergeCell ref="BE188:BE189"/>
    <mergeCell ref="BF188:BH188"/>
    <mergeCell ref="BF189:BH189"/>
    <mergeCell ref="A190:A193"/>
    <mergeCell ref="B190:F193"/>
    <mergeCell ref="G190:G193"/>
    <mergeCell ref="H190:H193"/>
    <mergeCell ref="I190:I193"/>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Z190:Z191"/>
    <mergeCell ref="AA190:AA191"/>
    <mergeCell ref="AB190:AB191"/>
    <mergeCell ref="AC190:AC191"/>
    <mergeCell ref="AD190:AD191"/>
    <mergeCell ref="AE190:AE191"/>
    <mergeCell ref="AF190:AF191"/>
    <mergeCell ref="AG190:AG191"/>
    <mergeCell ref="AH190:AH191"/>
    <mergeCell ref="AI190:AI191"/>
    <mergeCell ref="AJ190:AJ191"/>
    <mergeCell ref="AK190:AK191"/>
    <mergeCell ref="AL190:AL191"/>
    <mergeCell ref="AM190:AM191"/>
    <mergeCell ref="AN190:AN191"/>
    <mergeCell ref="AO190:AO191"/>
    <mergeCell ref="AP190:AP191"/>
    <mergeCell ref="AQ190:AQ191"/>
    <mergeCell ref="AR190:AR191"/>
    <mergeCell ref="AS190:AS191"/>
    <mergeCell ref="AV190:AV191"/>
    <mergeCell ref="AX190:AX193"/>
    <mergeCell ref="AY190:AY191"/>
    <mergeCell ref="BF190:BH190"/>
    <mergeCell ref="N191:N192"/>
    <mergeCell ref="AT191:AT192"/>
    <mergeCell ref="AW191:AW192"/>
    <mergeCell ref="BF191:BH191"/>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F192:AF193"/>
    <mergeCell ref="AG192:AG193"/>
    <mergeCell ref="AH192:AH193"/>
    <mergeCell ref="AI192:AI193"/>
    <mergeCell ref="AJ192:AJ193"/>
    <mergeCell ref="AK192:AK193"/>
    <mergeCell ref="AL192:AL193"/>
    <mergeCell ref="AM192:AM193"/>
    <mergeCell ref="AN192:AN193"/>
    <mergeCell ref="AO192:AO193"/>
    <mergeCell ref="AP192:AP193"/>
    <mergeCell ref="AQ192:AQ193"/>
    <mergeCell ref="AR192:AR193"/>
    <mergeCell ref="AS192:AS193"/>
    <mergeCell ref="AV192:AV193"/>
    <mergeCell ref="AZ192:AZ193"/>
    <mergeCell ref="BA192:BA193"/>
    <mergeCell ref="BB192:BB193"/>
    <mergeCell ref="BC192:BC193"/>
    <mergeCell ref="BD192:BD193"/>
    <mergeCell ref="BE192:BE193"/>
    <mergeCell ref="BF192:BH192"/>
    <mergeCell ref="BF193:BH193"/>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U194:U195"/>
    <mergeCell ref="V194:V195"/>
    <mergeCell ref="W194:W195"/>
    <mergeCell ref="X194:X195"/>
    <mergeCell ref="Y194:Y195"/>
    <mergeCell ref="Z194:Z195"/>
    <mergeCell ref="AA194:AA195"/>
    <mergeCell ref="AB194:AB195"/>
    <mergeCell ref="AC194:AC195"/>
    <mergeCell ref="AD194:AD195"/>
    <mergeCell ref="AE194:AE195"/>
    <mergeCell ref="AF194:AF195"/>
    <mergeCell ref="AG194:AG195"/>
    <mergeCell ref="AH194:AH195"/>
    <mergeCell ref="AI194:AI195"/>
    <mergeCell ref="AJ194:AJ195"/>
    <mergeCell ref="AK194:AK195"/>
    <mergeCell ref="AL194:AL195"/>
    <mergeCell ref="AM194:AM195"/>
    <mergeCell ref="AN194:AN195"/>
    <mergeCell ref="AO194:AO195"/>
    <mergeCell ref="AP194:AP195"/>
    <mergeCell ref="AQ194:AQ195"/>
    <mergeCell ref="AR194:AR195"/>
    <mergeCell ref="AS194:AS195"/>
    <mergeCell ref="AV194:AV195"/>
    <mergeCell ref="AX194:AX197"/>
    <mergeCell ref="AY194:AY195"/>
    <mergeCell ref="BF194:BH194"/>
    <mergeCell ref="N195:N196"/>
    <mergeCell ref="AT195:AT196"/>
    <mergeCell ref="AW195:AW196"/>
    <mergeCell ref="BF195:BH195"/>
    <mergeCell ref="P196:P197"/>
    <mergeCell ref="Q196:Q197"/>
    <mergeCell ref="R196:R197"/>
    <mergeCell ref="S196:S197"/>
    <mergeCell ref="T196:T197"/>
    <mergeCell ref="U196:U197"/>
    <mergeCell ref="V196:V197"/>
    <mergeCell ref="W196:W197"/>
    <mergeCell ref="X196:X197"/>
    <mergeCell ref="Y196:Y197"/>
    <mergeCell ref="Z196:Z197"/>
    <mergeCell ref="AA196:AA197"/>
    <mergeCell ref="AB196:AB197"/>
    <mergeCell ref="AC196:AC197"/>
    <mergeCell ref="AD196:AD197"/>
    <mergeCell ref="AE196:AE197"/>
    <mergeCell ref="AF196:AF197"/>
    <mergeCell ref="AG196:AG197"/>
    <mergeCell ref="AH196:AH197"/>
    <mergeCell ref="AI196:AI197"/>
    <mergeCell ref="AJ196:AJ197"/>
    <mergeCell ref="AK196:AK197"/>
    <mergeCell ref="AL196:AL197"/>
    <mergeCell ref="AM196:AM197"/>
    <mergeCell ref="AN196:AN197"/>
    <mergeCell ref="AO196:AO197"/>
    <mergeCell ref="AP196:AP197"/>
    <mergeCell ref="AQ196:AQ197"/>
    <mergeCell ref="AR196:AR197"/>
    <mergeCell ref="AS196:AS197"/>
    <mergeCell ref="AV196:AV197"/>
    <mergeCell ref="AZ196:AZ197"/>
    <mergeCell ref="BA196:BA197"/>
    <mergeCell ref="BB196:BB197"/>
    <mergeCell ref="BC196:BC197"/>
    <mergeCell ref="BD196:BD197"/>
    <mergeCell ref="BE196:BE197"/>
    <mergeCell ref="BF196:BH196"/>
    <mergeCell ref="BF197:BH197"/>
    <mergeCell ref="A198:A201"/>
    <mergeCell ref="B198:F201"/>
    <mergeCell ref="G198:G201"/>
    <mergeCell ref="H198:H201"/>
    <mergeCell ref="I198:I201"/>
    <mergeCell ref="J198:J201"/>
    <mergeCell ref="K198:K201"/>
    <mergeCell ref="L198:L201"/>
    <mergeCell ref="M198:M201"/>
    <mergeCell ref="O198:O201"/>
    <mergeCell ref="P198:R199"/>
    <mergeCell ref="S198:S199"/>
    <mergeCell ref="T198:T199"/>
    <mergeCell ref="U198:U199"/>
    <mergeCell ref="V198:V199"/>
    <mergeCell ref="W198:W199"/>
    <mergeCell ref="X198:X199"/>
    <mergeCell ref="Y198:Y199"/>
    <mergeCell ref="Z198:Z199"/>
    <mergeCell ref="AA198:AA199"/>
    <mergeCell ref="AB198:AB199"/>
    <mergeCell ref="AC198:AC199"/>
    <mergeCell ref="AD198:AD199"/>
    <mergeCell ref="AE198:AE199"/>
    <mergeCell ref="AF198:AF199"/>
    <mergeCell ref="AG198:AG199"/>
    <mergeCell ref="AH198:AH199"/>
    <mergeCell ref="AI198:AI199"/>
    <mergeCell ref="AJ198:AJ199"/>
    <mergeCell ref="AK198:AK199"/>
    <mergeCell ref="AL198:AL199"/>
    <mergeCell ref="AM198:AM199"/>
    <mergeCell ref="AN198:AN199"/>
    <mergeCell ref="AO198:AO199"/>
    <mergeCell ref="AP198:AP199"/>
    <mergeCell ref="AQ198:AQ199"/>
    <mergeCell ref="AR198:AR199"/>
    <mergeCell ref="AS198:AS199"/>
    <mergeCell ref="AV198:AV199"/>
    <mergeCell ref="AX198:AX201"/>
    <mergeCell ref="AY198:AY199"/>
    <mergeCell ref="BF198:BH198"/>
    <mergeCell ref="N199:N200"/>
    <mergeCell ref="AT199:AT200"/>
    <mergeCell ref="AW199:AW200"/>
    <mergeCell ref="BF199:BH199"/>
    <mergeCell ref="P200:P201"/>
    <mergeCell ref="Q200:Q201"/>
    <mergeCell ref="R200:R201"/>
    <mergeCell ref="S200:S201"/>
    <mergeCell ref="T200:T201"/>
    <mergeCell ref="U200:U201"/>
    <mergeCell ref="V200:V201"/>
    <mergeCell ref="W200:W201"/>
    <mergeCell ref="X200:X201"/>
    <mergeCell ref="Y200:Y201"/>
    <mergeCell ref="Z200:Z201"/>
    <mergeCell ref="AA200:AA201"/>
    <mergeCell ref="AB200:AB201"/>
    <mergeCell ref="AC200:AC201"/>
    <mergeCell ref="AD200:AD201"/>
    <mergeCell ref="AE200:AE201"/>
    <mergeCell ref="AF200:AF201"/>
    <mergeCell ref="AG200:AG201"/>
    <mergeCell ref="AH200:AH201"/>
    <mergeCell ref="AI200:AI201"/>
    <mergeCell ref="AJ200:AJ201"/>
    <mergeCell ref="AK200:AK201"/>
    <mergeCell ref="AL200:AL201"/>
    <mergeCell ref="AM200:AM201"/>
    <mergeCell ref="AN200:AN201"/>
    <mergeCell ref="AO200:AO201"/>
    <mergeCell ref="AP200:AP201"/>
    <mergeCell ref="AQ200:AQ201"/>
    <mergeCell ref="AR200:AR201"/>
    <mergeCell ref="AS200:AS201"/>
    <mergeCell ref="AV200:AV201"/>
    <mergeCell ref="AZ200:AZ201"/>
    <mergeCell ref="BA200:BA201"/>
    <mergeCell ref="BB200:BB201"/>
    <mergeCell ref="BC200:BC201"/>
    <mergeCell ref="BD200:BD201"/>
    <mergeCell ref="BE200:BE201"/>
    <mergeCell ref="BF200:BH200"/>
    <mergeCell ref="BF201:BH201"/>
    <mergeCell ref="A202:A205"/>
    <mergeCell ref="B202:F205"/>
    <mergeCell ref="G202:G205"/>
    <mergeCell ref="H202:H205"/>
    <mergeCell ref="I202:I205"/>
    <mergeCell ref="J202:J205"/>
    <mergeCell ref="K202:K205"/>
    <mergeCell ref="L202:L205"/>
    <mergeCell ref="M202:M205"/>
    <mergeCell ref="O202:O205"/>
    <mergeCell ref="P202:R203"/>
    <mergeCell ref="S202:S203"/>
    <mergeCell ref="T202:T203"/>
    <mergeCell ref="U202:U203"/>
    <mergeCell ref="V202:V203"/>
    <mergeCell ref="W202:W203"/>
    <mergeCell ref="X202:X203"/>
    <mergeCell ref="Y202:Y203"/>
    <mergeCell ref="Z202:Z203"/>
    <mergeCell ref="AA202:AA203"/>
    <mergeCell ref="AB202:AB203"/>
    <mergeCell ref="AC202:AC203"/>
    <mergeCell ref="AD202:AD203"/>
    <mergeCell ref="AE202:AE203"/>
    <mergeCell ref="AF202:AF203"/>
    <mergeCell ref="AG202:AG203"/>
    <mergeCell ref="AH202:AH203"/>
    <mergeCell ref="AI202:AI203"/>
    <mergeCell ref="AJ202:AJ203"/>
    <mergeCell ref="AK202:AK203"/>
    <mergeCell ref="AL202:AL203"/>
    <mergeCell ref="AM202:AM203"/>
    <mergeCell ref="AN202:AN203"/>
    <mergeCell ref="AO202:AO203"/>
    <mergeCell ref="AP202:AP203"/>
    <mergeCell ref="AQ202:AQ203"/>
    <mergeCell ref="AR202:AR203"/>
    <mergeCell ref="AS202:AS203"/>
    <mergeCell ref="AV202:AV203"/>
    <mergeCell ref="AX202:AX205"/>
    <mergeCell ref="AY202:AY203"/>
    <mergeCell ref="BF202:BH202"/>
    <mergeCell ref="N203:N204"/>
    <mergeCell ref="AT203:AT204"/>
    <mergeCell ref="AW203:AW204"/>
    <mergeCell ref="BF203:BH203"/>
    <mergeCell ref="P204:P205"/>
    <mergeCell ref="Q204:Q205"/>
    <mergeCell ref="R204:R205"/>
    <mergeCell ref="S204:S205"/>
    <mergeCell ref="T204:T205"/>
    <mergeCell ref="U204:U205"/>
    <mergeCell ref="V204:V205"/>
    <mergeCell ref="W204:W205"/>
    <mergeCell ref="X204:X205"/>
    <mergeCell ref="Y204:Y205"/>
    <mergeCell ref="Z204:Z205"/>
    <mergeCell ref="AA204:AA205"/>
    <mergeCell ref="AB204:AB205"/>
    <mergeCell ref="AC204:AC205"/>
    <mergeCell ref="AD204:AD205"/>
    <mergeCell ref="AE204:AE205"/>
    <mergeCell ref="AF204:AF205"/>
    <mergeCell ref="AG204:AG205"/>
    <mergeCell ref="AH204:AH205"/>
    <mergeCell ref="AI204:AI205"/>
    <mergeCell ref="AJ204:AJ205"/>
    <mergeCell ref="AK204:AK205"/>
    <mergeCell ref="AL204:AL205"/>
    <mergeCell ref="AM204:AM205"/>
    <mergeCell ref="AN204:AN205"/>
    <mergeCell ref="AO204:AO205"/>
    <mergeCell ref="AP204:AP205"/>
    <mergeCell ref="AQ204:AQ205"/>
    <mergeCell ref="AR204:AR205"/>
    <mergeCell ref="AS204:AS205"/>
    <mergeCell ref="AV204:AV205"/>
    <mergeCell ref="AZ204:AZ205"/>
    <mergeCell ref="BA204:BA205"/>
    <mergeCell ref="BB204:BB205"/>
    <mergeCell ref="BC204:BC205"/>
    <mergeCell ref="BD204:BD205"/>
    <mergeCell ref="BE204:BE205"/>
    <mergeCell ref="BF204:BH204"/>
    <mergeCell ref="BF205:BH205"/>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Y206:Y207"/>
    <mergeCell ref="Z206:Z207"/>
    <mergeCell ref="AA206:AA207"/>
    <mergeCell ref="AB206:AB207"/>
    <mergeCell ref="AC206:AC207"/>
    <mergeCell ref="AD206:AD207"/>
    <mergeCell ref="AE206:AE207"/>
    <mergeCell ref="AF206:AF207"/>
    <mergeCell ref="AG206:AG207"/>
    <mergeCell ref="AH206:AH207"/>
    <mergeCell ref="AI206:AI207"/>
    <mergeCell ref="AJ206:AJ207"/>
    <mergeCell ref="AK206:AK207"/>
    <mergeCell ref="AL206:AL207"/>
    <mergeCell ref="AM206:AM207"/>
    <mergeCell ref="AN206:AN207"/>
    <mergeCell ref="AO206:AO207"/>
    <mergeCell ref="AP206:AP207"/>
    <mergeCell ref="AQ206:AQ207"/>
    <mergeCell ref="AR206:AR207"/>
    <mergeCell ref="AS206:AS207"/>
    <mergeCell ref="AV206:AV207"/>
    <mergeCell ref="AX206:AX209"/>
    <mergeCell ref="AY206:AY207"/>
    <mergeCell ref="BF206:BH206"/>
    <mergeCell ref="N207:N208"/>
    <mergeCell ref="AT207:AT208"/>
    <mergeCell ref="AW207:AW208"/>
    <mergeCell ref="BF207:BH207"/>
    <mergeCell ref="P208:P209"/>
    <mergeCell ref="Q208:Q209"/>
    <mergeCell ref="R208:R209"/>
    <mergeCell ref="S208:S209"/>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H208:AH209"/>
    <mergeCell ref="AI208:AI209"/>
    <mergeCell ref="AJ208:AJ209"/>
    <mergeCell ref="AK208:AK209"/>
    <mergeCell ref="AL208:AL209"/>
    <mergeCell ref="AM208:AM209"/>
    <mergeCell ref="AN208:AN209"/>
    <mergeCell ref="AO208:AO209"/>
    <mergeCell ref="AP208:AP209"/>
    <mergeCell ref="AQ208:AQ209"/>
    <mergeCell ref="AR208:AR209"/>
    <mergeCell ref="AS208:AS209"/>
    <mergeCell ref="AV208:AV209"/>
    <mergeCell ref="AZ208:AZ209"/>
    <mergeCell ref="BA208:BA209"/>
    <mergeCell ref="BB208:BB209"/>
    <mergeCell ref="BC208:BC209"/>
    <mergeCell ref="BD208:BD209"/>
    <mergeCell ref="BE208:BE209"/>
    <mergeCell ref="BF208:BH208"/>
    <mergeCell ref="BF209:BH209"/>
    <mergeCell ref="A210:A213"/>
    <mergeCell ref="B210:F213"/>
    <mergeCell ref="G210:G213"/>
    <mergeCell ref="H210:H213"/>
    <mergeCell ref="I210:I213"/>
    <mergeCell ref="J210:J213"/>
    <mergeCell ref="K210:K213"/>
    <mergeCell ref="L210:L213"/>
    <mergeCell ref="M210:M213"/>
    <mergeCell ref="O210:O213"/>
    <mergeCell ref="P210:R211"/>
    <mergeCell ref="S210:S211"/>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AI210:AI211"/>
    <mergeCell ref="AJ210:AJ211"/>
    <mergeCell ref="AK210:AK211"/>
    <mergeCell ref="AL210:AL211"/>
    <mergeCell ref="AM210:AM211"/>
    <mergeCell ref="AN210:AN211"/>
    <mergeCell ref="AO210:AO211"/>
    <mergeCell ref="AP210:AP211"/>
    <mergeCell ref="AQ210:AQ211"/>
    <mergeCell ref="AR210:AR211"/>
    <mergeCell ref="AS210:AS211"/>
    <mergeCell ref="AV210:AV211"/>
    <mergeCell ref="AX210:AX213"/>
    <mergeCell ref="AY210:AY211"/>
    <mergeCell ref="BF210:BH210"/>
    <mergeCell ref="N211:N212"/>
    <mergeCell ref="AT211:AT212"/>
    <mergeCell ref="AW211:AW212"/>
    <mergeCell ref="BF211:BH211"/>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AJ212:AJ213"/>
    <mergeCell ref="AK212:AK213"/>
    <mergeCell ref="AL212:AL213"/>
    <mergeCell ref="AM212:AM213"/>
    <mergeCell ref="AN212:AN213"/>
    <mergeCell ref="AO212:AO213"/>
    <mergeCell ref="AP212:AP213"/>
    <mergeCell ref="AQ212:AQ213"/>
    <mergeCell ref="AR212:AR213"/>
    <mergeCell ref="AS212:AS213"/>
    <mergeCell ref="AV212:AV213"/>
    <mergeCell ref="AZ212:AZ213"/>
    <mergeCell ref="BA212:BA213"/>
    <mergeCell ref="BB212:BB213"/>
    <mergeCell ref="BC212:BC213"/>
    <mergeCell ref="BD212:BD213"/>
    <mergeCell ref="BE212:BE213"/>
    <mergeCell ref="BF212:BH212"/>
    <mergeCell ref="BF213:BH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C214:AC215"/>
    <mergeCell ref="AD214:AD215"/>
    <mergeCell ref="AE214:AE215"/>
    <mergeCell ref="AF214:AF215"/>
    <mergeCell ref="AG214:AG215"/>
    <mergeCell ref="AH214:AH215"/>
    <mergeCell ref="AI214:AI215"/>
    <mergeCell ref="AJ214:AJ215"/>
    <mergeCell ref="AK214:AK215"/>
    <mergeCell ref="AL214:AL215"/>
    <mergeCell ref="AM214:AM215"/>
    <mergeCell ref="AN214:AN215"/>
    <mergeCell ref="AO214:AO215"/>
    <mergeCell ref="AP214:AP215"/>
    <mergeCell ref="AQ214:AQ215"/>
    <mergeCell ref="AR214:AR215"/>
    <mergeCell ref="AS214:AS215"/>
    <mergeCell ref="AV214:AV215"/>
    <mergeCell ref="AX214:AX217"/>
    <mergeCell ref="AY214:AY215"/>
    <mergeCell ref="BF214:BH214"/>
    <mergeCell ref="N215:N216"/>
    <mergeCell ref="AT215:AT216"/>
    <mergeCell ref="AW215:AW216"/>
    <mergeCell ref="BF215:BH215"/>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F216:AF217"/>
    <mergeCell ref="AG216:AG217"/>
    <mergeCell ref="AH216:AH217"/>
    <mergeCell ref="AI216:AI217"/>
    <mergeCell ref="AJ216:AJ217"/>
    <mergeCell ref="AK216:AK217"/>
    <mergeCell ref="AL216:AL217"/>
    <mergeCell ref="AM216:AM217"/>
    <mergeCell ref="AN216:AN217"/>
    <mergeCell ref="AO216:AO217"/>
    <mergeCell ref="AP216:AP217"/>
    <mergeCell ref="AQ216:AQ217"/>
    <mergeCell ref="AR216:AR217"/>
    <mergeCell ref="AS216:AS217"/>
    <mergeCell ref="AV216:AV217"/>
    <mergeCell ref="AZ216:AZ217"/>
    <mergeCell ref="BA216:BA217"/>
    <mergeCell ref="BB216:BB217"/>
    <mergeCell ref="BC216:BC217"/>
    <mergeCell ref="BD216:BD217"/>
    <mergeCell ref="BE216:BE217"/>
    <mergeCell ref="BF216:BH216"/>
    <mergeCell ref="BF217:BH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X218:X219"/>
    <mergeCell ref="Y218:Y219"/>
    <mergeCell ref="Z218:Z219"/>
    <mergeCell ref="AA218:AA219"/>
    <mergeCell ref="AB218:AB219"/>
    <mergeCell ref="AC218:AC219"/>
    <mergeCell ref="AD218:AD219"/>
    <mergeCell ref="AE218:AE219"/>
    <mergeCell ref="AF218:AF219"/>
    <mergeCell ref="AG218:AG219"/>
    <mergeCell ref="AH218:AH219"/>
    <mergeCell ref="AI218:AI219"/>
    <mergeCell ref="AJ218:AJ219"/>
    <mergeCell ref="AK218:AK219"/>
    <mergeCell ref="AL218:AL219"/>
    <mergeCell ref="AM218:AM219"/>
    <mergeCell ref="AN218:AN219"/>
    <mergeCell ref="AO218:AO219"/>
    <mergeCell ref="AP218:AP219"/>
    <mergeCell ref="AQ218:AQ219"/>
    <mergeCell ref="AR218:AR219"/>
    <mergeCell ref="AS218:AS219"/>
    <mergeCell ref="AV218:AV219"/>
    <mergeCell ref="AX218:AX221"/>
    <mergeCell ref="AY218:AY219"/>
    <mergeCell ref="BF218:BH218"/>
    <mergeCell ref="N219:N220"/>
    <mergeCell ref="AT219:AT220"/>
    <mergeCell ref="AW219:AW220"/>
    <mergeCell ref="BF219:BH219"/>
    <mergeCell ref="P220:P221"/>
    <mergeCell ref="Q220:Q221"/>
    <mergeCell ref="R220:R221"/>
    <mergeCell ref="S220:S221"/>
    <mergeCell ref="T220:T221"/>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L220:AL221"/>
    <mergeCell ref="AM220:AM221"/>
    <mergeCell ref="AN220:AN221"/>
    <mergeCell ref="AO220:AO221"/>
    <mergeCell ref="AP220:AP221"/>
    <mergeCell ref="AQ220:AQ221"/>
    <mergeCell ref="AR220:AR221"/>
    <mergeCell ref="AS220:AS221"/>
    <mergeCell ref="AV220:AV221"/>
    <mergeCell ref="AZ220:AZ221"/>
    <mergeCell ref="BA220:BA221"/>
    <mergeCell ref="BB220:BB221"/>
    <mergeCell ref="BC220:BC221"/>
    <mergeCell ref="BD220:BD221"/>
    <mergeCell ref="BE220:BE221"/>
    <mergeCell ref="BF220:BH220"/>
    <mergeCell ref="BF221:BH221"/>
    <mergeCell ref="A222:A225"/>
    <mergeCell ref="B222:F225"/>
    <mergeCell ref="G222:G225"/>
    <mergeCell ref="H222:H225"/>
    <mergeCell ref="I222:I225"/>
    <mergeCell ref="J222:J225"/>
    <mergeCell ref="K222:K225"/>
    <mergeCell ref="L222:L225"/>
    <mergeCell ref="M222:M225"/>
    <mergeCell ref="O222:O225"/>
    <mergeCell ref="P222:R223"/>
    <mergeCell ref="S222:S223"/>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F222:AF223"/>
    <mergeCell ref="AG222:AG223"/>
    <mergeCell ref="AH222:AH223"/>
    <mergeCell ref="AI222:AI223"/>
    <mergeCell ref="AJ222:AJ223"/>
    <mergeCell ref="AK222:AK223"/>
    <mergeCell ref="AL222:AL223"/>
    <mergeCell ref="AM222:AM223"/>
    <mergeCell ref="AN222:AN223"/>
    <mergeCell ref="AO222:AO223"/>
    <mergeCell ref="AP222:AP223"/>
    <mergeCell ref="AQ222:AQ223"/>
    <mergeCell ref="AR222:AR223"/>
    <mergeCell ref="AS222:AS223"/>
    <mergeCell ref="AV222:AV223"/>
    <mergeCell ref="AX222:AX225"/>
    <mergeCell ref="AY222:AY223"/>
    <mergeCell ref="BF222:BH222"/>
    <mergeCell ref="N223:N224"/>
    <mergeCell ref="AT223:AT224"/>
    <mergeCell ref="AW223:AW224"/>
    <mergeCell ref="BF223:BH223"/>
    <mergeCell ref="P224:P225"/>
    <mergeCell ref="Q224:Q225"/>
    <mergeCell ref="R224:R225"/>
    <mergeCell ref="S224:S225"/>
    <mergeCell ref="T224:T225"/>
    <mergeCell ref="U224:U225"/>
    <mergeCell ref="V224:V225"/>
    <mergeCell ref="W224:W225"/>
    <mergeCell ref="X224:X225"/>
    <mergeCell ref="Y224:Y225"/>
    <mergeCell ref="Z224:Z225"/>
    <mergeCell ref="AA224:AA225"/>
    <mergeCell ref="AB224:AB225"/>
    <mergeCell ref="AC224:AC225"/>
    <mergeCell ref="AD224:AD225"/>
    <mergeCell ref="AE224:AE225"/>
    <mergeCell ref="AF224:AF225"/>
    <mergeCell ref="AG224:AG225"/>
    <mergeCell ref="AH224:AH225"/>
    <mergeCell ref="AI224:AI225"/>
    <mergeCell ref="AJ224:AJ225"/>
    <mergeCell ref="AK224:AK225"/>
    <mergeCell ref="AL224:AL225"/>
    <mergeCell ref="AM224:AM225"/>
    <mergeCell ref="AN224:AN225"/>
    <mergeCell ref="AO224:AO225"/>
    <mergeCell ref="AP224:AP225"/>
    <mergeCell ref="AQ224:AQ225"/>
    <mergeCell ref="AR224:AR225"/>
    <mergeCell ref="AS224:AS225"/>
    <mergeCell ref="AV224:AV225"/>
    <mergeCell ref="AZ224:AZ225"/>
    <mergeCell ref="BA224:BA225"/>
    <mergeCell ref="BB224:BB225"/>
    <mergeCell ref="BC224:BC225"/>
    <mergeCell ref="BD224:BD225"/>
    <mergeCell ref="BE224:BE225"/>
    <mergeCell ref="BF224:BH224"/>
    <mergeCell ref="BF225:BH225"/>
    <mergeCell ref="A226:A229"/>
    <mergeCell ref="B226:F229"/>
    <mergeCell ref="G226:G229"/>
    <mergeCell ref="H226:H229"/>
    <mergeCell ref="I226:I229"/>
    <mergeCell ref="J226:J229"/>
    <mergeCell ref="K226:K229"/>
    <mergeCell ref="L226:L229"/>
    <mergeCell ref="M226:M229"/>
    <mergeCell ref="O226:O229"/>
    <mergeCell ref="P226:R227"/>
    <mergeCell ref="S226:S227"/>
    <mergeCell ref="T226:T227"/>
    <mergeCell ref="U226:U227"/>
    <mergeCell ref="V226:V227"/>
    <mergeCell ref="W226:W227"/>
    <mergeCell ref="X226:X227"/>
    <mergeCell ref="Y226:Y227"/>
    <mergeCell ref="Z226:Z227"/>
    <mergeCell ref="AA226:AA227"/>
    <mergeCell ref="AB226:AB227"/>
    <mergeCell ref="AC226:AC227"/>
    <mergeCell ref="AD226:AD227"/>
    <mergeCell ref="AE226:AE227"/>
    <mergeCell ref="AF226:AF227"/>
    <mergeCell ref="AG226:AG227"/>
    <mergeCell ref="AH226:AH227"/>
    <mergeCell ref="AI226:AI227"/>
    <mergeCell ref="AJ226:AJ227"/>
    <mergeCell ref="AK226:AK227"/>
    <mergeCell ref="AL226:AL227"/>
    <mergeCell ref="AM226:AM227"/>
    <mergeCell ref="AN226:AN227"/>
    <mergeCell ref="AO226:AO227"/>
    <mergeCell ref="AP226:AP227"/>
    <mergeCell ref="AQ226:AQ227"/>
    <mergeCell ref="AR226:AR227"/>
    <mergeCell ref="AS226:AS227"/>
    <mergeCell ref="AV226:AV227"/>
    <mergeCell ref="AX226:AX229"/>
    <mergeCell ref="AY226:AY227"/>
    <mergeCell ref="BF226:BH226"/>
    <mergeCell ref="N227:N228"/>
    <mergeCell ref="AT227:AT228"/>
    <mergeCell ref="AW227:AW228"/>
    <mergeCell ref="BF227:BH227"/>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AG228:AG229"/>
    <mergeCell ref="AH228:AH229"/>
    <mergeCell ref="AI228:AI229"/>
    <mergeCell ref="AJ228:AJ229"/>
    <mergeCell ref="AK228:AK229"/>
    <mergeCell ref="AL228:AL229"/>
    <mergeCell ref="AM228:AM229"/>
    <mergeCell ref="AN228:AN229"/>
    <mergeCell ref="AO228:AO229"/>
    <mergeCell ref="AP228:AP229"/>
    <mergeCell ref="AQ228:AQ229"/>
    <mergeCell ref="AR228:AR229"/>
    <mergeCell ref="AS228:AS229"/>
    <mergeCell ref="AV228:AV229"/>
    <mergeCell ref="AZ228:AZ229"/>
    <mergeCell ref="BA228:BA229"/>
    <mergeCell ref="BB228:BB229"/>
    <mergeCell ref="BC228:BC229"/>
    <mergeCell ref="BD228:BD229"/>
    <mergeCell ref="BE228:BE229"/>
    <mergeCell ref="BF228:BH228"/>
    <mergeCell ref="BF229:BH229"/>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Y230:Y231"/>
    <mergeCell ref="Z230:Z231"/>
    <mergeCell ref="AA230:AA231"/>
    <mergeCell ref="AB230:AB231"/>
    <mergeCell ref="AC230:AC231"/>
    <mergeCell ref="AD230:AD231"/>
    <mergeCell ref="AE230:AE231"/>
    <mergeCell ref="AF230:AF231"/>
    <mergeCell ref="AG230:AG231"/>
    <mergeCell ref="AH230:AH231"/>
    <mergeCell ref="AI230:AI231"/>
    <mergeCell ref="AJ230:AJ231"/>
    <mergeCell ref="AK230:AK231"/>
    <mergeCell ref="AL230:AL231"/>
    <mergeCell ref="AM230:AM231"/>
    <mergeCell ref="AN230:AN231"/>
    <mergeCell ref="AO230:AO231"/>
    <mergeCell ref="AP230:AP231"/>
    <mergeCell ref="AQ230:AQ231"/>
    <mergeCell ref="AR230:AR231"/>
    <mergeCell ref="AS230:AS231"/>
    <mergeCell ref="AV230:AV231"/>
    <mergeCell ref="AX230:AX233"/>
    <mergeCell ref="AY230:AY231"/>
    <mergeCell ref="BF230:BH230"/>
    <mergeCell ref="N231:N232"/>
    <mergeCell ref="AT231:AT232"/>
    <mergeCell ref="AW231:AW232"/>
    <mergeCell ref="BF231:BH231"/>
    <mergeCell ref="P232:P233"/>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AH232:AH233"/>
    <mergeCell ref="AI232:AI233"/>
    <mergeCell ref="AJ232:AJ233"/>
    <mergeCell ref="AK232:AK233"/>
    <mergeCell ref="AL232:AL233"/>
    <mergeCell ref="AM232:AM233"/>
    <mergeCell ref="AN232:AN233"/>
    <mergeCell ref="AO232:AO233"/>
    <mergeCell ref="AP232:AP233"/>
    <mergeCell ref="AQ232:AQ233"/>
    <mergeCell ref="AR232:AR233"/>
    <mergeCell ref="AS232:AS233"/>
    <mergeCell ref="AV232:AV233"/>
    <mergeCell ref="AZ232:AZ233"/>
    <mergeCell ref="BA232:BA233"/>
    <mergeCell ref="BB232:BB233"/>
    <mergeCell ref="BC232:BC233"/>
    <mergeCell ref="BD232:BD233"/>
    <mergeCell ref="BE232:BE233"/>
    <mergeCell ref="BF232:BH232"/>
    <mergeCell ref="BF233:BH233"/>
    <mergeCell ref="A234:A237"/>
    <mergeCell ref="B234:F237"/>
    <mergeCell ref="G234:G237"/>
    <mergeCell ref="H234:H237"/>
    <mergeCell ref="I234:I237"/>
    <mergeCell ref="J234:J237"/>
    <mergeCell ref="K234:K237"/>
    <mergeCell ref="L234:L237"/>
    <mergeCell ref="M234:M237"/>
    <mergeCell ref="O234:O237"/>
    <mergeCell ref="P234:R235"/>
    <mergeCell ref="S234:S235"/>
    <mergeCell ref="T234:T235"/>
    <mergeCell ref="U234:U235"/>
    <mergeCell ref="V234:V235"/>
    <mergeCell ref="W234:W235"/>
    <mergeCell ref="X234:X235"/>
    <mergeCell ref="Y234:Y235"/>
    <mergeCell ref="Z234:Z235"/>
    <mergeCell ref="AA234:AA235"/>
    <mergeCell ref="AB234:AB235"/>
    <mergeCell ref="AC234:AC235"/>
    <mergeCell ref="AD234:AD235"/>
    <mergeCell ref="AE234:AE235"/>
    <mergeCell ref="AF234:AF235"/>
    <mergeCell ref="AG234:AG235"/>
    <mergeCell ref="AH234:AH235"/>
    <mergeCell ref="AI234:AI235"/>
    <mergeCell ref="AJ234:AJ235"/>
    <mergeCell ref="AK234:AK235"/>
    <mergeCell ref="AL234:AL235"/>
    <mergeCell ref="AM234:AM235"/>
    <mergeCell ref="AN234:AN235"/>
    <mergeCell ref="AO234:AO235"/>
    <mergeCell ref="AP234:AP235"/>
    <mergeCell ref="AQ234:AQ235"/>
    <mergeCell ref="AR234:AR235"/>
    <mergeCell ref="AS234:AS235"/>
    <mergeCell ref="AV234:AV235"/>
    <mergeCell ref="AX234:AX237"/>
    <mergeCell ref="AY234:AY235"/>
    <mergeCell ref="BF234:BH234"/>
    <mergeCell ref="N235:N236"/>
    <mergeCell ref="AT235:AT236"/>
    <mergeCell ref="AW235:AW236"/>
    <mergeCell ref="BF235:BH235"/>
    <mergeCell ref="P236:P237"/>
    <mergeCell ref="Q236:Q237"/>
    <mergeCell ref="R236:R237"/>
    <mergeCell ref="S236:S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G236:AG237"/>
    <mergeCell ref="AH236:AH237"/>
    <mergeCell ref="AI236:AI237"/>
    <mergeCell ref="AJ236:AJ237"/>
    <mergeCell ref="AK236:AK237"/>
    <mergeCell ref="AL236:AL237"/>
    <mergeCell ref="AM236:AM237"/>
    <mergeCell ref="AN236:AN237"/>
    <mergeCell ref="AO236:AO237"/>
    <mergeCell ref="AP236:AP237"/>
    <mergeCell ref="AQ236:AQ237"/>
    <mergeCell ref="AR236:AR237"/>
    <mergeCell ref="AS236:AS237"/>
    <mergeCell ref="AV236:AV237"/>
    <mergeCell ref="AZ236:AZ237"/>
    <mergeCell ref="BA236:BA237"/>
    <mergeCell ref="BB236:BB237"/>
    <mergeCell ref="BC236:BC237"/>
    <mergeCell ref="BD236:BD237"/>
    <mergeCell ref="BE236:BE237"/>
    <mergeCell ref="BF236:BH236"/>
    <mergeCell ref="BF237:BH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38:AE239"/>
    <mergeCell ref="AF238:AF239"/>
    <mergeCell ref="AG238:AG239"/>
    <mergeCell ref="AH238:AH239"/>
    <mergeCell ref="AI238:AI239"/>
    <mergeCell ref="AJ238:AJ239"/>
    <mergeCell ref="AK238:AK239"/>
    <mergeCell ref="AL238:AL239"/>
    <mergeCell ref="AM238:AM239"/>
    <mergeCell ref="AN238:AN239"/>
    <mergeCell ref="AO238:AO239"/>
    <mergeCell ref="AP238:AP239"/>
    <mergeCell ref="AQ238:AQ239"/>
    <mergeCell ref="AR238:AR239"/>
    <mergeCell ref="AS238:AS239"/>
    <mergeCell ref="AV238:AV239"/>
    <mergeCell ref="AX238:AX241"/>
    <mergeCell ref="AY238:AY239"/>
    <mergeCell ref="BF238:BH238"/>
    <mergeCell ref="N239:N240"/>
    <mergeCell ref="AT239:AT240"/>
    <mergeCell ref="AW239:AW240"/>
    <mergeCell ref="BF239:BH239"/>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E240:AE241"/>
    <mergeCell ref="AF240:AF241"/>
    <mergeCell ref="AG240:AG241"/>
    <mergeCell ref="AH240:AH241"/>
    <mergeCell ref="AI240:AI241"/>
    <mergeCell ref="AJ240:AJ241"/>
    <mergeCell ref="AK240:AK241"/>
    <mergeCell ref="AL240:AL241"/>
    <mergeCell ref="AM240:AM241"/>
    <mergeCell ref="AN240:AN241"/>
    <mergeCell ref="AO240:AO241"/>
    <mergeCell ref="AP240:AP241"/>
    <mergeCell ref="AQ240:AQ241"/>
    <mergeCell ref="AR240:AR241"/>
    <mergeCell ref="AS240:AS241"/>
    <mergeCell ref="AV240:AV241"/>
    <mergeCell ref="AZ240:AZ241"/>
    <mergeCell ref="BA240:BA241"/>
    <mergeCell ref="BB240:BB241"/>
    <mergeCell ref="BC240:BC241"/>
    <mergeCell ref="BD240:BD241"/>
    <mergeCell ref="BE240:BE241"/>
    <mergeCell ref="BF240:BH240"/>
    <mergeCell ref="BF241:BH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X242:X243"/>
    <mergeCell ref="Y242:Y243"/>
    <mergeCell ref="Z242:Z243"/>
    <mergeCell ref="AA242:AA243"/>
    <mergeCell ref="AB242:AB243"/>
    <mergeCell ref="AC242:AC243"/>
    <mergeCell ref="AD242:AD243"/>
    <mergeCell ref="AE242:AE243"/>
    <mergeCell ref="AF242:AF243"/>
    <mergeCell ref="AG242:AG243"/>
    <mergeCell ref="AH242:AH243"/>
    <mergeCell ref="AI242:AI243"/>
    <mergeCell ref="AJ242:AJ243"/>
    <mergeCell ref="AK242:AK243"/>
    <mergeCell ref="AL242:AL243"/>
    <mergeCell ref="AM242:AM243"/>
    <mergeCell ref="AN242:AN243"/>
    <mergeCell ref="AO242:AO243"/>
    <mergeCell ref="AP242:AP243"/>
    <mergeCell ref="AQ242:AQ243"/>
    <mergeCell ref="AR242:AR243"/>
    <mergeCell ref="AS242:AS243"/>
    <mergeCell ref="AV242:AV243"/>
    <mergeCell ref="AX242:AX245"/>
    <mergeCell ref="AY242:AY243"/>
    <mergeCell ref="BF242:BH242"/>
    <mergeCell ref="N243:N244"/>
    <mergeCell ref="AT243:AT244"/>
    <mergeCell ref="AW243:AW244"/>
    <mergeCell ref="BF243:BH243"/>
    <mergeCell ref="P244:P245"/>
    <mergeCell ref="Q244:Q245"/>
    <mergeCell ref="R244:R245"/>
    <mergeCell ref="S244:S245"/>
    <mergeCell ref="T244:T245"/>
    <mergeCell ref="U244:U245"/>
    <mergeCell ref="V244:V245"/>
    <mergeCell ref="W244:W245"/>
    <mergeCell ref="X244:X245"/>
    <mergeCell ref="Y244:Y245"/>
    <mergeCell ref="Z244:Z245"/>
    <mergeCell ref="AA244:AA245"/>
    <mergeCell ref="AB244:AB245"/>
    <mergeCell ref="AC244:AC245"/>
    <mergeCell ref="AD244:AD245"/>
    <mergeCell ref="AE244:AE245"/>
    <mergeCell ref="AF244:AF245"/>
    <mergeCell ref="AG244:AG245"/>
    <mergeCell ref="AH244:AH245"/>
    <mergeCell ref="AI244:AI245"/>
    <mergeCell ref="AJ244:AJ245"/>
    <mergeCell ref="AK244:AK245"/>
    <mergeCell ref="AL244:AL245"/>
    <mergeCell ref="AM244:AM245"/>
    <mergeCell ref="AN244:AN245"/>
    <mergeCell ref="AO244:AO245"/>
    <mergeCell ref="AP244:AP245"/>
    <mergeCell ref="AQ244:AQ245"/>
    <mergeCell ref="AR244:AR245"/>
    <mergeCell ref="AS244:AS245"/>
    <mergeCell ref="AV244:AV245"/>
    <mergeCell ref="AZ244:AZ245"/>
    <mergeCell ref="BA244:BA245"/>
    <mergeCell ref="BB244:BB245"/>
    <mergeCell ref="BC244:BC245"/>
    <mergeCell ref="BD244:BD245"/>
    <mergeCell ref="BE244:BE245"/>
    <mergeCell ref="BF244:BH244"/>
    <mergeCell ref="BF245:BH245"/>
    <mergeCell ref="A246:A249"/>
    <mergeCell ref="B246:F249"/>
    <mergeCell ref="G246:G249"/>
    <mergeCell ref="H246:H249"/>
    <mergeCell ref="I246:I249"/>
    <mergeCell ref="J246:J249"/>
    <mergeCell ref="K246:K249"/>
    <mergeCell ref="L246:L249"/>
    <mergeCell ref="M246:M249"/>
    <mergeCell ref="O246:O249"/>
    <mergeCell ref="P246:R247"/>
    <mergeCell ref="S246:S247"/>
    <mergeCell ref="T246:T247"/>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AJ246:AJ247"/>
    <mergeCell ref="AK246:AK247"/>
    <mergeCell ref="AL246:AL247"/>
    <mergeCell ref="AM246:AM247"/>
    <mergeCell ref="AN246:AN247"/>
    <mergeCell ref="AO246:AO247"/>
    <mergeCell ref="AP246:AP247"/>
    <mergeCell ref="AQ246:AQ247"/>
    <mergeCell ref="AR246:AR247"/>
    <mergeCell ref="AS246:AS247"/>
    <mergeCell ref="AV246:AV247"/>
    <mergeCell ref="AX246:AX249"/>
    <mergeCell ref="AY246:AY247"/>
    <mergeCell ref="BF246:BH246"/>
    <mergeCell ref="N247:N248"/>
    <mergeCell ref="AT247:AT248"/>
    <mergeCell ref="AW247:AW248"/>
    <mergeCell ref="BF247:BH247"/>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AK248:AK249"/>
    <mergeCell ref="AL248:AL249"/>
    <mergeCell ref="AM248:AM249"/>
    <mergeCell ref="AN248:AN249"/>
    <mergeCell ref="AO248:AO249"/>
    <mergeCell ref="AP248:AP249"/>
    <mergeCell ref="AQ248:AQ249"/>
    <mergeCell ref="AR248:AR249"/>
    <mergeCell ref="AS248:AS249"/>
    <mergeCell ref="AV248:AV249"/>
    <mergeCell ref="AZ248:AZ249"/>
    <mergeCell ref="BA248:BA249"/>
    <mergeCell ref="BB248:BB249"/>
    <mergeCell ref="BC248:BC249"/>
    <mergeCell ref="BD248:BD249"/>
    <mergeCell ref="BE248:BE249"/>
    <mergeCell ref="BF248:BH248"/>
    <mergeCell ref="BF249:BH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50:AF251"/>
    <mergeCell ref="AG250:AG251"/>
    <mergeCell ref="AH250:AH251"/>
    <mergeCell ref="AI250:AI251"/>
    <mergeCell ref="AJ250:AJ251"/>
    <mergeCell ref="AK250:AK251"/>
    <mergeCell ref="AL250:AL251"/>
    <mergeCell ref="AM250:AM251"/>
    <mergeCell ref="AN250:AN251"/>
    <mergeCell ref="AO250:AO251"/>
    <mergeCell ref="AP250:AP251"/>
    <mergeCell ref="AQ250:AQ251"/>
    <mergeCell ref="AR250:AR251"/>
    <mergeCell ref="AS250:AS251"/>
    <mergeCell ref="AV250:AV251"/>
    <mergeCell ref="AX250:AX253"/>
    <mergeCell ref="AY250:AY251"/>
    <mergeCell ref="BF250:BH250"/>
    <mergeCell ref="N251:N252"/>
    <mergeCell ref="AT251:AT252"/>
    <mergeCell ref="AW251:AW252"/>
    <mergeCell ref="BF251:BH251"/>
    <mergeCell ref="P252:P253"/>
    <mergeCell ref="Q252:Q253"/>
    <mergeCell ref="R252:R253"/>
    <mergeCell ref="S252:S253"/>
    <mergeCell ref="T252:T253"/>
    <mergeCell ref="U252:U253"/>
    <mergeCell ref="V252:V253"/>
    <mergeCell ref="W252:W253"/>
    <mergeCell ref="X252:X253"/>
    <mergeCell ref="Y252:Y253"/>
    <mergeCell ref="Z252:Z253"/>
    <mergeCell ref="AA252:AA253"/>
    <mergeCell ref="AB252:AB253"/>
    <mergeCell ref="AC252:AC253"/>
    <mergeCell ref="AD252:AD253"/>
    <mergeCell ref="AE252:AE253"/>
    <mergeCell ref="AF252:AF253"/>
    <mergeCell ref="AG252:AG253"/>
    <mergeCell ref="AH252:AH253"/>
    <mergeCell ref="AI252:AI253"/>
    <mergeCell ref="AJ252:AJ253"/>
    <mergeCell ref="AK252:AK253"/>
    <mergeCell ref="AL252:AL253"/>
    <mergeCell ref="AM252:AM253"/>
    <mergeCell ref="AN252:AN253"/>
    <mergeCell ref="AO252:AO253"/>
    <mergeCell ref="AP252:AP253"/>
    <mergeCell ref="AQ252:AQ253"/>
    <mergeCell ref="AR252:AR253"/>
    <mergeCell ref="AS252:AS253"/>
    <mergeCell ref="AV252:AV253"/>
    <mergeCell ref="AZ252:AZ253"/>
    <mergeCell ref="BA252:BA253"/>
    <mergeCell ref="BB252:BB253"/>
    <mergeCell ref="BC252:BC253"/>
    <mergeCell ref="BD252:BD253"/>
    <mergeCell ref="BE252:BE253"/>
    <mergeCell ref="BF252:BH252"/>
    <mergeCell ref="BF253:BH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X254:X255"/>
    <mergeCell ref="Y254:Y255"/>
    <mergeCell ref="Z254:Z255"/>
    <mergeCell ref="AA254:AA255"/>
    <mergeCell ref="AB254:AB255"/>
    <mergeCell ref="AC254:AC255"/>
    <mergeCell ref="AD254:AD255"/>
    <mergeCell ref="AE254:AE255"/>
    <mergeCell ref="AF254:AF255"/>
    <mergeCell ref="AG254:AG255"/>
    <mergeCell ref="AH254:AH255"/>
    <mergeCell ref="AI254:AI255"/>
    <mergeCell ref="AJ254:AJ255"/>
    <mergeCell ref="AK254:AK255"/>
    <mergeCell ref="AL254:AL255"/>
    <mergeCell ref="AM254:AM255"/>
    <mergeCell ref="AN254:AN255"/>
    <mergeCell ref="AO254:AO255"/>
    <mergeCell ref="AP254:AP255"/>
    <mergeCell ref="AQ254:AQ255"/>
    <mergeCell ref="AR254:AR255"/>
    <mergeCell ref="AS254:AS255"/>
    <mergeCell ref="AV254:AV255"/>
    <mergeCell ref="AX254:AX257"/>
    <mergeCell ref="AY254:AY255"/>
    <mergeCell ref="BF254:BH254"/>
    <mergeCell ref="N255:N256"/>
    <mergeCell ref="AT255:AT256"/>
    <mergeCell ref="AW255:AW256"/>
    <mergeCell ref="BF255:BH255"/>
    <mergeCell ref="P256:P257"/>
    <mergeCell ref="Q256:Q257"/>
    <mergeCell ref="R256:R257"/>
    <mergeCell ref="S256:S257"/>
    <mergeCell ref="T256:T257"/>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I256:AI257"/>
    <mergeCell ref="AJ256:AJ257"/>
    <mergeCell ref="AK256:AK257"/>
    <mergeCell ref="AL256:AL257"/>
    <mergeCell ref="AM256:AM257"/>
    <mergeCell ref="AN256:AN257"/>
    <mergeCell ref="AO256:AO257"/>
    <mergeCell ref="AP256:AP257"/>
    <mergeCell ref="AQ256:AQ257"/>
    <mergeCell ref="AR256:AR257"/>
    <mergeCell ref="AS256:AS257"/>
    <mergeCell ref="AV256:AV257"/>
    <mergeCell ref="AZ256:AZ257"/>
    <mergeCell ref="BA256:BA257"/>
    <mergeCell ref="BB256:BB257"/>
    <mergeCell ref="BC256:BC257"/>
    <mergeCell ref="BD256:BD257"/>
    <mergeCell ref="BE256:BE257"/>
    <mergeCell ref="BF256:BH256"/>
    <mergeCell ref="BF257:BH257"/>
    <mergeCell ref="A258:A261"/>
    <mergeCell ref="B258:F261"/>
    <mergeCell ref="G258:G261"/>
    <mergeCell ref="H258:H261"/>
    <mergeCell ref="I258:I261"/>
    <mergeCell ref="J258:J261"/>
    <mergeCell ref="K258:K261"/>
    <mergeCell ref="L258:L261"/>
    <mergeCell ref="M258:M261"/>
    <mergeCell ref="O258:O261"/>
    <mergeCell ref="P258:R259"/>
    <mergeCell ref="S258:S259"/>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AI258:AI259"/>
    <mergeCell ref="AJ258:AJ259"/>
    <mergeCell ref="AK258:AK259"/>
    <mergeCell ref="AL258:AL259"/>
    <mergeCell ref="AM258:AM259"/>
    <mergeCell ref="AN258:AN259"/>
    <mergeCell ref="AO258:AO259"/>
    <mergeCell ref="AP258:AP259"/>
    <mergeCell ref="AQ258:AQ259"/>
    <mergeCell ref="AR258:AR259"/>
    <mergeCell ref="AS258:AS259"/>
    <mergeCell ref="AV258:AV259"/>
    <mergeCell ref="AX258:AX261"/>
    <mergeCell ref="AY258:AY259"/>
    <mergeCell ref="BF258:BH258"/>
    <mergeCell ref="N259:N260"/>
    <mergeCell ref="AT259:AT260"/>
    <mergeCell ref="AW259:AW260"/>
    <mergeCell ref="BF259:BH259"/>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AJ260:AJ261"/>
    <mergeCell ref="AK260:AK261"/>
    <mergeCell ref="AL260:AL261"/>
    <mergeCell ref="AM260:AM261"/>
    <mergeCell ref="AN260:AN261"/>
    <mergeCell ref="AO260:AO261"/>
    <mergeCell ref="AP260:AP261"/>
    <mergeCell ref="AQ260:AQ261"/>
    <mergeCell ref="AR260:AR261"/>
    <mergeCell ref="AS260:AS261"/>
    <mergeCell ref="AV260:AV261"/>
    <mergeCell ref="AZ260:AZ261"/>
    <mergeCell ref="BA260:BA261"/>
    <mergeCell ref="BB260:BB261"/>
    <mergeCell ref="BC260:BC261"/>
    <mergeCell ref="BD260:BD261"/>
    <mergeCell ref="BE260:BE261"/>
    <mergeCell ref="BF260:BH260"/>
    <mergeCell ref="BF261:BH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F262:AF263"/>
    <mergeCell ref="AG262:AG263"/>
    <mergeCell ref="AH262:AH263"/>
    <mergeCell ref="AI262:AI263"/>
    <mergeCell ref="AJ262:AJ263"/>
    <mergeCell ref="AK262:AK263"/>
    <mergeCell ref="AL262:AL263"/>
    <mergeCell ref="AM262:AM263"/>
    <mergeCell ref="AN262:AN263"/>
    <mergeCell ref="AO262:AO263"/>
    <mergeCell ref="AP262:AP263"/>
    <mergeCell ref="AQ262:AQ263"/>
    <mergeCell ref="AR262:AR263"/>
    <mergeCell ref="AS262:AS263"/>
    <mergeCell ref="AV262:AV263"/>
    <mergeCell ref="AX262:AX265"/>
    <mergeCell ref="AY262:AY263"/>
    <mergeCell ref="BF262:BH262"/>
    <mergeCell ref="N263:N264"/>
    <mergeCell ref="AT263:AT264"/>
    <mergeCell ref="AW263:AW264"/>
    <mergeCell ref="BF263:BH263"/>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AF264:AF265"/>
    <mergeCell ref="AG264:AG265"/>
    <mergeCell ref="AH264:AH265"/>
    <mergeCell ref="AI264:AI265"/>
    <mergeCell ref="AJ264:AJ265"/>
    <mergeCell ref="AK264:AK265"/>
    <mergeCell ref="AL264:AL265"/>
    <mergeCell ref="AM264:AM265"/>
    <mergeCell ref="AN264:AN265"/>
    <mergeCell ref="AO264:AO265"/>
    <mergeCell ref="AP264:AP265"/>
    <mergeCell ref="AQ264:AQ265"/>
    <mergeCell ref="AR264:AR265"/>
    <mergeCell ref="AS264:AS265"/>
    <mergeCell ref="AV264:AV265"/>
    <mergeCell ref="AZ264:AZ265"/>
    <mergeCell ref="BA264:BA265"/>
    <mergeCell ref="BB264:BB265"/>
    <mergeCell ref="BC264:BC265"/>
    <mergeCell ref="BD264:BD265"/>
    <mergeCell ref="BE264:BE265"/>
    <mergeCell ref="BF264:BH264"/>
    <mergeCell ref="BF265:BH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A266:AA267"/>
    <mergeCell ref="AB266:AB267"/>
    <mergeCell ref="AC266:AC267"/>
    <mergeCell ref="AD266:AD267"/>
    <mergeCell ref="AE266:AE267"/>
    <mergeCell ref="AF266:AF267"/>
    <mergeCell ref="AG266:AG267"/>
    <mergeCell ref="AH266:AH267"/>
    <mergeCell ref="AI266:AI267"/>
    <mergeCell ref="AJ266:AJ267"/>
    <mergeCell ref="AK266:AK267"/>
    <mergeCell ref="AL266:AL267"/>
    <mergeCell ref="AM266:AM267"/>
    <mergeCell ref="AN266:AN267"/>
    <mergeCell ref="AO266:AO267"/>
    <mergeCell ref="AP266:AP267"/>
    <mergeCell ref="AQ266:AQ267"/>
    <mergeCell ref="AR266:AR267"/>
    <mergeCell ref="AS266:AS267"/>
    <mergeCell ref="AV266:AV267"/>
    <mergeCell ref="AX266:AX269"/>
    <mergeCell ref="AY266:AY267"/>
    <mergeCell ref="BF266:BH266"/>
    <mergeCell ref="N267:N268"/>
    <mergeCell ref="AT267:AT268"/>
    <mergeCell ref="AW267:AW268"/>
    <mergeCell ref="BF267:BH267"/>
    <mergeCell ref="P268:P269"/>
    <mergeCell ref="Q268:Q269"/>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L268:AL269"/>
    <mergeCell ref="AM268:AM269"/>
    <mergeCell ref="AN268:AN269"/>
    <mergeCell ref="AO268:AO269"/>
    <mergeCell ref="AP268:AP269"/>
    <mergeCell ref="AQ268:AQ269"/>
    <mergeCell ref="AR268:AR269"/>
    <mergeCell ref="AS268:AS269"/>
    <mergeCell ref="AV268:AV269"/>
    <mergeCell ref="AZ268:AZ269"/>
    <mergeCell ref="BA268:BA269"/>
    <mergeCell ref="BB268:BB269"/>
    <mergeCell ref="BC268:BC269"/>
    <mergeCell ref="BD268:BD269"/>
    <mergeCell ref="BE268:BE269"/>
    <mergeCell ref="BF268:BH268"/>
    <mergeCell ref="BF269:BH269"/>
    <mergeCell ref="A270:A273"/>
    <mergeCell ref="B270:F273"/>
    <mergeCell ref="G270:G273"/>
    <mergeCell ref="H270:H273"/>
    <mergeCell ref="I270:I273"/>
    <mergeCell ref="J270:J273"/>
    <mergeCell ref="K270:K273"/>
    <mergeCell ref="L270:L273"/>
    <mergeCell ref="M270:M273"/>
    <mergeCell ref="O270:O273"/>
    <mergeCell ref="P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J270:AJ271"/>
    <mergeCell ref="AK270:AK271"/>
    <mergeCell ref="AL270:AL271"/>
    <mergeCell ref="AM270:AM271"/>
    <mergeCell ref="AN270:AN271"/>
    <mergeCell ref="AO270:AO271"/>
    <mergeCell ref="AP270:AP271"/>
    <mergeCell ref="AQ270:AQ271"/>
    <mergeCell ref="AR270:AR271"/>
    <mergeCell ref="AS270:AS271"/>
    <mergeCell ref="AV270:AV271"/>
    <mergeCell ref="AX270:AX273"/>
    <mergeCell ref="AY270:AY271"/>
    <mergeCell ref="BF270:BH270"/>
    <mergeCell ref="N271:N272"/>
    <mergeCell ref="AT271:AT272"/>
    <mergeCell ref="AW271:AW272"/>
    <mergeCell ref="BF271:BH271"/>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AF272:AF273"/>
    <mergeCell ref="AG272:AG273"/>
    <mergeCell ref="AH272:AH273"/>
    <mergeCell ref="AI272:AI273"/>
    <mergeCell ref="AJ272:AJ273"/>
    <mergeCell ref="AK272:AK273"/>
    <mergeCell ref="AL272:AL273"/>
    <mergeCell ref="AM272:AM273"/>
    <mergeCell ref="AN272:AN273"/>
    <mergeCell ref="AO272:AO273"/>
    <mergeCell ref="AP272:AP273"/>
    <mergeCell ref="AQ272:AQ273"/>
    <mergeCell ref="AR272:AR273"/>
    <mergeCell ref="AS272:AS273"/>
    <mergeCell ref="AV272:AV273"/>
    <mergeCell ref="AZ272:AZ273"/>
    <mergeCell ref="BA272:BA273"/>
    <mergeCell ref="BB272:BB273"/>
    <mergeCell ref="BC272:BC273"/>
    <mergeCell ref="BD272:BD273"/>
    <mergeCell ref="BE272:BE273"/>
    <mergeCell ref="BF272:BH272"/>
    <mergeCell ref="BF273:BH273"/>
    <mergeCell ref="A274:A277"/>
    <mergeCell ref="B274:F277"/>
    <mergeCell ref="G274:G277"/>
    <mergeCell ref="H274:H277"/>
    <mergeCell ref="I274:I277"/>
    <mergeCell ref="J274:J277"/>
    <mergeCell ref="K274:K277"/>
    <mergeCell ref="L274:L277"/>
    <mergeCell ref="M274:M277"/>
    <mergeCell ref="O274:O277"/>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F274:AF275"/>
    <mergeCell ref="AG274:AG275"/>
    <mergeCell ref="AH274:AH275"/>
    <mergeCell ref="AI274:AI275"/>
    <mergeCell ref="AJ274:AJ275"/>
    <mergeCell ref="AK274:AK275"/>
    <mergeCell ref="AL274:AL275"/>
    <mergeCell ref="AM274:AM275"/>
    <mergeCell ref="AN274:AN275"/>
    <mergeCell ref="AO274:AO275"/>
    <mergeCell ref="AP274:AP275"/>
    <mergeCell ref="AQ274:AQ275"/>
    <mergeCell ref="AR274:AR275"/>
    <mergeCell ref="AS274:AS275"/>
    <mergeCell ref="AV274:AV275"/>
    <mergeCell ref="AX274:AX277"/>
    <mergeCell ref="AY274:AY275"/>
    <mergeCell ref="BF274:BH274"/>
    <mergeCell ref="N275:N276"/>
    <mergeCell ref="AT275:AT276"/>
    <mergeCell ref="AW275:AW276"/>
    <mergeCell ref="BF275:BH275"/>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F276:AF277"/>
    <mergeCell ref="AG276:AG277"/>
    <mergeCell ref="AH276:AH277"/>
    <mergeCell ref="AI276:AI277"/>
    <mergeCell ref="AJ276:AJ277"/>
    <mergeCell ref="AK276:AK277"/>
    <mergeCell ref="AL276:AL277"/>
    <mergeCell ref="AM276:AM277"/>
    <mergeCell ref="AN276:AN277"/>
    <mergeCell ref="AO276:AO277"/>
    <mergeCell ref="AP276:AP277"/>
    <mergeCell ref="AQ276:AQ277"/>
    <mergeCell ref="AR276:AR277"/>
    <mergeCell ref="AS276:AS277"/>
    <mergeCell ref="AV276:AV277"/>
    <mergeCell ref="AZ276:AZ277"/>
    <mergeCell ref="BA276:BA277"/>
    <mergeCell ref="BB276:BB277"/>
    <mergeCell ref="BC276:BC277"/>
    <mergeCell ref="BD276:BD277"/>
    <mergeCell ref="BE276:BE277"/>
    <mergeCell ref="BF276:BH276"/>
    <mergeCell ref="BF277:BH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A278:AA279"/>
    <mergeCell ref="AB278:AB279"/>
    <mergeCell ref="AC278:AC279"/>
    <mergeCell ref="AD278:AD279"/>
    <mergeCell ref="AE278:AE279"/>
    <mergeCell ref="AF278:AF279"/>
    <mergeCell ref="AG278:AG279"/>
    <mergeCell ref="AH278:AH279"/>
    <mergeCell ref="AI278:AI279"/>
    <mergeCell ref="AJ278:AJ279"/>
    <mergeCell ref="AK278:AK279"/>
    <mergeCell ref="AL278:AL279"/>
    <mergeCell ref="AM278:AM279"/>
    <mergeCell ref="AN278:AN279"/>
    <mergeCell ref="AO278:AO279"/>
    <mergeCell ref="AP278:AP279"/>
    <mergeCell ref="AQ278:AQ279"/>
    <mergeCell ref="AR278:AR279"/>
    <mergeCell ref="AS278:AS279"/>
    <mergeCell ref="AV278:AV279"/>
    <mergeCell ref="AX278:AX281"/>
    <mergeCell ref="AY278:AY279"/>
    <mergeCell ref="BF278:BH278"/>
    <mergeCell ref="N279:N280"/>
    <mergeCell ref="AT279:AT280"/>
    <mergeCell ref="AW279:AW280"/>
    <mergeCell ref="BF279:BH279"/>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C280:AC281"/>
    <mergeCell ref="AD280:AD281"/>
    <mergeCell ref="AE280:AE281"/>
    <mergeCell ref="AF280:AF281"/>
    <mergeCell ref="AG280:AG281"/>
    <mergeCell ref="AH280:AH281"/>
    <mergeCell ref="AI280:AI281"/>
    <mergeCell ref="AJ280:AJ281"/>
    <mergeCell ref="AK280:AK281"/>
    <mergeCell ref="AL280:AL281"/>
    <mergeCell ref="AM280:AM281"/>
    <mergeCell ref="AN280:AN281"/>
    <mergeCell ref="AO280:AO281"/>
    <mergeCell ref="AP280:AP281"/>
    <mergeCell ref="AQ280:AQ281"/>
    <mergeCell ref="AR280:AR281"/>
    <mergeCell ref="AS280:AS281"/>
    <mergeCell ref="AV280:AV281"/>
    <mergeCell ref="AZ280:AZ281"/>
    <mergeCell ref="BA280:BA281"/>
    <mergeCell ref="BB280:BB281"/>
    <mergeCell ref="BC280:BC281"/>
    <mergeCell ref="BD280:BD281"/>
    <mergeCell ref="BE280:BE281"/>
    <mergeCell ref="BF280:BH280"/>
    <mergeCell ref="BF281:BH281"/>
    <mergeCell ref="A282:A285"/>
    <mergeCell ref="B282:F285"/>
    <mergeCell ref="G282:G285"/>
    <mergeCell ref="H282:H285"/>
    <mergeCell ref="I282:I285"/>
    <mergeCell ref="J282:J285"/>
    <mergeCell ref="K282:K285"/>
    <mergeCell ref="L282:L285"/>
    <mergeCell ref="M282:M285"/>
    <mergeCell ref="O282:O285"/>
    <mergeCell ref="P282:R283"/>
    <mergeCell ref="S282:S283"/>
    <mergeCell ref="T282:T283"/>
    <mergeCell ref="U282:U283"/>
    <mergeCell ref="V282:V283"/>
    <mergeCell ref="W282:W283"/>
    <mergeCell ref="X282:X283"/>
    <mergeCell ref="Y282:Y283"/>
    <mergeCell ref="Z282:Z283"/>
    <mergeCell ref="AA282:AA283"/>
    <mergeCell ref="AB282:AB283"/>
    <mergeCell ref="AC282:AC283"/>
    <mergeCell ref="AD282:AD283"/>
    <mergeCell ref="AE282:AE283"/>
    <mergeCell ref="AF282:AF283"/>
    <mergeCell ref="AG282:AG283"/>
    <mergeCell ref="AH282:AH283"/>
    <mergeCell ref="AI282:AI283"/>
    <mergeCell ref="AJ282:AJ283"/>
    <mergeCell ref="AK282:AK283"/>
    <mergeCell ref="AL282:AL283"/>
    <mergeCell ref="AM282:AM283"/>
    <mergeCell ref="AN282:AN283"/>
    <mergeCell ref="AO282:AO283"/>
    <mergeCell ref="AP282:AP283"/>
    <mergeCell ref="AQ282:AQ283"/>
    <mergeCell ref="AR282:AR283"/>
    <mergeCell ref="AS282:AS283"/>
    <mergeCell ref="AV282:AV283"/>
    <mergeCell ref="AX282:AX285"/>
    <mergeCell ref="AY282:AY283"/>
    <mergeCell ref="BF282:BH282"/>
    <mergeCell ref="N283:N284"/>
    <mergeCell ref="AT283:AT284"/>
    <mergeCell ref="AW283:AW284"/>
    <mergeCell ref="BF283:BH283"/>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AJ284:AJ285"/>
    <mergeCell ref="AK284:AK285"/>
    <mergeCell ref="AL284:AL285"/>
    <mergeCell ref="AM284:AM285"/>
    <mergeCell ref="AN284:AN285"/>
    <mergeCell ref="AO284:AO285"/>
    <mergeCell ref="AP284:AP285"/>
    <mergeCell ref="AQ284:AQ285"/>
    <mergeCell ref="AR284:AR285"/>
    <mergeCell ref="AS284:AS285"/>
    <mergeCell ref="AV284:AV285"/>
    <mergeCell ref="AZ284:AZ285"/>
    <mergeCell ref="BA284:BA285"/>
    <mergeCell ref="BB284:BB285"/>
    <mergeCell ref="BC284:BC285"/>
    <mergeCell ref="BD284:BD285"/>
    <mergeCell ref="BE284:BE285"/>
    <mergeCell ref="BF284:BH284"/>
    <mergeCell ref="BF285:BH285"/>
    <mergeCell ref="A286:A289"/>
    <mergeCell ref="B286:F289"/>
    <mergeCell ref="G286:G289"/>
    <mergeCell ref="H286:H289"/>
    <mergeCell ref="I286:I289"/>
    <mergeCell ref="J286:J289"/>
    <mergeCell ref="K286:K289"/>
    <mergeCell ref="L286:L289"/>
    <mergeCell ref="M286:M289"/>
    <mergeCell ref="O286:O289"/>
    <mergeCell ref="P286:R287"/>
    <mergeCell ref="S286:S287"/>
    <mergeCell ref="T286:T287"/>
    <mergeCell ref="U286:U287"/>
    <mergeCell ref="V286:V287"/>
    <mergeCell ref="W286:W287"/>
    <mergeCell ref="X286:X287"/>
    <mergeCell ref="Y286:Y287"/>
    <mergeCell ref="Z286:Z287"/>
    <mergeCell ref="AA286:AA287"/>
    <mergeCell ref="AB286:AB287"/>
    <mergeCell ref="AC286:AC287"/>
    <mergeCell ref="AD286:AD287"/>
    <mergeCell ref="AE286:AE287"/>
    <mergeCell ref="AF286:AF287"/>
    <mergeCell ref="AG286:AG287"/>
    <mergeCell ref="AH286:AH287"/>
    <mergeCell ref="AI286:AI287"/>
    <mergeCell ref="AJ286:AJ287"/>
    <mergeCell ref="AK286:AK287"/>
    <mergeCell ref="AL286:AL287"/>
    <mergeCell ref="AM286:AM287"/>
    <mergeCell ref="AN286:AN287"/>
    <mergeCell ref="AO286:AO287"/>
    <mergeCell ref="AP286:AP287"/>
    <mergeCell ref="AQ286:AQ287"/>
    <mergeCell ref="AR286:AR287"/>
    <mergeCell ref="AS286:AS287"/>
    <mergeCell ref="AV286:AV287"/>
    <mergeCell ref="AX286:AX289"/>
    <mergeCell ref="AY286:AY287"/>
    <mergeCell ref="BF286:BH286"/>
    <mergeCell ref="N287:N288"/>
    <mergeCell ref="AT287:AT288"/>
    <mergeCell ref="AW287:AW288"/>
    <mergeCell ref="BF287:BH287"/>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F288:AF289"/>
    <mergeCell ref="AG288:AG289"/>
    <mergeCell ref="AH288:AH289"/>
    <mergeCell ref="AI288:AI289"/>
    <mergeCell ref="AJ288:AJ289"/>
    <mergeCell ref="AK288:AK289"/>
    <mergeCell ref="AL288:AL289"/>
    <mergeCell ref="AM288:AM289"/>
    <mergeCell ref="AN288:AN289"/>
    <mergeCell ref="AO288:AO289"/>
    <mergeCell ref="AP288:AP289"/>
    <mergeCell ref="AQ288:AQ289"/>
    <mergeCell ref="AR288:AR289"/>
    <mergeCell ref="AS288:AS289"/>
    <mergeCell ref="AV288:AV289"/>
    <mergeCell ref="AZ288:AZ289"/>
    <mergeCell ref="BA288:BA289"/>
    <mergeCell ref="BB288:BB289"/>
    <mergeCell ref="BC288:BC289"/>
    <mergeCell ref="BD288:BD289"/>
    <mergeCell ref="BE288:BE289"/>
    <mergeCell ref="BF288:BH288"/>
    <mergeCell ref="BF289:BH289"/>
    <mergeCell ref="A290:A293"/>
    <mergeCell ref="B290:F293"/>
    <mergeCell ref="G290:G293"/>
    <mergeCell ref="H290:H293"/>
    <mergeCell ref="I290:I293"/>
    <mergeCell ref="J290:J293"/>
    <mergeCell ref="K290:K293"/>
    <mergeCell ref="L290:L293"/>
    <mergeCell ref="M290:M293"/>
    <mergeCell ref="O290:O293"/>
    <mergeCell ref="P290:R291"/>
    <mergeCell ref="S290:S291"/>
    <mergeCell ref="T290:T291"/>
    <mergeCell ref="U290:U291"/>
    <mergeCell ref="V290:V291"/>
    <mergeCell ref="W290:W291"/>
    <mergeCell ref="X290:X291"/>
    <mergeCell ref="Y290:Y291"/>
    <mergeCell ref="Z290:Z291"/>
    <mergeCell ref="AA290:AA291"/>
    <mergeCell ref="AB290:AB291"/>
    <mergeCell ref="AC290:AC291"/>
    <mergeCell ref="AD290:AD291"/>
    <mergeCell ref="AE290:AE291"/>
    <mergeCell ref="AF290:AF291"/>
    <mergeCell ref="AG290:AG291"/>
    <mergeCell ref="AH290:AH291"/>
    <mergeCell ref="AI290:AI291"/>
    <mergeCell ref="AJ290:AJ291"/>
    <mergeCell ref="AK290:AK291"/>
    <mergeCell ref="AL290:AL291"/>
    <mergeCell ref="AM290:AM291"/>
    <mergeCell ref="AN290:AN291"/>
    <mergeCell ref="AO290:AO291"/>
    <mergeCell ref="AP290:AP291"/>
    <mergeCell ref="AQ290:AQ291"/>
    <mergeCell ref="AR290:AR291"/>
    <mergeCell ref="AS290:AS291"/>
    <mergeCell ref="AV290:AV291"/>
    <mergeCell ref="AX290:AX293"/>
    <mergeCell ref="AY290:AY291"/>
    <mergeCell ref="BF290:BH290"/>
    <mergeCell ref="N291:N292"/>
    <mergeCell ref="AT291:AT292"/>
    <mergeCell ref="AW291:AW292"/>
    <mergeCell ref="BF291:BH291"/>
    <mergeCell ref="P292:P293"/>
    <mergeCell ref="Q292:Q293"/>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H292:AH293"/>
    <mergeCell ref="AI292:AI293"/>
    <mergeCell ref="AJ292:AJ293"/>
    <mergeCell ref="AK292:AK293"/>
    <mergeCell ref="AL292:AL293"/>
    <mergeCell ref="AM292:AM293"/>
    <mergeCell ref="AN292:AN293"/>
    <mergeCell ref="AO292:AO293"/>
    <mergeCell ref="AP292:AP293"/>
    <mergeCell ref="AQ292:AQ293"/>
    <mergeCell ref="AR292:AR293"/>
    <mergeCell ref="AS292:AS293"/>
    <mergeCell ref="AV292:AV293"/>
    <mergeCell ref="AZ292:AZ293"/>
    <mergeCell ref="BA292:BA293"/>
    <mergeCell ref="BB292:BB293"/>
    <mergeCell ref="BC292:BC293"/>
    <mergeCell ref="BD292:BD293"/>
    <mergeCell ref="BE292:BE293"/>
    <mergeCell ref="BF292:BH292"/>
    <mergeCell ref="BF293:BH293"/>
    <mergeCell ref="A294:A297"/>
    <mergeCell ref="B294:F297"/>
    <mergeCell ref="G294:G297"/>
    <mergeCell ref="H294:H297"/>
    <mergeCell ref="I294:I297"/>
    <mergeCell ref="J294:J297"/>
    <mergeCell ref="K294:K297"/>
    <mergeCell ref="L294:L297"/>
    <mergeCell ref="M294:M297"/>
    <mergeCell ref="O294:O297"/>
    <mergeCell ref="P294:R295"/>
    <mergeCell ref="S294:S295"/>
    <mergeCell ref="T294:T295"/>
    <mergeCell ref="U294:U295"/>
    <mergeCell ref="V294:V295"/>
    <mergeCell ref="W294:W295"/>
    <mergeCell ref="X294:X295"/>
    <mergeCell ref="Y294:Y295"/>
    <mergeCell ref="Z294:Z295"/>
    <mergeCell ref="AA294:AA295"/>
    <mergeCell ref="AB294:AB295"/>
    <mergeCell ref="AC294:AC295"/>
    <mergeCell ref="AD294:AD295"/>
    <mergeCell ref="AE294:AE295"/>
    <mergeCell ref="AF294:AF295"/>
    <mergeCell ref="AG294:AG295"/>
    <mergeCell ref="AH294:AH295"/>
    <mergeCell ref="AI294:AI295"/>
    <mergeCell ref="AJ294:AJ295"/>
    <mergeCell ref="AK294:AK295"/>
    <mergeCell ref="AL294:AL295"/>
    <mergeCell ref="AM294:AM295"/>
    <mergeCell ref="AN294:AN295"/>
    <mergeCell ref="AO294:AO295"/>
    <mergeCell ref="AP294:AP295"/>
    <mergeCell ref="AQ294:AQ295"/>
    <mergeCell ref="AR294:AR295"/>
    <mergeCell ref="AS294:AS295"/>
    <mergeCell ref="AV294:AV295"/>
    <mergeCell ref="AX294:AX297"/>
    <mergeCell ref="AY294:AY295"/>
    <mergeCell ref="BF294:BH294"/>
    <mergeCell ref="N295:N296"/>
    <mergeCell ref="AT295:AT296"/>
    <mergeCell ref="AW295:AW296"/>
    <mergeCell ref="BF295:BH295"/>
    <mergeCell ref="P296:P297"/>
    <mergeCell ref="Q296:Q297"/>
    <mergeCell ref="R296:R297"/>
    <mergeCell ref="S296:S297"/>
    <mergeCell ref="T296:T297"/>
    <mergeCell ref="U296:U297"/>
    <mergeCell ref="V296:V297"/>
    <mergeCell ref="W296:W297"/>
    <mergeCell ref="X296:X297"/>
    <mergeCell ref="Y296:Y297"/>
    <mergeCell ref="Z296:Z297"/>
    <mergeCell ref="AA296:AA297"/>
    <mergeCell ref="AB296:AB297"/>
    <mergeCell ref="AC296:AC297"/>
    <mergeCell ref="AD296:AD297"/>
    <mergeCell ref="AE296:AE297"/>
    <mergeCell ref="AF296:AF297"/>
    <mergeCell ref="AG296:AG297"/>
    <mergeCell ref="AH296:AH297"/>
    <mergeCell ref="AI296:AI297"/>
    <mergeCell ref="AJ296:AJ297"/>
    <mergeCell ref="AK296:AK297"/>
    <mergeCell ref="AL296:AL297"/>
    <mergeCell ref="AM296:AM297"/>
    <mergeCell ref="AN296:AN297"/>
    <mergeCell ref="AO296:AO297"/>
    <mergeCell ref="AP296:AP297"/>
    <mergeCell ref="AQ296:AQ297"/>
    <mergeCell ref="AR296:AR297"/>
    <mergeCell ref="AS296:AS297"/>
    <mergeCell ref="AV296:AV297"/>
    <mergeCell ref="AZ296:AZ297"/>
    <mergeCell ref="BA296:BA297"/>
    <mergeCell ref="BB296:BB297"/>
    <mergeCell ref="BC296:BC297"/>
    <mergeCell ref="BD296:BD297"/>
    <mergeCell ref="BE296:BE297"/>
    <mergeCell ref="BF296:BH296"/>
    <mergeCell ref="BF297:BH297"/>
    <mergeCell ref="A298:A301"/>
    <mergeCell ref="B298:F301"/>
    <mergeCell ref="G298:G301"/>
    <mergeCell ref="H298:H301"/>
    <mergeCell ref="I298:I301"/>
    <mergeCell ref="J298:J301"/>
    <mergeCell ref="K298:K301"/>
    <mergeCell ref="L298:L301"/>
    <mergeCell ref="M298:M301"/>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F298:AF299"/>
    <mergeCell ref="AG298:AG299"/>
    <mergeCell ref="AH298:AH299"/>
    <mergeCell ref="AI298:AI299"/>
    <mergeCell ref="AJ298:AJ299"/>
    <mergeCell ref="AK298:AK299"/>
    <mergeCell ref="AL298:AL299"/>
    <mergeCell ref="AM298:AM299"/>
    <mergeCell ref="AN298:AN299"/>
    <mergeCell ref="AO298:AO299"/>
    <mergeCell ref="AP298:AP299"/>
    <mergeCell ref="AQ298:AQ299"/>
    <mergeCell ref="AR298:AR299"/>
    <mergeCell ref="AS298:AS299"/>
    <mergeCell ref="AV298:AV299"/>
    <mergeCell ref="AX298:AX301"/>
    <mergeCell ref="AY298:AY299"/>
    <mergeCell ref="BF298:BH298"/>
    <mergeCell ref="N299:N300"/>
    <mergeCell ref="AT299:AT300"/>
    <mergeCell ref="AW299:AW300"/>
    <mergeCell ref="BF299:BH299"/>
    <mergeCell ref="P300:P301"/>
    <mergeCell ref="Q300:Q301"/>
    <mergeCell ref="R300:R301"/>
    <mergeCell ref="S300:S301"/>
    <mergeCell ref="T300:T301"/>
    <mergeCell ref="U300:U301"/>
    <mergeCell ref="V300:V301"/>
    <mergeCell ref="W300:W301"/>
    <mergeCell ref="X300:X301"/>
    <mergeCell ref="Y300:Y301"/>
    <mergeCell ref="Z300:Z301"/>
    <mergeCell ref="AA300:AA301"/>
    <mergeCell ref="AB300:AB301"/>
    <mergeCell ref="AC300:AC301"/>
    <mergeCell ref="AD300:AD301"/>
    <mergeCell ref="AE300:AE301"/>
    <mergeCell ref="AF300:AF301"/>
    <mergeCell ref="AG300:AG301"/>
    <mergeCell ref="AH300:AH301"/>
    <mergeCell ref="AI300:AI301"/>
    <mergeCell ref="AJ300:AJ301"/>
    <mergeCell ref="AK300:AK301"/>
    <mergeCell ref="AL300:AL301"/>
    <mergeCell ref="AM300:AM301"/>
    <mergeCell ref="AN300:AN301"/>
    <mergeCell ref="AO300:AO301"/>
    <mergeCell ref="AP300:AP301"/>
    <mergeCell ref="AQ300:AQ301"/>
    <mergeCell ref="AR300:AR301"/>
    <mergeCell ref="AS300:AS301"/>
    <mergeCell ref="AV300:AV301"/>
    <mergeCell ref="AZ300:AZ301"/>
    <mergeCell ref="BA300:BA301"/>
    <mergeCell ref="BB300:BB301"/>
    <mergeCell ref="BC300:BC301"/>
    <mergeCell ref="BD300:BD301"/>
    <mergeCell ref="BE300:BE301"/>
    <mergeCell ref="BF300:BH300"/>
    <mergeCell ref="BF301:BH301"/>
    <mergeCell ref="A302:A305"/>
    <mergeCell ref="B302:F305"/>
    <mergeCell ref="G302:G305"/>
    <mergeCell ref="H302:H305"/>
    <mergeCell ref="I302:I305"/>
    <mergeCell ref="J302:J305"/>
    <mergeCell ref="K302:K305"/>
    <mergeCell ref="L302:L305"/>
    <mergeCell ref="M302:M305"/>
    <mergeCell ref="O302:O305"/>
    <mergeCell ref="P302:R303"/>
    <mergeCell ref="S302:S303"/>
    <mergeCell ref="T302:T303"/>
    <mergeCell ref="U302:U303"/>
    <mergeCell ref="V302:V303"/>
    <mergeCell ref="W302:W303"/>
    <mergeCell ref="X302:X303"/>
    <mergeCell ref="Y302:Y303"/>
    <mergeCell ref="Z302:Z303"/>
    <mergeCell ref="AA302:AA303"/>
    <mergeCell ref="AB302:AB303"/>
    <mergeCell ref="AC302:AC303"/>
    <mergeCell ref="AD302:AD303"/>
    <mergeCell ref="AE302:AE303"/>
    <mergeCell ref="AF302:AF303"/>
    <mergeCell ref="AG302:AG303"/>
    <mergeCell ref="AH302:AH303"/>
    <mergeCell ref="AI302:AI303"/>
    <mergeCell ref="AJ302:AJ303"/>
    <mergeCell ref="AK302:AK303"/>
    <mergeCell ref="AL302:AL303"/>
    <mergeCell ref="AM302:AM303"/>
    <mergeCell ref="AN302:AN303"/>
    <mergeCell ref="AO302:AO303"/>
    <mergeCell ref="AP302:AP303"/>
    <mergeCell ref="AQ302:AQ303"/>
    <mergeCell ref="AR302:AR303"/>
    <mergeCell ref="AS302:AS303"/>
    <mergeCell ref="AV302:AV303"/>
    <mergeCell ref="AX302:AX305"/>
    <mergeCell ref="AY302:AY303"/>
    <mergeCell ref="BF302:BH302"/>
    <mergeCell ref="N303:N304"/>
    <mergeCell ref="AT303:AT304"/>
    <mergeCell ref="AW303:AW304"/>
    <mergeCell ref="BF303:BH303"/>
    <mergeCell ref="P304:P305"/>
    <mergeCell ref="Q304:Q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L304:AL305"/>
    <mergeCell ref="AM304:AM305"/>
    <mergeCell ref="AN304:AN305"/>
    <mergeCell ref="AO304:AO305"/>
    <mergeCell ref="AP304:AP305"/>
    <mergeCell ref="AQ304:AQ305"/>
    <mergeCell ref="AR304:AR305"/>
    <mergeCell ref="AS304:AS305"/>
    <mergeCell ref="AV304:AV305"/>
    <mergeCell ref="AZ304:AZ305"/>
    <mergeCell ref="BA304:BA305"/>
    <mergeCell ref="BB304:BB305"/>
    <mergeCell ref="BC304:BC305"/>
    <mergeCell ref="BD304:BD305"/>
    <mergeCell ref="BE304:BE305"/>
    <mergeCell ref="BF304:BH304"/>
    <mergeCell ref="BF305:BH305"/>
    <mergeCell ref="A306:A309"/>
    <mergeCell ref="B306:F309"/>
    <mergeCell ref="G306:G309"/>
    <mergeCell ref="H306:H309"/>
    <mergeCell ref="I306:I309"/>
    <mergeCell ref="J306:J309"/>
    <mergeCell ref="K306:K309"/>
    <mergeCell ref="L306:L309"/>
    <mergeCell ref="M306:M309"/>
    <mergeCell ref="O306:O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I306:AI307"/>
    <mergeCell ref="AJ306:AJ307"/>
    <mergeCell ref="AK306:AK307"/>
    <mergeCell ref="AL306:AL307"/>
    <mergeCell ref="AM306:AM307"/>
    <mergeCell ref="AN306:AN307"/>
    <mergeCell ref="AO306:AO307"/>
    <mergeCell ref="AP306:AP307"/>
    <mergeCell ref="AQ306:AQ307"/>
    <mergeCell ref="AR306:AR307"/>
    <mergeCell ref="AS306:AS307"/>
    <mergeCell ref="AV306:AV307"/>
    <mergeCell ref="AX306:AX309"/>
    <mergeCell ref="AY306:AY307"/>
    <mergeCell ref="BF306:BH306"/>
    <mergeCell ref="N307:N308"/>
    <mergeCell ref="AT307:AT308"/>
    <mergeCell ref="AW307:AW308"/>
    <mergeCell ref="BF307:BH307"/>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AJ308:AJ309"/>
    <mergeCell ref="AK308:AK309"/>
    <mergeCell ref="AL308:AL309"/>
    <mergeCell ref="AM308:AM309"/>
    <mergeCell ref="AN308:AN309"/>
    <mergeCell ref="AO308:AO309"/>
    <mergeCell ref="AP308:AP309"/>
    <mergeCell ref="AQ308:AQ309"/>
    <mergeCell ref="AR308:AR309"/>
    <mergeCell ref="AS308:AS309"/>
    <mergeCell ref="AV308:AV309"/>
    <mergeCell ref="AZ308:AZ309"/>
    <mergeCell ref="BA308:BA309"/>
    <mergeCell ref="BB308:BB309"/>
    <mergeCell ref="BC308:BC309"/>
    <mergeCell ref="BD308:BD309"/>
    <mergeCell ref="BE308:BE309"/>
    <mergeCell ref="BF308:BH308"/>
    <mergeCell ref="BF309:BH309"/>
    <mergeCell ref="A310:A313"/>
    <mergeCell ref="B310:F313"/>
    <mergeCell ref="G310:G313"/>
    <mergeCell ref="H310:H313"/>
    <mergeCell ref="I310:I313"/>
    <mergeCell ref="J310:J313"/>
    <mergeCell ref="K310:K313"/>
    <mergeCell ref="L310:L313"/>
    <mergeCell ref="M310:M313"/>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E310:AE311"/>
    <mergeCell ref="AF310:AF311"/>
    <mergeCell ref="AG310:AG311"/>
    <mergeCell ref="AH310:AH311"/>
    <mergeCell ref="AI310:AI311"/>
    <mergeCell ref="AJ310:AJ311"/>
    <mergeCell ref="AK310:AK311"/>
    <mergeCell ref="AL310:AL311"/>
    <mergeCell ref="AM310:AM311"/>
    <mergeCell ref="AN310:AN311"/>
    <mergeCell ref="AO310:AO311"/>
    <mergeCell ref="AP310:AP311"/>
    <mergeCell ref="AQ310:AQ311"/>
    <mergeCell ref="AR310:AR311"/>
    <mergeCell ref="AS310:AS311"/>
    <mergeCell ref="AV310:AV311"/>
    <mergeCell ref="AX310:AX313"/>
    <mergeCell ref="AY310:AY311"/>
    <mergeCell ref="BF310:BH310"/>
    <mergeCell ref="N311:N312"/>
    <mergeCell ref="AT311:AT312"/>
    <mergeCell ref="AW311:AW312"/>
    <mergeCell ref="BF311:BH311"/>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F312:AF313"/>
    <mergeCell ref="AG312:AG313"/>
    <mergeCell ref="AH312:AH313"/>
    <mergeCell ref="AI312:AI313"/>
    <mergeCell ref="AJ312:AJ313"/>
    <mergeCell ref="AK312:AK313"/>
    <mergeCell ref="AL312:AL313"/>
    <mergeCell ref="AM312:AM313"/>
    <mergeCell ref="AN312:AN313"/>
    <mergeCell ref="AO312:AO313"/>
    <mergeCell ref="AP312:AP313"/>
    <mergeCell ref="AQ312:AQ313"/>
    <mergeCell ref="AR312:AR313"/>
    <mergeCell ref="AS312:AS313"/>
    <mergeCell ref="AV312:AV313"/>
    <mergeCell ref="AZ312:AZ313"/>
    <mergeCell ref="BA312:BA313"/>
    <mergeCell ref="BB312:BB313"/>
    <mergeCell ref="BC312:BC313"/>
    <mergeCell ref="BD312:BD313"/>
    <mergeCell ref="BE312:BE313"/>
    <mergeCell ref="BF312:BH312"/>
    <mergeCell ref="BF313:BH313"/>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Y314:Y315"/>
    <mergeCell ref="Z314:Z315"/>
    <mergeCell ref="AA314:AA315"/>
    <mergeCell ref="AB314:AB315"/>
    <mergeCell ref="AC314:AC315"/>
    <mergeCell ref="AD314:AD315"/>
    <mergeCell ref="AE314:AE315"/>
    <mergeCell ref="AF314:AF315"/>
    <mergeCell ref="AG314:AG315"/>
    <mergeCell ref="AH314:AH315"/>
    <mergeCell ref="AI314:AI315"/>
    <mergeCell ref="AJ314:AJ315"/>
    <mergeCell ref="AK314:AK315"/>
    <mergeCell ref="AL314:AL315"/>
    <mergeCell ref="AM314:AM315"/>
    <mergeCell ref="AN314:AN315"/>
    <mergeCell ref="AO314:AO315"/>
    <mergeCell ref="AP314:AP315"/>
    <mergeCell ref="AQ314:AQ315"/>
    <mergeCell ref="AR314:AR315"/>
    <mergeCell ref="AS314:AS315"/>
    <mergeCell ref="AV314:AV315"/>
    <mergeCell ref="AX314:AX317"/>
    <mergeCell ref="AY314:AY315"/>
    <mergeCell ref="BF314:BH314"/>
    <mergeCell ref="N315:N316"/>
    <mergeCell ref="AT315:AT316"/>
    <mergeCell ref="AW315:AW316"/>
    <mergeCell ref="BF315:BH315"/>
    <mergeCell ref="P316:P317"/>
    <mergeCell ref="Q316:Q317"/>
    <mergeCell ref="R316:R317"/>
    <mergeCell ref="S316:S317"/>
    <mergeCell ref="T316:T317"/>
    <mergeCell ref="U316:U317"/>
    <mergeCell ref="V316:V317"/>
    <mergeCell ref="W316:W317"/>
    <mergeCell ref="X316:X317"/>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L316:AL317"/>
    <mergeCell ref="AM316:AM317"/>
    <mergeCell ref="AN316:AN317"/>
    <mergeCell ref="AO316:AO317"/>
    <mergeCell ref="AP316:AP317"/>
    <mergeCell ref="AQ316:AQ317"/>
    <mergeCell ref="AR316:AR317"/>
    <mergeCell ref="AS316:AS317"/>
    <mergeCell ref="AV316:AV317"/>
    <mergeCell ref="AZ316:AZ317"/>
    <mergeCell ref="BA316:BA317"/>
    <mergeCell ref="BB316:BB317"/>
    <mergeCell ref="BC316:BC317"/>
    <mergeCell ref="BD316:BD317"/>
    <mergeCell ref="BE316:BE317"/>
    <mergeCell ref="BF316:BH316"/>
    <mergeCell ref="BF317:BH317"/>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Y318:Y319"/>
    <mergeCell ref="Z318:Z319"/>
    <mergeCell ref="AA318:AA319"/>
    <mergeCell ref="AB318:AB319"/>
    <mergeCell ref="AC318:AC319"/>
    <mergeCell ref="AD318:AD319"/>
    <mergeCell ref="AE318:AE319"/>
    <mergeCell ref="AF318:AF319"/>
    <mergeCell ref="AG318:AG319"/>
    <mergeCell ref="AH318:AH319"/>
    <mergeCell ref="AI318:AI319"/>
    <mergeCell ref="AJ318:AJ319"/>
    <mergeCell ref="AK318:AK319"/>
    <mergeCell ref="AL318:AL319"/>
    <mergeCell ref="AM318:AM319"/>
    <mergeCell ref="AN318:AN319"/>
    <mergeCell ref="AO318:AO319"/>
    <mergeCell ref="AP318:AP319"/>
    <mergeCell ref="AQ318:AQ319"/>
    <mergeCell ref="AR318:AR319"/>
    <mergeCell ref="AS318:AS319"/>
    <mergeCell ref="AV318:AV319"/>
    <mergeCell ref="AX318:AX321"/>
    <mergeCell ref="AY318:AY319"/>
    <mergeCell ref="BF318:BH318"/>
    <mergeCell ref="N319:N320"/>
    <mergeCell ref="AT319:AT320"/>
    <mergeCell ref="AW319:AW320"/>
    <mergeCell ref="BF319:BH319"/>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I320:AI321"/>
    <mergeCell ref="AJ320:AJ321"/>
    <mergeCell ref="AK320:AK321"/>
    <mergeCell ref="AL320:AL321"/>
    <mergeCell ref="AM320:AM321"/>
    <mergeCell ref="AN320:AN321"/>
    <mergeCell ref="AO320:AO321"/>
    <mergeCell ref="AP320:AP321"/>
    <mergeCell ref="AQ320:AQ321"/>
    <mergeCell ref="AR320:AR321"/>
    <mergeCell ref="AS320:AS321"/>
    <mergeCell ref="AV320:AV321"/>
    <mergeCell ref="AZ320:AZ321"/>
    <mergeCell ref="BA320:BA321"/>
    <mergeCell ref="BB320:BB321"/>
    <mergeCell ref="BC320:BC321"/>
    <mergeCell ref="BD320:BD321"/>
    <mergeCell ref="BE320:BE321"/>
    <mergeCell ref="BF320:BH320"/>
    <mergeCell ref="BF321:BH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Y322:Y323"/>
    <mergeCell ref="Z322:Z323"/>
    <mergeCell ref="AA322:AA323"/>
    <mergeCell ref="AB322:AB323"/>
    <mergeCell ref="AC322:AC323"/>
    <mergeCell ref="AD322:AD323"/>
    <mergeCell ref="AE322:AE323"/>
    <mergeCell ref="AF322:AF323"/>
    <mergeCell ref="AG322:AG323"/>
    <mergeCell ref="AH322:AH323"/>
    <mergeCell ref="AI322:AI323"/>
    <mergeCell ref="AJ322:AJ323"/>
    <mergeCell ref="AK322:AK323"/>
    <mergeCell ref="AL322:AL323"/>
    <mergeCell ref="AM322:AM323"/>
    <mergeCell ref="AN322:AN323"/>
    <mergeCell ref="AO322:AO323"/>
    <mergeCell ref="AP322:AP323"/>
    <mergeCell ref="AQ322:AQ323"/>
    <mergeCell ref="AR322:AR323"/>
    <mergeCell ref="AS322:AS323"/>
    <mergeCell ref="AV322:AV323"/>
    <mergeCell ref="AX322:AX325"/>
    <mergeCell ref="AY322:AY323"/>
    <mergeCell ref="BF322:BH322"/>
    <mergeCell ref="N323:N324"/>
    <mergeCell ref="AT323:AT324"/>
    <mergeCell ref="AW323:AW324"/>
    <mergeCell ref="BF323:BH323"/>
    <mergeCell ref="P324:P325"/>
    <mergeCell ref="Q324:Q325"/>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F324:AF325"/>
    <mergeCell ref="AG324:AG325"/>
    <mergeCell ref="AH324:AH325"/>
    <mergeCell ref="AI324:AI325"/>
    <mergeCell ref="AJ324:AJ325"/>
    <mergeCell ref="AK324:AK325"/>
    <mergeCell ref="AL324:AL325"/>
    <mergeCell ref="AM324:AM325"/>
    <mergeCell ref="AN324:AN325"/>
    <mergeCell ref="AO324:AO325"/>
    <mergeCell ref="AP324:AP325"/>
    <mergeCell ref="AQ324:AQ325"/>
    <mergeCell ref="AR324:AR325"/>
    <mergeCell ref="AS324:AS325"/>
    <mergeCell ref="AV324:AV325"/>
    <mergeCell ref="AZ324:AZ325"/>
    <mergeCell ref="BA324:BA325"/>
    <mergeCell ref="BB324:BB325"/>
    <mergeCell ref="BC324:BC325"/>
    <mergeCell ref="BD324:BD325"/>
    <mergeCell ref="BE324:BE325"/>
    <mergeCell ref="BF324:BH324"/>
    <mergeCell ref="BF325:BH325"/>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X326:X327"/>
    <mergeCell ref="Y326:Y327"/>
    <mergeCell ref="Z326:Z327"/>
    <mergeCell ref="AA326:AA327"/>
    <mergeCell ref="AB326:AB327"/>
    <mergeCell ref="AC326:AC327"/>
    <mergeCell ref="AD326:AD327"/>
    <mergeCell ref="AE326:AE327"/>
    <mergeCell ref="AF326:AF327"/>
    <mergeCell ref="AG326:AG327"/>
    <mergeCell ref="AH326:AH327"/>
    <mergeCell ref="AI326:AI327"/>
    <mergeCell ref="AJ326:AJ327"/>
    <mergeCell ref="AK326:AK327"/>
    <mergeCell ref="AL326:AL327"/>
    <mergeCell ref="AM326:AM327"/>
    <mergeCell ref="AN326:AN327"/>
    <mergeCell ref="AO326:AO327"/>
    <mergeCell ref="AP326:AP327"/>
    <mergeCell ref="AQ326:AQ327"/>
    <mergeCell ref="AR326:AR327"/>
    <mergeCell ref="AS326:AS327"/>
    <mergeCell ref="AV326:AV327"/>
    <mergeCell ref="AX326:AX329"/>
    <mergeCell ref="AY326:AY327"/>
    <mergeCell ref="BF326:BH326"/>
    <mergeCell ref="N327:N328"/>
    <mergeCell ref="AT327:AT328"/>
    <mergeCell ref="AW327:AW328"/>
    <mergeCell ref="BF327:BH327"/>
    <mergeCell ref="P328:P329"/>
    <mergeCell ref="Q328:Q329"/>
    <mergeCell ref="R328:R329"/>
    <mergeCell ref="S328:S329"/>
    <mergeCell ref="T328:T329"/>
    <mergeCell ref="U328:U329"/>
    <mergeCell ref="V328:V329"/>
    <mergeCell ref="W328:W329"/>
    <mergeCell ref="X328:X329"/>
    <mergeCell ref="Y328:Y329"/>
    <mergeCell ref="Z328:Z329"/>
    <mergeCell ref="AA328:AA329"/>
    <mergeCell ref="AB328:AB329"/>
    <mergeCell ref="AC328:AC329"/>
    <mergeCell ref="AD328:AD329"/>
    <mergeCell ref="AE328:AE329"/>
    <mergeCell ref="AF328:AF329"/>
    <mergeCell ref="AG328:AG329"/>
    <mergeCell ref="AH328:AH329"/>
    <mergeCell ref="AI328:AI329"/>
    <mergeCell ref="AJ328:AJ329"/>
    <mergeCell ref="AK328:AK329"/>
    <mergeCell ref="AL328:AL329"/>
    <mergeCell ref="AM328:AM329"/>
    <mergeCell ref="AN328:AN329"/>
    <mergeCell ref="AO328:AO329"/>
    <mergeCell ref="AP328:AP329"/>
    <mergeCell ref="AQ328:AQ329"/>
    <mergeCell ref="AR328:AR329"/>
    <mergeCell ref="AS328:AS329"/>
    <mergeCell ref="AV328:AV329"/>
    <mergeCell ref="AZ328:AZ329"/>
    <mergeCell ref="BA328:BA329"/>
    <mergeCell ref="BB328:BB329"/>
    <mergeCell ref="BC328:BC329"/>
    <mergeCell ref="BD328:BD329"/>
    <mergeCell ref="BE328:BE329"/>
    <mergeCell ref="BF328:BH328"/>
    <mergeCell ref="BF329:BH329"/>
    <mergeCell ref="A330:A333"/>
    <mergeCell ref="B330:F333"/>
    <mergeCell ref="G330:G333"/>
    <mergeCell ref="H330:H333"/>
    <mergeCell ref="I330:I333"/>
    <mergeCell ref="J330:J333"/>
    <mergeCell ref="K330:K333"/>
    <mergeCell ref="L330:L333"/>
    <mergeCell ref="M330:M333"/>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D330:AD331"/>
    <mergeCell ref="AE330:AE331"/>
    <mergeCell ref="AF330:AF331"/>
    <mergeCell ref="AG330:AG331"/>
    <mergeCell ref="AH330:AH331"/>
    <mergeCell ref="AI330:AI331"/>
    <mergeCell ref="AJ330:AJ331"/>
    <mergeCell ref="AK330:AK331"/>
    <mergeCell ref="AL330:AL331"/>
    <mergeCell ref="AM330:AM331"/>
    <mergeCell ref="AN330:AN331"/>
    <mergeCell ref="AO330:AO331"/>
    <mergeCell ref="AP330:AP331"/>
    <mergeCell ref="AQ330:AQ331"/>
    <mergeCell ref="AR330:AR331"/>
    <mergeCell ref="AS330:AS331"/>
    <mergeCell ref="AV330:AV331"/>
    <mergeCell ref="AX330:AX333"/>
    <mergeCell ref="AY330:AY331"/>
    <mergeCell ref="BF330:BH330"/>
    <mergeCell ref="N331:N332"/>
    <mergeCell ref="AT331:AT332"/>
    <mergeCell ref="AW331:AW332"/>
    <mergeCell ref="BF331:BH331"/>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E332:AE333"/>
    <mergeCell ref="AF332:AF333"/>
    <mergeCell ref="AG332:AG333"/>
    <mergeCell ref="AH332:AH333"/>
    <mergeCell ref="AI332:AI333"/>
    <mergeCell ref="AJ332:AJ333"/>
    <mergeCell ref="AK332:AK333"/>
    <mergeCell ref="AL332:AL333"/>
    <mergeCell ref="AM332:AM333"/>
    <mergeCell ref="AN332:AN333"/>
    <mergeCell ref="AO332:AO333"/>
    <mergeCell ref="AP332:AP333"/>
    <mergeCell ref="AQ332:AQ333"/>
    <mergeCell ref="AR332:AR333"/>
    <mergeCell ref="AS332:AS333"/>
    <mergeCell ref="AV332:AV333"/>
    <mergeCell ref="AZ332:AZ333"/>
    <mergeCell ref="BA332:BA333"/>
    <mergeCell ref="BB332:BB333"/>
    <mergeCell ref="BC332:BC333"/>
    <mergeCell ref="BD332:BD333"/>
    <mergeCell ref="BE332:BE333"/>
    <mergeCell ref="BF332:BH332"/>
    <mergeCell ref="BF333:BH333"/>
    <mergeCell ref="A334:A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Z334:Z335"/>
    <mergeCell ref="AA334:AA335"/>
    <mergeCell ref="AB334:AB335"/>
    <mergeCell ref="AC334:AC335"/>
    <mergeCell ref="AD334:AD335"/>
    <mergeCell ref="AE334:AE335"/>
    <mergeCell ref="AF334:AF335"/>
    <mergeCell ref="AG334:AG335"/>
    <mergeCell ref="AH334:AH335"/>
    <mergeCell ref="AI334:AI335"/>
    <mergeCell ref="AJ334:AJ335"/>
    <mergeCell ref="AK334:AK335"/>
    <mergeCell ref="AL334:AL335"/>
    <mergeCell ref="AM334:AM335"/>
    <mergeCell ref="AN334:AN335"/>
    <mergeCell ref="AO334:AO335"/>
    <mergeCell ref="AP334:AP335"/>
    <mergeCell ref="AQ334:AQ335"/>
    <mergeCell ref="AR334:AR335"/>
    <mergeCell ref="AS334:AS335"/>
    <mergeCell ref="AV334:AV335"/>
    <mergeCell ref="AX334:AX337"/>
    <mergeCell ref="AY334:AY335"/>
    <mergeCell ref="BF334:BH334"/>
    <mergeCell ref="N335:N336"/>
    <mergeCell ref="AT335:AT336"/>
    <mergeCell ref="AW335:AW336"/>
    <mergeCell ref="BF335:BH335"/>
    <mergeCell ref="P336:P337"/>
    <mergeCell ref="Q336:Q337"/>
    <mergeCell ref="R336:R337"/>
    <mergeCell ref="S336:S337"/>
    <mergeCell ref="T336:T337"/>
    <mergeCell ref="U336:U337"/>
    <mergeCell ref="V336:V337"/>
    <mergeCell ref="W336:W337"/>
    <mergeCell ref="X336:X337"/>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AL336:AL337"/>
    <mergeCell ref="AM336:AM337"/>
    <mergeCell ref="AN336:AN337"/>
    <mergeCell ref="AO336:AO337"/>
    <mergeCell ref="AP336:AP337"/>
    <mergeCell ref="AQ336:AQ337"/>
    <mergeCell ref="AR336:AR337"/>
    <mergeCell ref="AS336:AS337"/>
    <mergeCell ref="AV336:AV337"/>
    <mergeCell ref="AZ336:AZ337"/>
    <mergeCell ref="BA336:BA337"/>
    <mergeCell ref="BB336:BB337"/>
    <mergeCell ref="BC336:BC337"/>
    <mergeCell ref="BD336:BD337"/>
    <mergeCell ref="BE336:BE337"/>
    <mergeCell ref="BF336:BH336"/>
    <mergeCell ref="BF337:BH337"/>
    <mergeCell ref="A338:A341"/>
    <mergeCell ref="B338:F341"/>
    <mergeCell ref="G338:G341"/>
    <mergeCell ref="H338:H341"/>
    <mergeCell ref="I338:I341"/>
    <mergeCell ref="J338:J341"/>
    <mergeCell ref="K338:K341"/>
    <mergeCell ref="L338:L341"/>
    <mergeCell ref="M338:M341"/>
    <mergeCell ref="O338:O341"/>
    <mergeCell ref="P338:R339"/>
    <mergeCell ref="S338:S339"/>
    <mergeCell ref="T338:T339"/>
    <mergeCell ref="U338:U339"/>
    <mergeCell ref="V338:V339"/>
    <mergeCell ref="W338:W339"/>
    <mergeCell ref="X338:X339"/>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L338:AL339"/>
    <mergeCell ref="AM338:AM339"/>
    <mergeCell ref="AN338:AN339"/>
    <mergeCell ref="AO338:AO339"/>
    <mergeCell ref="AP338:AP339"/>
    <mergeCell ref="AQ338:AQ339"/>
    <mergeCell ref="AR338:AR339"/>
    <mergeCell ref="AS338:AS339"/>
    <mergeCell ref="AV338:AV339"/>
    <mergeCell ref="AX338:AX341"/>
    <mergeCell ref="AY338:AY339"/>
    <mergeCell ref="BF338:BH338"/>
    <mergeCell ref="N339:N340"/>
    <mergeCell ref="AT339:AT340"/>
    <mergeCell ref="AW339:AW340"/>
    <mergeCell ref="BF339:BH339"/>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K340:AK341"/>
    <mergeCell ref="AL340:AL341"/>
    <mergeCell ref="AM340:AM341"/>
    <mergeCell ref="AN340:AN341"/>
    <mergeCell ref="AO340:AO341"/>
    <mergeCell ref="AP340:AP341"/>
    <mergeCell ref="AQ340:AQ341"/>
    <mergeCell ref="AR340:AR341"/>
    <mergeCell ref="AS340:AS341"/>
    <mergeCell ref="AV340:AV341"/>
    <mergeCell ref="AZ340:AZ341"/>
    <mergeCell ref="BA340:BA341"/>
    <mergeCell ref="BB340:BB341"/>
    <mergeCell ref="BC340:BC341"/>
    <mergeCell ref="BD340:BD341"/>
    <mergeCell ref="BE340:BE341"/>
    <mergeCell ref="BF340:BH340"/>
    <mergeCell ref="BF341:BH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AE342:AE343"/>
    <mergeCell ref="AF342:AF343"/>
    <mergeCell ref="AG342:AG343"/>
    <mergeCell ref="AH342:AH343"/>
    <mergeCell ref="AI342:AI343"/>
    <mergeCell ref="AJ342:AJ343"/>
    <mergeCell ref="AK342:AK343"/>
    <mergeCell ref="AL342:AL343"/>
    <mergeCell ref="AM342:AM343"/>
    <mergeCell ref="AN342:AN343"/>
    <mergeCell ref="AO342:AO343"/>
    <mergeCell ref="AP342:AP343"/>
    <mergeCell ref="AQ342:AQ343"/>
    <mergeCell ref="AR342:AR343"/>
    <mergeCell ref="AS342:AS343"/>
    <mergeCell ref="AV342:AV343"/>
    <mergeCell ref="AX342:AX345"/>
    <mergeCell ref="AY342:AY343"/>
    <mergeCell ref="BF342:BH342"/>
    <mergeCell ref="N343:N344"/>
    <mergeCell ref="AT343:AT344"/>
    <mergeCell ref="AW343:AW344"/>
    <mergeCell ref="BF343:BH343"/>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J344:AJ345"/>
    <mergeCell ref="AK344:AK345"/>
    <mergeCell ref="AL344:AL345"/>
    <mergeCell ref="AM344:AM345"/>
    <mergeCell ref="AN344:AN345"/>
    <mergeCell ref="AO344:AO345"/>
    <mergeCell ref="AP344:AP345"/>
    <mergeCell ref="AQ344:AQ345"/>
    <mergeCell ref="AR344:AR345"/>
    <mergeCell ref="AS344:AS345"/>
    <mergeCell ref="AV344:AV345"/>
    <mergeCell ref="AZ344:AZ345"/>
    <mergeCell ref="BA344:BA345"/>
    <mergeCell ref="BB344:BB345"/>
    <mergeCell ref="BC344:BC345"/>
    <mergeCell ref="BD344:BD345"/>
    <mergeCell ref="BE344:BE345"/>
    <mergeCell ref="BF344:BH344"/>
    <mergeCell ref="BF345:BH345"/>
    <mergeCell ref="A346:A349"/>
    <mergeCell ref="B346:F349"/>
    <mergeCell ref="G346:G349"/>
    <mergeCell ref="H346:H349"/>
    <mergeCell ref="I346:I349"/>
    <mergeCell ref="J346:J349"/>
    <mergeCell ref="K346:K349"/>
    <mergeCell ref="L346:L349"/>
    <mergeCell ref="M346:M349"/>
    <mergeCell ref="O346:O349"/>
    <mergeCell ref="P346:R347"/>
    <mergeCell ref="S346:S347"/>
    <mergeCell ref="T346:T347"/>
    <mergeCell ref="U346:U347"/>
    <mergeCell ref="V346:V347"/>
    <mergeCell ref="W346:W347"/>
    <mergeCell ref="X346:X347"/>
    <mergeCell ref="Y346:Y347"/>
    <mergeCell ref="Z346:Z347"/>
    <mergeCell ref="AA346:AA347"/>
    <mergeCell ref="AB346:AB347"/>
    <mergeCell ref="AC346:AC347"/>
    <mergeCell ref="AD346:AD347"/>
    <mergeCell ref="AE346:AE347"/>
    <mergeCell ref="AF346:AF347"/>
    <mergeCell ref="AG346:AG347"/>
    <mergeCell ref="AH346:AH347"/>
    <mergeCell ref="AI346:AI347"/>
    <mergeCell ref="AJ346:AJ347"/>
    <mergeCell ref="AK346:AK347"/>
    <mergeCell ref="AL346:AL347"/>
    <mergeCell ref="AM346:AM347"/>
    <mergeCell ref="AN346:AN347"/>
    <mergeCell ref="AO346:AO347"/>
    <mergeCell ref="AP346:AP347"/>
    <mergeCell ref="AQ346:AQ347"/>
    <mergeCell ref="AR346:AR347"/>
    <mergeCell ref="AS346:AS347"/>
    <mergeCell ref="AV346:AV347"/>
    <mergeCell ref="AX346:AX349"/>
    <mergeCell ref="AY346:AY347"/>
    <mergeCell ref="BF346:BH346"/>
    <mergeCell ref="N347:N348"/>
    <mergeCell ref="AT347:AT348"/>
    <mergeCell ref="AW347:AW348"/>
    <mergeCell ref="BF347:BH347"/>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AF348:AF349"/>
    <mergeCell ref="AG348:AG349"/>
    <mergeCell ref="AH348:AH349"/>
    <mergeCell ref="AI348:AI349"/>
    <mergeCell ref="AJ348:AJ349"/>
    <mergeCell ref="AK348:AK349"/>
    <mergeCell ref="AL348:AL349"/>
    <mergeCell ref="AM348:AM349"/>
    <mergeCell ref="AN348:AN349"/>
    <mergeCell ref="AO348:AO349"/>
    <mergeCell ref="AP348:AP349"/>
    <mergeCell ref="AQ348:AQ349"/>
    <mergeCell ref="AR348:AR349"/>
    <mergeCell ref="AS348:AS349"/>
    <mergeCell ref="AV348:AV349"/>
    <mergeCell ref="AZ348:AZ349"/>
    <mergeCell ref="BA348:BA349"/>
    <mergeCell ref="BB348:BB349"/>
    <mergeCell ref="BC348:BC349"/>
    <mergeCell ref="BD348:BD349"/>
    <mergeCell ref="BE348:BE349"/>
    <mergeCell ref="BF348:BH348"/>
    <mergeCell ref="BF349:BH349"/>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Y350:Y351"/>
    <mergeCell ref="Z350:Z351"/>
    <mergeCell ref="AA350:AA351"/>
    <mergeCell ref="AB350:AB351"/>
    <mergeCell ref="AC350:AC351"/>
    <mergeCell ref="AD350:AD351"/>
    <mergeCell ref="AE350:AE351"/>
    <mergeCell ref="AF350:AF351"/>
    <mergeCell ref="AG350:AG351"/>
    <mergeCell ref="AH350:AH351"/>
    <mergeCell ref="AI350:AI351"/>
    <mergeCell ref="AJ350:AJ351"/>
    <mergeCell ref="AK350:AK351"/>
    <mergeCell ref="AL350:AL351"/>
    <mergeCell ref="AM350:AM351"/>
    <mergeCell ref="AN350:AN351"/>
    <mergeCell ref="AO350:AO351"/>
    <mergeCell ref="AP350:AP351"/>
    <mergeCell ref="AQ350:AQ351"/>
    <mergeCell ref="AR350:AR351"/>
    <mergeCell ref="AS350:AS351"/>
    <mergeCell ref="AV350:AV351"/>
    <mergeCell ref="AX350:AX353"/>
    <mergeCell ref="AY350:AY351"/>
    <mergeCell ref="BF350:BH350"/>
    <mergeCell ref="N351:N352"/>
    <mergeCell ref="AT351:AT352"/>
    <mergeCell ref="AW351:AW352"/>
    <mergeCell ref="BF351:BH351"/>
    <mergeCell ref="P352:P353"/>
    <mergeCell ref="Q352:Q353"/>
    <mergeCell ref="R352:R353"/>
    <mergeCell ref="S352:S353"/>
    <mergeCell ref="T352:T353"/>
    <mergeCell ref="U352:U353"/>
    <mergeCell ref="V352:V353"/>
    <mergeCell ref="W352:W353"/>
    <mergeCell ref="X352:X353"/>
    <mergeCell ref="Y352:Y353"/>
    <mergeCell ref="Z352:Z353"/>
    <mergeCell ref="AA352:AA353"/>
    <mergeCell ref="AB352:AB353"/>
    <mergeCell ref="AC352:AC353"/>
    <mergeCell ref="AD352:AD353"/>
    <mergeCell ref="AE352:AE353"/>
    <mergeCell ref="AF352:AF353"/>
    <mergeCell ref="AG352:AG353"/>
    <mergeCell ref="AH352:AH353"/>
    <mergeCell ref="AI352:AI353"/>
    <mergeCell ref="AJ352:AJ353"/>
    <mergeCell ref="AK352:AK353"/>
    <mergeCell ref="AL352:AL353"/>
    <mergeCell ref="AM352:AM353"/>
    <mergeCell ref="AN352:AN353"/>
    <mergeCell ref="AO352:AO353"/>
    <mergeCell ref="AP352:AP353"/>
    <mergeCell ref="AQ352:AQ353"/>
    <mergeCell ref="AR352:AR353"/>
    <mergeCell ref="AS352:AS353"/>
    <mergeCell ref="AV352:AV353"/>
    <mergeCell ref="AZ352:AZ353"/>
    <mergeCell ref="BA352:BA353"/>
    <mergeCell ref="BB352:BB353"/>
    <mergeCell ref="BC352:BC353"/>
    <mergeCell ref="BD352:BD353"/>
    <mergeCell ref="BE352:BE353"/>
    <mergeCell ref="BF352:BH352"/>
    <mergeCell ref="BF353:BH353"/>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Y354:Y355"/>
    <mergeCell ref="Z354:Z355"/>
    <mergeCell ref="AA354:AA355"/>
    <mergeCell ref="AB354:AB355"/>
    <mergeCell ref="AC354:AC355"/>
    <mergeCell ref="AD354:AD355"/>
    <mergeCell ref="AE354:AE355"/>
    <mergeCell ref="AF354:AF355"/>
    <mergeCell ref="AG354:AG355"/>
    <mergeCell ref="AH354:AH355"/>
    <mergeCell ref="AI354:AI355"/>
    <mergeCell ref="AJ354:AJ355"/>
    <mergeCell ref="AK354:AK355"/>
    <mergeCell ref="AL354:AL355"/>
    <mergeCell ref="AM354:AM355"/>
    <mergeCell ref="AN354:AN355"/>
    <mergeCell ref="AO354:AO355"/>
    <mergeCell ref="AP354:AP355"/>
    <mergeCell ref="AQ354:AQ355"/>
    <mergeCell ref="AR354:AR355"/>
    <mergeCell ref="AS354:AS355"/>
    <mergeCell ref="AV354:AV355"/>
    <mergeCell ref="AX354:AX357"/>
    <mergeCell ref="AY354:AY355"/>
    <mergeCell ref="BF354:BH354"/>
    <mergeCell ref="N355:N356"/>
    <mergeCell ref="AT355:AT356"/>
    <mergeCell ref="AW355:AW356"/>
    <mergeCell ref="BF355:BH355"/>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AG356:AG357"/>
    <mergeCell ref="AH356:AH357"/>
    <mergeCell ref="AI356:AI357"/>
    <mergeCell ref="AJ356:AJ357"/>
    <mergeCell ref="AK356:AK357"/>
    <mergeCell ref="AL356:AL357"/>
    <mergeCell ref="AM356:AM357"/>
    <mergeCell ref="AN356:AN357"/>
    <mergeCell ref="AO356:AO357"/>
    <mergeCell ref="AP356:AP357"/>
    <mergeCell ref="AQ356:AQ357"/>
    <mergeCell ref="AR356:AR357"/>
    <mergeCell ref="AS356:AS357"/>
    <mergeCell ref="AV356:AV357"/>
    <mergeCell ref="AZ356:AZ357"/>
    <mergeCell ref="BA356:BA357"/>
    <mergeCell ref="BB356:BB357"/>
    <mergeCell ref="BC356:BC357"/>
    <mergeCell ref="BD356:BD357"/>
    <mergeCell ref="BE356:BE357"/>
    <mergeCell ref="BF356:BH356"/>
    <mergeCell ref="BF357:BH357"/>
    <mergeCell ref="A358:A361"/>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Y358:Y359"/>
    <mergeCell ref="Z358:Z359"/>
    <mergeCell ref="AA358:AA359"/>
    <mergeCell ref="AB358:AB359"/>
    <mergeCell ref="AC358:AC359"/>
    <mergeCell ref="AD358:AD359"/>
    <mergeCell ref="AE358:AE359"/>
    <mergeCell ref="AF358:AF359"/>
    <mergeCell ref="AG358:AG359"/>
    <mergeCell ref="AH358:AH359"/>
    <mergeCell ref="AI358:AI359"/>
    <mergeCell ref="AJ358:AJ359"/>
    <mergeCell ref="AK358:AK359"/>
    <mergeCell ref="AL358:AL359"/>
    <mergeCell ref="AM358:AM359"/>
    <mergeCell ref="AN358:AN359"/>
    <mergeCell ref="AO358:AO359"/>
    <mergeCell ref="AP358:AP359"/>
    <mergeCell ref="AQ358:AQ359"/>
    <mergeCell ref="AR358:AR359"/>
    <mergeCell ref="AS358:AS359"/>
    <mergeCell ref="AV358:AV359"/>
    <mergeCell ref="AX358:AX361"/>
    <mergeCell ref="AY358:AY359"/>
    <mergeCell ref="BF358:BH358"/>
    <mergeCell ref="N359:N360"/>
    <mergeCell ref="AT359:AT360"/>
    <mergeCell ref="AW359:AW360"/>
    <mergeCell ref="BF359:BH359"/>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H360:AH361"/>
    <mergeCell ref="AI360:AI361"/>
    <mergeCell ref="AJ360:AJ361"/>
    <mergeCell ref="AK360:AK361"/>
    <mergeCell ref="AL360:AL361"/>
    <mergeCell ref="AM360:AM361"/>
    <mergeCell ref="AN360:AN361"/>
    <mergeCell ref="AO360:AO361"/>
    <mergeCell ref="AP360:AP361"/>
    <mergeCell ref="AQ360:AQ361"/>
    <mergeCell ref="AR360:AR361"/>
    <mergeCell ref="AS360:AS361"/>
    <mergeCell ref="AV360:AV361"/>
    <mergeCell ref="AZ360:AZ361"/>
    <mergeCell ref="BA360:BA361"/>
    <mergeCell ref="BB360:BB361"/>
    <mergeCell ref="BC360:BC361"/>
    <mergeCell ref="BD360:BD361"/>
    <mergeCell ref="BE360:BE361"/>
    <mergeCell ref="BF360:BH360"/>
    <mergeCell ref="BF361:BH361"/>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Y362:Y363"/>
    <mergeCell ref="Z362:Z363"/>
    <mergeCell ref="AA362:AA363"/>
    <mergeCell ref="AB362:AB363"/>
    <mergeCell ref="AC362:AC363"/>
    <mergeCell ref="AD362:AD363"/>
    <mergeCell ref="AE362:AE363"/>
    <mergeCell ref="AF362:AF363"/>
    <mergeCell ref="AG362:AG363"/>
    <mergeCell ref="AH362:AH363"/>
    <mergeCell ref="AI362:AI363"/>
    <mergeCell ref="AJ362:AJ363"/>
    <mergeCell ref="AK362:AK363"/>
    <mergeCell ref="AL362:AL363"/>
    <mergeCell ref="AM362:AM363"/>
    <mergeCell ref="AN362:AN363"/>
    <mergeCell ref="AO362:AO363"/>
    <mergeCell ref="AP362:AP363"/>
    <mergeCell ref="AQ362:AQ363"/>
    <mergeCell ref="AR362:AR363"/>
    <mergeCell ref="AS362:AS363"/>
    <mergeCell ref="AV362:AV363"/>
    <mergeCell ref="AX362:AX365"/>
    <mergeCell ref="AY362:AY363"/>
    <mergeCell ref="BF362:BH362"/>
    <mergeCell ref="N363:N364"/>
    <mergeCell ref="AT363:AT364"/>
    <mergeCell ref="AW363:AW364"/>
    <mergeCell ref="BF363:BH363"/>
    <mergeCell ref="P364:P365"/>
    <mergeCell ref="Q364:Q365"/>
    <mergeCell ref="R364:R365"/>
    <mergeCell ref="S364:S365"/>
    <mergeCell ref="T364:T365"/>
    <mergeCell ref="U364:U365"/>
    <mergeCell ref="V364:V365"/>
    <mergeCell ref="W364:W365"/>
    <mergeCell ref="X364:X365"/>
    <mergeCell ref="Y364:Y365"/>
    <mergeCell ref="Z364:Z365"/>
    <mergeCell ref="AA364:AA365"/>
    <mergeCell ref="AB364:AB365"/>
    <mergeCell ref="AC364:AC365"/>
    <mergeCell ref="AD364:AD365"/>
    <mergeCell ref="AE364:AE365"/>
    <mergeCell ref="AF364:AF365"/>
    <mergeCell ref="AG364:AG365"/>
    <mergeCell ref="AH364:AH365"/>
    <mergeCell ref="AI364:AI365"/>
    <mergeCell ref="AJ364:AJ365"/>
    <mergeCell ref="AK364:AK365"/>
    <mergeCell ref="AL364:AL365"/>
    <mergeCell ref="AM364:AM365"/>
    <mergeCell ref="AN364:AN365"/>
    <mergeCell ref="AO364:AO365"/>
    <mergeCell ref="AP364:AP365"/>
    <mergeCell ref="AQ364:AQ365"/>
    <mergeCell ref="AR364:AR365"/>
    <mergeCell ref="AS364:AS365"/>
    <mergeCell ref="AV364:AV365"/>
    <mergeCell ref="AZ364:AZ365"/>
    <mergeCell ref="BA364:BA365"/>
    <mergeCell ref="BB364:BB365"/>
    <mergeCell ref="BC364:BC365"/>
    <mergeCell ref="BD364:BD365"/>
    <mergeCell ref="BE364:BE365"/>
    <mergeCell ref="BF364:BH364"/>
    <mergeCell ref="BF365:BH365"/>
    <mergeCell ref="A366:A369"/>
    <mergeCell ref="B366:F369"/>
    <mergeCell ref="G366:G369"/>
    <mergeCell ref="H366:H369"/>
    <mergeCell ref="I366:I369"/>
    <mergeCell ref="J366:J369"/>
    <mergeCell ref="K366:K369"/>
    <mergeCell ref="L366:L369"/>
    <mergeCell ref="M366:M369"/>
    <mergeCell ref="O366:O369"/>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D366:AD367"/>
    <mergeCell ref="AE366:AE367"/>
    <mergeCell ref="AF366:AF367"/>
    <mergeCell ref="AG366:AG367"/>
    <mergeCell ref="AH366:AH367"/>
    <mergeCell ref="AI366:AI367"/>
    <mergeCell ref="AJ366:AJ367"/>
    <mergeCell ref="AK366:AK367"/>
    <mergeCell ref="AL366:AL367"/>
    <mergeCell ref="AM366:AM367"/>
    <mergeCell ref="AN366:AN367"/>
    <mergeCell ref="AO366:AO367"/>
    <mergeCell ref="AP366:AP367"/>
    <mergeCell ref="AQ366:AQ367"/>
    <mergeCell ref="AR366:AR367"/>
    <mergeCell ref="AS366:AS367"/>
    <mergeCell ref="AV366:AV367"/>
    <mergeCell ref="AX366:AX369"/>
    <mergeCell ref="AY366:AY367"/>
    <mergeCell ref="BF366:BH366"/>
    <mergeCell ref="N367:N368"/>
    <mergeCell ref="AT367:AT368"/>
    <mergeCell ref="AW367:AW368"/>
    <mergeCell ref="BF367:BH367"/>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AE368:AE369"/>
    <mergeCell ref="AF368:AF369"/>
    <mergeCell ref="AG368:AG369"/>
    <mergeCell ref="AH368:AH369"/>
    <mergeCell ref="AI368:AI369"/>
    <mergeCell ref="AJ368:AJ369"/>
    <mergeCell ref="AK368:AK369"/>
    <mergeCell ref="AL368:AL369"/>
    <mergeCell ref="AM368:AM369"/>
    <mergeCell ref="AN368:AN369"/>
    <mergeCell ref="AO368:AO369"/>
    <mergeCell ref="AP368:AP369"/>
    <mergeCell ref="AQ368:AQ369"/>
    <mergeCell ref="AR368:AR369"/>
    <mergeCell ref="AS368:AS369"/>
    <mergeCell ref="AV368:AV369"/>
    <mergeCell ref="AZ368:AZ369"/>
    <mergeCell ref="BA368:BA369"/>
    <mergeCell ref="BB368:BB369"/>
    <mergeCell ref="BC368:BC369"/>
    <mergeCell ref="BD368:BD369"/>
    <mergeCell ref="BE368:BE369"/>
    <mergeCell ref="BF368:BH368"/>
    <mergeCell ref="BF369:BH36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Y370:Y371"/>
    <mergeCell ref="Z370:Z371"/>
    <mergeCell ref="AA370:AA371"/>
    <mergeCell ref="AB370:AB371"/>
    <mergeCell ref="AC370:AC371"/>
    <mergeCell ref="AD370:AD371"/>
    <mergeCell ref="AE370:AE371"/>
    <mergeCell ref="AF370:AF371"/>
    <mergeCell ref="AG370:AG371"/>
    <mergeCell ref="AH370:AH371"/>
    <mergeCell ref="AI370:AI371"/>
    <mergeCell ref="AJ370:AJ371"/>
    <mergeCell ref="AK370:AK371"/>
    <mergeCell ref="AL370:AL371"/>
    <mergeCell ref="AM370:AM371"/>
    <mergeCell ref="AN370:AN371"/>
    <mergeCell ref="AO370:AO371"/>
    <mergeCell ref="AP370:AP371"/>
    <mergeCell ref="AQ370:AQ371"/>
    <mergeCell ref="AR370:AR371"/>
    <mergeCell ref="AS370:AS371"/>
    <mergeCell ref="AV370:AV371"/>
    <mergeCell ref="AX370:AX373"/>
    <mergeCell ref="AY370:AY371"/>
    <mergeCell ref="BF370:BH370"/>
    <mergeCell ref="N371:N372"/>
    <mergeCell ref="AT371:AT372"/>
    <mergeCell ref="AW371:AW372"/>
    <mergeCell ref="BF371:BH371"/>
    <mergeCell ref="P372:P373"/>
    <mergeCell ref="Q372:Q373"/>
    <mergeCell ref="R372:R373"/>
    <mergeCell ref="S372:S373"/>
    <mergeCell ref="T372:T373"/>
    <mergeCell ref="U372:U373"/>
    <mergeCell ref="V372:V373"/>
    <mergeCell ref="W372:W373"/>
    <mergeCell ref="X372:X373"/>
    <mergeCell ref="Y372:Y373"/>
    <mergeCell ref="Z372:Z373"/>
    <mergeCell ref="AA372:AA373"/>
    <mergeCell ref="AB372:AB373"/>
    <mergeCell ref="AC372:AC373"/>
    <mergeCell ref="AD372:AD373"/>
    <mergeCell ref="AE372:AE373"/>
    <mergeCell ref="AF372:AF373"/>
    <mergeCell ref="AG372:AG373"/>
    <mergeCell ref="AH372:AH373"/>
    <mergeCell ref="AI372:AI373"/>
    <mergeCell ref="AJ372:AJ373"/>
    <mergeCell ref="AK372:AK373"/>
    <mergeCell ref="AL372:AL373"/>
    <mergeCell ref="AM372:AM373"/>
    <mergeCell ref="AN372:AN373"/>
    <mergeCell ref="AO372:AO373"/>
    <mergeCell ref="AP372:AP373"/>
    <mergeCell ref="AQ372:AQ373"/>
    <mergeCell ref="AR372:AR373"/>
    <mergeCell ref="AS372:AS373"/>
    <mergeCell ref="AV372:AV373"/>
    <mergeCell ref="AZ372:AZ373"/>
    <mergeCell ref="BA372:BA373"/>
    <mergeCell ref="BB372:BB373"/>
    <mergeCell ref="BC372:BC373"/>
    <mergeCell ref="BD372:BD373"/>
    <mergeCell ref="BE372:BE373"/>
    <mergeCell ref="BF372:BH372"/>
    <mergeCell ref="BF373:BH373"/>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Y374:Y375"/>
    <mergeCell ref="Z374:Z375"/>
    <mergeCell ref="AA374:AA375"/>
    <mergeCell ref="AB374:AB375"/>
    <mergeCell ref="AC374:AC375"/>
    <mergeCell ref="AD374:AD375"/>
    <mergeCell ref="AE374:AE375"/>
    <mergeCell ref="AF374:AF375"/>
    <mergeCell ref="AG374:AG375"/>
    <mergeCell ref="AH374:AH375"/>
    <mergeCell ref="AI374:AI375"/>
    <mergeCell ref="AJ374:AJ375"/>
    <mergeCell ref="AK374:AK375"/>
    <mergeCell ref="AL374:AL375"/>
    <mergeCell ref="AM374:AM375"/>
    <mergeCell ref="AN374:AN375"/>
    <mergeCell ref="AO374:AO375"/>
    <mergeCell ref="AP374:AP375"/>
    <mergeCell ref="AQ374:AQ375"/>
    <mergeCell ref="AR374:AR375"/>
    <mergeCell ref="AS374:AS375"/>
    <mergeCell ref="AV374:AV375"/>
    <mergeCell ref="AX374:AX377"/>
    <mergeCell ref="AY374:AY375"/>
    <mergeCell ref="BF374:BH374"/>
    <mergeCell ref="N375:N376"/>
    <mergeCell ref="AT375:AT376"/>
    <mergeCell ref="AW375:AW376"/>
    <mergeCell ref="BF375:BH375"/>
    <mergeCell ref="P376:P377"/>
    <mergeCell ref="Q376:Q377"/>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I376:AI377"/>
    <mergeCell ref="AJ376:AJ377"/>
    <mergeCell ref="AK376:AK377"/>
    <mergeCell ref="AL376:AL377"/>
    <mergeCell ref="AM376:AM377"/>
    <mergeCell ref="AN376:AN377"/>
    <mergeCell ref="AO376:AO377"/>
    <mergeCell ref="AP376:AP377"/>
    <mergeCell ref="AQ376:AQ377"/>
    <mergeCell ref="AR376:AR377"/>
    <mergeCell ref="AS376:AS377"/>
    <mergeCell ref="AV376:AV377"/>
    <mergeCell ref="AZ376:AZ377"/>
    <mergeCell ref="BA376:BA377"/>
    <mergeCell ref="BB376:BB377"/>
    <mergeCell ref="BC376:BC377"/>
    <mergeCell ref="BD376:BD377"/>
    <mergeCell ref="BE376:BE377"/>
    <mergeCell ref="BF376:BH376"/>
    <mergeCell ref="BF377:BH377"/>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Y378:Y379"/>
    <mergeCell ref="Z378:Z379"/>
    <mergeCell ref="AA378:AA379"/>
    <mergeCell ref="AB378:AB379"/>
    <mergeCell ref="AC378:AC379"/>
    <mergeCell ref="AD378:AD379"/>
    <mergeCell ref="AE378:AE379"/>
    <mergeCell ref="AF378:AF379"/>
    <mergeCell ref="AG378:AG379"/>
    <mergeCell ref="AH378:AH379"/>
    <mergeCell ref="AI378:AI379"/>
    <mergeCell ref="AJ378:AJ379"/>
    <mergeCell ref="AK378:AK379"/>
    <mergeCell ref="AL378:AL379"/>
    <mergeCell ref="AM378:AM379"/>
    <mergeCell ref="AN378:AN379"/>
    <mergeCell ref="AO378:AO379"/>
    <mergeCell ref="AP378:AP379"/>
    <mergeCell ref="AQ378:AQ379"/>
    <mergeCell ref="AR378:AR379"/>
    <mergeCell ref="AS378:AS379"/>
    <mergeCell ref="AV378:AV379"/>
    <mergeCell ref="AX378:AX381"/>
    <mergeCell ref="AY378:AY379"/>
    <mergeCell ref="BF378:BH378"/>
    <mergeCell ref="N379:N380"/>
    <mergeCell ref="AT379:AT380"/>
    <mergeCell ref="AW379:AW380"/>
    <mergeCell ref="BF379:BH379"/>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B380:AB381"/>
    <mergeCell ref="AC380:AC381"/>
    <mergeCell ref="AD380:AD381"/>
    <mergeCell ref="AE380:AE381"/>
    <mergeCell ref="AF380:AF381"/>
    <mergeCell ref="AG380:AG381"/>
    <mergeCell ref="AH380:AH381"/>
    <mergeCell ref="AI380:AI381"/>
    <mergeCell ref="AJ380:AJ381"/>
    <mergeCell ref="AK380:AK381"/>
    <mergeCell ref="AL380:AL381"/>
    <mergeCell ref="AM380:AM381"/>
    <mergeCell ref="AN380:AN381"/>
    <mergeCell ref="AO380:AO381"/>
    <mergeCell ref="AP380:AP381"/>
    <mergeCell ref="AQ380:AQ381"/>
    <mergeCell ref="AR380:AR381"/>
    <mergeCell ref="AS380:AS381"/>
    <mergeCell ref="AV380:AV381"/>
    <mergeCell ref="AZ380:AZ381"/>
    <mergeCell ref="BA380:BA381"/>
    <mergeCell ref="BB380:BB381"/>
    <mergeCell ref="BC380:BC381"/>
    <mergeCell ref="BD380:BD381"/>
    <mergeCell ref="BE380:BE381"/>
    <mergeCell ref="BF380:BH380"/>
    <mergeCell ref="BF381:BH381"/>
    <mergeCell ref="A382:A385"/>
    <mergeCell ref="B382:F385"/>
    <mergeCell ref="G382:G385"/>
    <mergeCell ref="H382:H385"/>
    <mergeCell ref="I382:I385"/>
    <mergeCell ref="J382:J385"/>
    <mergeCell ref="K382:K385"/>
    <mergeCell ref="L382:L385"/>
    <mergeCell ref="M382:M385"/>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AE382:AE383"/>
    <mergeCell ref="AF382:AF383"/>
    <mergeCell ref="AG382:AG383"/>
    <mergeCell ref="AH382:AH383"/>
    <mergeCell ref="AI382:AI383"/>
    <mergeCell ref="AJ382:AJ383"/>
    <mergeCell ref="AK382:AK383"/>
    <mergeCell ref="AL382:AL383"/>
    <mergeCell ref="AM382:AM383"/>
    <mergeCell ref="AN382:AN383"/>
    <mergeCell ref="AO382:AO383"/>
    <mergeCell ref="AP382:AP383"/>
    <mergeCell ref="AQ382:AQ383"/>
    <mergeCell ref="AR382:AR383"/>
    <mergeCell ref="AS382:AS383"/>
    <mergeCell ref="AV382:AV383"/>
    <mergeCell ref="AX382:AX385"/>
    <mergeCell ref="AY382:AY383"/>
    <mergeCell ref="BF382:BH382"/>
    <mergeCell ref="N383:N384"/>
    <mergeCell ref="AT383:AT384"/>
    <mergeCell ref="AW383:AW384"/>
    <mergeCell ref="BF383:BH383"/>
    <mergeCell ref="P384:P385"/>
    <mergeCell ref="Q384:Q385"/>
    <mergeCell ref="R384:R385"/>
    <mergeCell ref="S384:S385"/>
    <mergeCell ref="T384:T385"/>
    <mergeCell ref="U384:U385"/>
    <mergeCell ref="V384:V385"/>
    <mergeCell ref="W384:W385"/>
    <mergeCell ref="X384:X385"/>
    <mergeCell ref="Y384:Y385"/>
    <mergeCell ref="Z384:Z385"/>
    <mergeCell ref="AA384:AA385"/>
    <mergeCell ref="AB384:AB385"/>
    <mergeCell ref="AC384:AC385"/>
    <mergeCell ref="AD384:AD385"/>
    <mergeCell ref="AE384:AE385"/>
    <mergeCell ref="AF384:AF385"/>
    <mergeCell ref="AG384:AG385"/>
    <mergeCell ref="AH384:AH385"/>
    <mergeCell ref="AI384:AI385"/>
    <mergeCell ref="AJ384:AJ385"/>
    <mergeCell ref="AK384:AK385"/>
    <mergeCell ref="AL384:AL385"/>
    <mergeCell ref="AM384:AM385"/>
    <mergeCell ref="AN384:AN385"/>
    <mergeCell ref="AO384:AO385"/>
    <mergeCell ref="AP384:AP385"/>
    <mergeCell ref="AQ384:AQ385"/>
    <mergeCell ref="AR384:AR385"/>
    <mergeCell ref="AS384:AS385"/>
    <mergeCell ref="AV384:AV385"/>
    <mergeCell ref="AZ384:AZ385"/>
    <mergeCell ref="BA384:BA385"/>
    <mergeCell ref="BB384:BB385"/>
    <mergeCell ref="BC384:BC385"/>
    <mergeCell ref="BD384:BD385"/>
    <mergeCell ref="BE384:BE385"/>
    <mergeCell ref="BF384:BH384"/>
    <mergeCell ref="BF385:BH385"/>
    <mergeCell ref="A386:A389"/>
    <mergeCell ref="B386:F389"/>
    <mergeCell ref="G386:G389"/>
    <mergeCell ref="H386:H389"/>
    <mergeCell ref="I386:I389"/>
    <mergeCell ref="J386:J389"/>
    <mergeCell ref="K386:K389"/>
    <mergeCell ref="L386:L389"/>
    <mergeCell ref="M386:M389"/>
    <mergeCell ref="O386:O389"/>
    <mergeCell ref="P386:R387"/>
    <mergeCell ref="S386:S387"/>
    <mergeCell ref="T386:T387"/>
    <mergeCell ref="U386:U387"/>
    <mergeCell ref="V386:V387"/>
    <mergeCell ref="W386:W387"/>
    <mergeCell ref="X386:X387"/>
    <mergeCell ref="Y386:Y387"/>
    <mergeCell ref="Z386:Z387"/>
    <mergeCell ref="AA386:AA387"/>
    <mergeCell ref="AB386:AB387"/>
    <mergeCell ref="AC386:AC387"/>
    <mergeCell ref="AD386:AD387"/>
    <mergeCell ref="AE386:AE387"/>
    <mergeCell ref="AF386:AF387"/>
    <mergeCell ref="AG386:AG387"/>
    <mergeCell ref="AH386:AH387"/>
    <mergeCell ref="AI386:AI387"/>
    <mergeCell ref="AJ386:AJ387"/>
    <mergeCell ref="AK386:AK387"/>
    <mergeCell ref="AL386:AL387"/>
    <mergeCell ref="AM386:AM387"/>
    <mergeCell ref="AN386:AN387"/>
    <mergeCell ref="AO386:AO387"/>
    <mergeCell ref="AP386:AP387"/>
    <mergeCell ref="AQ386:AQ387"/>
    <mergeCell ref="AR386:AR387"/>
    <mergeCell ref="AS386:AS387"/>
    <mergeCell ref="AV386:AV387"/>
    <mergeCell ref="AX386:AX389"/>
    <mergeCell ref="AY386:AY387"/>
    <mergeCell ref="BF386:BH386"/>
    <mergeCell ref="N387:N388"/>
    <mergeCell ref="AT387:AT388"/>
    <mergeCell ref="AW387:AW388"/>
    <mergeCell ref="BF387:BH387"/>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AG388:AG389"/>
    <mergeCell ref="AH388:AH389"/>
    <mergeCell ref="AI388:AI389"/>
    <mergeCell ref="AJ388:AJ389"/>
    <mergeCell ref="AK388:AK389"/>
    <mergeCell ref="AL388:AL389"/>
    <mergeCell ref="AM388:AM389"/>
    <mergeCell ref="AN388:AN389"/>
    <mergeCell ref="AO388:AO389"/>
    <mergeCell ref="AP388:AP389"/>
    <mergeCell ref="AQ388:AQ389"/>
    <mergeCell ref="AR388:AR389"/>
    <mergeCell ref="AS388:AS389"/>
    <mergeCell ref="AV388:AV389"/>
    <mergeCell ref="AZ388:AZ389"/>
    <mergeCell ref="BA388:BA389"/>
    <mergeCell ref="BB388:BB389"/>
    <mergeCell ref="BC388:BC389"/>
    <mergeCell ref="BD388:BD389"/>
    <mergeCell ref="BE388:BE389"/>
    <mergeCell ref="BF388:BH388"/>
    <mergeCell ref="BF389:BH389"/>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Y390:Y391"/>
    <mergeCell ref="Z390:Z391"/>
    <mergeCell ref="AA390:AA391"/>
    <mergeCell ref="AB390:AB391"/>
    <mergeCell ref="AC390:AC391"/>
    <mergeCell ref="AD390:AD391"/>
    <mergeCell ref="AE390:AE391"/>
    <mergeCell ref="AF390:AF391"/>
    <mergeCell ref="AG390:AG391"/>
    <mergeCell ref="AH390:AH391"/>
    <mergeCell ref="AI390:AI391"/>
    <mergeCell ref="AJ390:AJ391"/>
    <mergeCell ref="AK390:AK391"/>
    <mergeCell ref="AL390:AL391"/>
    <mergeCell ref="AM390:AM391"/>
    <mergeCell ref="AN390:AN391"/>
    <mergeCell ref="AO390:AO391"/>
    <mergeCell ref="AP390:AP391"/>
    <mergeCell ref="AQ390:AQ391"/>
    <mergeCell ref="AR390:AR391"/>
    <mergeCell ref="AS390:AS391"/>
    <mergeCell ref="AV390:AV391"/>
    <mergeCell ref="AX390:AX393"/>
    <mergeCell ref="AY390:AY391"/>
    <mergeCell ref="BF390:BH390"/>
    <mergeCell ref="N391:N392"/>
    <mergeCell ref="AT391:AT392"/>
    <mergeCell ref="AW391:AW392"/>
    <mergeCell ref="BF391:BH391"/>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H392:AH393"/>
    <mergeCell ref="AI392:AI393"/>
    <mergeCell ref="AJ392:AJ393"/>
    <mergeCell ref="AK392:AK393"/>
    <mergeCell ref="AL392:AL393"/>
    <mergeCell ref="AM392:AM393"/>
    <mergeCell ref="AN392:AN393"/>
    <mergeCell ref="AO392:AO393"/>
    <mergeCell ref="AP392:AP393"/>
    <mergeCell ref="AQ392:AQ393"/>
    <mergeCell ref="AR392:AR393"/>
    <mergeCell ref="AS392:AS393"/>
    <mergeCell ref="AV392:AV393"/>
    <mergeCell ref="AZ392:AZ393"/>
    <mergeCell ref="BA392:BA393"/>
    <mergeCell ref="BB392:BB393"/>
    <mergeCell ref="BC392:BC393"/>
    <mergeCell ref="BD392:BD393"/>
    <mergeCell ref="BE392:BE393"/>
    <mergeCell ref="BF392:BH392"/>
    <mergeCell ref="BF393:BH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H394:AH395"/>
    <mergeCell ref="AI394:AI395"/>
    <mergeCell ref="AJ394:AJ395"/>
    <mergeCell ref="AK394:AK395"/>
    <mergeCell ref="AL394:AL395"/>
    <mergeCell ref="AM394:AM395"/>
    <mergeCell ref="AN394:AN395"/>
    <mergeCell ref="AO394:AO395"/>
    <mergeCell ref="AP394:AP395"/>
    <mergeCell ref="AQ394:AQ395"/>
    <mergeCell ref="AR394:AR395"/>
    <mergeCell ref="AS394:AS395"/>
    <mergeCell ref="AV394:AV395"/>
    <mergeCell ref="AX394:AX397"/>
    <mergeCell ref="AY394:AY395"/>
    <mergeCell ref="BF394:BH394"/>
    <mergeCell ref="N395:N396"/>
    <mergeCell ref="AT395:AT396"/>
    <mergeCell ref="AW395:AW396"/>
    <mergeCell ref="BF395:BH395"/>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I396:AI397"/>
    <mergeCell ref="AJ396:AJ397"/>
    <mergeCell ref="AK396:AK397"/>
    <mergeCell ref="AL396:AL397"/>
    <mergeCell ref="AM396:AM397"/>
    <mergeCell ref="AN396:AN397"/>
    <mergeCell ref="AO396:AO397"/>
    <mergeCell ref="AP396:AP397"/>
    <mergeCell ref="AQ396:AQ397"/>
    <mergeCell ref="AR396:AR397"/>
    <mergeCell ref="AS396:AS397"/>
    <mergeCell ref="AV396:AV397"/>
    <mergeCell ref="AZ396:AZ397"/>
    <mergeCell ref="BA396:BA397"/>
    <mergeCell ref="BB396:BB397"/>
    <mergeCell ref="BC396:BC397"/>
    <mergeCell ref="BD396:BD397"/>
    <mergeCell ref="BE396:BE397"/>
    <mergeCell ref="BF396:BH396"/>
    <mergeCell ref="BF397:BH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Y398:Y399"/>
    <mergeCell ref="Z398:Z399"/>
    <mergeCell ref="AA398:AA399"/>
    <mergeCell ref="AB398:AB399"/>
    <mergeCell ref="AC398:AC399"/>
    <mergeCell ref="AD398:AD399"/>
    <mergeCell ref="AE398:AE399"/>
    <mergeCell ref="AF398:AF399"/>
    <mergeCell ref="AG398:AG399"/>
    <mergeCell ref="AH398:AH399"/>
    <mergeCell ref="AI398:AI399"/>
    <mergeCell ref="AJ398:AJ399"/>
    <mergeCell ref="AK398:AK399"/>
    <mergeCell ref="AL398:AL399"/>
    <mergeCell ref="AM398:AM399"/>
    <mergeCell ref="AN398:AN399"/>
    <mergeCell ref="AO398:AO399"/>
    <mergeCell ref="AP398:AP399"/>
    <mergeCell ref="AQ398:AQ399"/>
    <mergeCell ref="AR398:AR399"/>
    <mergeCell ref="AS398:AS399"/>
    <mergeCell ref="AV398:AV399"/>
    <mergeCell ref="AX398:AX401"/>
    <mergeCell ref="AY398:AY399"/>
    <mergeCell ref="BF398:BH398"/>
    <mergeCell ref="N399:N400"/>
    <mergeCell ref="AT399:AT400"/>
    <mergeCell ref="AW399:AW400"/>
    <mergeCell ref="BF399:BH399"/>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F400:AF401"/>
    <mergeCell ref="AG400:AG401"/>
    <mergeCell ref="AH400:AH401"/>
    <mergeCell ref="AI400:AI401"/>
    <mergeCell ref="AJ400:AJ401"/>
    <mergeCell ref="AK400:AK401"/>
    <mergeCell ref="AL400:AL401"/>
    <mergeCell ref="AM400:AM401"/>
    <mergeCell ref="AN400:AN401"/>
    <mergeCell ref="AO400:AO401"/>
    <mergeCell ref="AP400:AP401"/>
    <mergeCell ref="AQ400:AQ401"/>
    <mergeCell ref="AR400:AR401"/>
    <mergeCell ref="AS400:AS401"/>
    <mergeCell ref="AV400:AV401"/>
    <mergeCell ref="AZ400:AZ401"/>
    <mergeCell ref="BA400:BA401"/>
    <mergeCell ref="BB400:BB401"/>
    <mergeCell ref="BC400:BC401"/>
    <mergeCell ref="BD400:BD401"/>
    <mergeCell ref="BE400:BE401"/>
    <mergeCell ref="BF400:BH400"/>
    <mergeCell ref="BF401:BH401"/>
    <mergeCell ref="A402:A405"/>
    <mergeCell ref="B402:F405"/>
    <mergeCell ref="G402:G405"/>
    <mergeCell ref="H402:H405"/>
    <mergeCell ref="I402:I405"/>
    <mergeCell ref="J402:J405"/>
    <mergeCell ref="K402:K405"/>
    <mergeCell ref="L402:L405"/>
    <mergeCell ref="M402:M405"/>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AD402:AD403"/>
    <mergeCell ref="AE402:AE403"/>
    <mergeCell ref="AF402:AF403"/>
    <mergeCell ref="AG402:AG403"/>
    <mergeCell ref="AH402:AH403"/>
    <mergeCell ref="AI402:AI403"/>
    <mergeCell ref="AJ402:AJ403"/>
    <mergeCell ref="AK402:AK403"/>
    <mergeCell ref="AL402:AL403"/>
    <mergeCell ref="AM402:AM403"/>
    <mergeCell ref="AN402:AN403"/>
    <mergeCell ref="AO402:AO403"/>
    <mergeCell ref="AP402:AP403"/>
    <mergeCell ref="AQ402:AQ403"/>
    <mergeCell ref="AR402:AR403"/>
    <mergeCell ref="AS402:AS403"/>
    <mergeCell ref="AV402:AV403"/>
    <mergeCell ref="AX402:AX405"/>
    <mergeCell ref="AY402:AY403"/>
    <mergeCell ref="BF402:BH402"/>
    <mergeCell ref="N403:N404"/>
    <mergeCell ref="AT403:AT404"/>
    <mergeCell ref="AW403:AW404"/>
    <mergeCell ref="BF403:BH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E404:AE405"/>
    <mergeCell ref="AF404:AF405"/>
    <mergeCell ref="AG404:AG405"/>
    <mergeCell ref="AH404:AH405"/>
    <mergeCell ref="AI404:AI405"/>
    <mergeCell ref="AJ404:AJ405"/>
    <mergeCell ref="AK404:AK405"/>
    <mergeCell ref="AL404:AL405"/>
    <mergeCell ref="AM404:AM405"/>
    <mergeCell ref="AN404:AN405"/>
    <mergeCell ref="AO404:AO405"/>
    <mergeCell ref="AP404:AP405"/>
    <mergeCell ref="AQ404:AQ405"/>
    <mergeCell ref="AR404:AR405"/>
    <mergeCell ref="AS404:AS405"/>
    <mergeCell ref="AV404:AV405"/>
    <mergeCell ref="AZ404:AZ405"/>
    <mergeCell ref="BA404:BA405"/>
    <mergeCell ref="BB404:BB405"/>
    <mergeCell ref="BC404:BC405"/>
    <mergeCell ref="BD404:BD405"/>
    <mergeCell ref="BE404:BE405"/>
    <mergeCell ref="BF404:BH404"/>
    <mergeCell ref="BF405:BH405"/>
    <mergeCell ref="A406:A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Z406:Z407"/>
    <mergeCell ref="AA406:AA407"/>
    <mergeCell ref="AB406:AB407"/>
    <mergeCell ref="AC406:AC407"/>
    <mergeCell ref="AD406:AD407"/>
    <mergeCell ref="AE406:AE407"/>
    <mergeCell ref="AF406:AF407"/>
    <mergeCell ref="AG406:AG407"/>
    <mergeCell ref="AH406:AH407"/>
    <mergeCell ref="AI406:AI407"/>
    <mergeCell ref="AJ406:AJ407"/>
    <mergeCell ref="AK406:AK407"/>
    <mergeCell ref="AL406:AL407"/>
    <mergeCell ref="AM406:AM407"/>
    <mergeCell ref="AN406:AN407"/>
    <mergeCell ref="AO406:AO407"/>
    <mergeCell ref="AP406:AP407"/>
    <mergeCell ref="AQ406:AQ407"/>
    <mergeCell ref="AR406:AR407"/>
    <mergeCell ref="AS406:AS407"/>
    <mergeCell ref="AV406:AV407"/>
    <mergeCell ref="AX406:AX409"/>
    <mergeCell ref="AY406:AY407"/>
    <mergeCell ref="BF406:BH406"/>
    <mergeCell ref="N407:N408"/>
    <mergeCell ref="AT407:AT408"/>
    <mergeCell ref="AW407:AW408"/>
    <mergeCell ref="BF407:BH407"/>
    <mergeCell ref="P408:P409"/>
    <mergeCell ref="Q408:Q409"/>
    <mergeCell ref="R408:R409"/>
    <mergeCell ref="S408:S409"/>
    <mergeCell ref="T408:T409"/>
    <mergeCell ref="U408:U409"/>
    <mergeCell ref="V408:V409"/>
    <mergeCell ref="W408:W409"/>
    <mergeCell ref="X408:X409"/>
    <mergeCell ref="Y408:Y409"/>
    <mergeCell ref="Z408:Z409"/>
    <mergeCell ref="AA408:AA409"/>
    <mergeCell ref="AB408:AB409"/>
    <mergeCell ref="AC408:AC409"/>
    <mergeCell ref="AD408:AD409"/>
    <mergeCell ref="AE408:AE409"/>
    <mergeCell ref="AF408:AF409"/>
    <mergeCell ref="AG408:AG409"/>
    <mergeCell ref="AH408:AH409"/>
    <mergeCell ref="AI408:AI409"/>
    <mergeCell ref="AJ408:AJ409"/>
    <mergeCell ref="AK408:AK409"/>
    <mergeCell ref="AL408:AL409"/>
    <mergeCell ref="AM408:AM409"/>
    <mergeCell ref="AN408:AN409"/>
    <mergeCell ref="AO408:AO409"/>
    <mergeCell ref="AP408:AP409"/>
    <mergeCell ref="AQ408:AQ409"/>
    <mergeCell ref="AR408:AR409"/>
    <mergeCell ref="AS408:AS409"/>
    <mergeCell ref="AV408:AV409"/>
    <mergeCell ref="AZ408:AZ409"/>
    <mergeCell ref="BA408:BA409"/>
    <mergeCell ref="BB408:BB409"/>
    <mergeCell ref="BC408:BC409"/>
    <mergeCell ref="BD408:BD409"/>
    <mergeCell ref="BE408:BE409"/>
    <mergeCell ref="BF408:BH408"/>
    <mergeCell ref="BF409:BH409"/>
    <mergeCell ref="A410:A413"/>
    <mergeCell ref="B410:F413"/>
    <mergeCell ref="G410:G413"/>
    <mergeCell ref="H410:H413"/>
    <mergeCell ref="I410:I413"/>
    <mergeCell ref="J410:J413"/>
    <mergeCell ref="K410:K413"/>
    <mergeCell ref="L410:L413"/>
    <mergeCell ref="M410:M413"/>
    <mergeCell ref="O410:O413"/>
    <mergeCell ref="P410:R411"/>
    <mergeCell ref="S410:S411"/>
    <mergeCell ref="T410:T411"/>
    <mergeCell ref="U410:U411"/>
    <mergeCell ref="V410:V411"/>
    <mergeCell ref="W410:W411"/>
    <mergeCell ref="X410:X411"/>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L410:AL411"/>
    <mergeCell ref="AM410:AM411"/>
    <mergeCell ref="AN410:AN411"/>
    <mergeCell ref="AO410:AO411"/>
    <mergeCell ref="AP410:AP411"/>
    <mergeCell ref="AQ410:AQ411"/>
    <mergeCell ref="AR410:AR411"/>
    <mergeCell ref="AS410:AS411"/>
    <mergeCell ref="AV410:AV411"/>
    <mergeCell ref="AX410:AX413"/>
    <mergeCell ref="AY410:AY411"/>
    <mergeCell ref="BF410:BH410"/>
    <mergeCell ref="N411:N412"/>
    <mergeCell ref="AT411:AT412"/>
    <mergeCell ref="AW411:AW412"/>
    <mergeCell ref="BF411:BH411"/>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AE412:AE413"/>
    <mergeCell ref="AF412:AF413"/>
    <mergeCell ref="AG412:AG413"/>
    <mergeCell ref="AH412:AH413"/>
    <mergeCell ref="AI412:AI413"/>
    <mergeCell ref="AJ412:AJ413"/>
    <mergeCell ref="AK412:AK413"/>
    <mergeCell ref="AL412:AL413"/>
    <mergeCell ref="AM412:AM413"/>
    <mergeCell ref="AN412:AN413"/>
    <mergeCell ref="AO412:AO413"/>
    <mergeCell ref="AP412:AP413"/>
    <mergeCell ref="AQ412:AQ413"/>
    <mergeCell ref="AR412:AR413"/>
    <mergeCell ref="AS412:AS413"/>
    <mergeCell ref="AV412:AV413"/>
    <mergeCell ref="AZ412:AZ413"/>
    <mergeCell ref="BA412:BA413"/>
    <mergeCell ref="BB412:BB413"/>
    <mergeCell ref="BC412:BC413"/>
    <mergeCell ref="BD412:BD413"/>
    <mergeCell ref="BE412:BE413"/>
    <mergeCell ref="BF412:BH412"/>
    <mergeCell ref="BF413:BH413"/>
  </mergeCells>
  <conditionalFormatting sqref="U14:U413">
    <cfRule type="expression" priority="2" aboveAverage="0" equalAverage="0" bottom="0" percent="0" rank="0" text="" dxfId="90">
      <formula>AV14=""</formula>
    </cfRule>
  </conditionalFormatting>
  <conditionalFormatting sqref="V16:V413">
    <cfRule type="expression" priority="3" aboveAverage="0" equalAverage="0" bottom="0" percent="0" rank="0" text="" dxfId="91">
      <formula>AND(T16="区分変更後の算定予定",U16&lt;&gt;"",V16&lt;V14)</formula>
    </cfRule>
  </conditionalFormatting>
  <conditionalFormatting sqref="W14:AH413">
    <cfRule type="expression" priority="4" aboveAverage="0" equalAverage="0" bottom="0" percent="0" rank="0" text="" dxfId="92">
      <formula>OR($U14="",$U14=" ")</formula>
    </cfRule>
  </conditionalFormatting>
  <conditionalFormatting sqref="AB16:AB413 AD16:AD413">
    <cfRule type="expression" priority="5" aboveAverage="0" equalAverage="0" bottom="0" percent="0" rank="0" text="" dxfId="93">
      <formula>AND($T16="区分変更後の算定予定",OR($AB16&lt;&gt;7,$AD16&lt;&gt;3))</formula>
    </cfRule>
  </conditionalFormatting>
  <conditionalFormatting sqref="AN14:AN413">
    <cfRule type="expression" priority="6" aboveAverage="0" equalAverage="0" bottom="0" percent="0" rank="0" text="" dxfId="94">
      <formula>AND($T14="区分変更後の算定予定",$AM14&lt;&gt;"")</formula>
    </cfRule>
  </conditionalFormatting>
  <conditionalFormatting sqref="AO14:AO413">
    <cfRule type="expression" priority="7" aboveAverage="0" equalAverage="0" bottom="0" percent="0" rank="0" text="" dxfId="95">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priority="8" aboveAverage="0" equalAverage="0" bottom="0" percent="0" rank="0" text="" dxfId="96">
      <formula>AND(T14="区分変更後の算定予定",OR(U14="新加算Ⅰ",U14="新加算Ⅱ",U14="新加算Ⅲ",U14="新加算Ⅴ（１）",U14="新加算Ⅴ（３）",U14="新加算Ⅴ（８）"))</formula>
    </cfRule>
  </conditionalFormatting>
  <conditionalFormatting sqref="AR11">
    <cfRule type="expression" priority="9" aboveAverage="0" equalAverage="0" bottom="0" percent="0" rank="0" text="" dxfId="97">
      <formula>$AR$11="○"</formula>
    </cfRule>
  </conditionalFormatting>
  <conditionalFormatting sqref="AR16:AR413">
    <cfRule type="expression" priority="10" aboveAverage="0" equalAverage="0" bottom="0" percent="0" rank="0" text="" dxfId="98">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priority="11" aboveAverage="0" equalAverage="0" bottom="0" percent="0" rank="0" text="" dxfId="99">
      <formula>AND(T14="区分変更後の算定予定",OR(U14="新加算Ⅰ",U14="新加算Ⅴ（１）",U14="新加算Ⅴ（２）",U14="新加算Ⅴ（５）",U14="新加算Ⅴ（７）",U14="新加算Ⅴ（10）"))</formula>
    </cfRule>
  </conditionalFormatting>
  <conditionalFormatting sqref="AT11">
    <cfRule type="expression" priority="12" aboveAverage="0" equalAverage="0" bottom="0" percent="0" rank="0" text="" dxfId="100">
      <formula>$AR$11&lt;&gt;"×"</formula>
    </cfRule>
  </conditionalFormatting>
  <dataValidations count="6">
    <dataValidation allowBlank="true" errorStyle="stop" operator="between" showDropDown="false" showErrorMessage="true" showInputMessage="true" sqref="B14 G14:N14 X14 Z14 AB14 AD14 AI14:AS14 AW14:AW15 N15 X16 Z16 AB16 AD16 N17:N19 AW17 B18 G18:M18 X18 Z18 AB18 AD18 AI18:AS18 AU18 X20 Z20 AB20 AD20 N21:N23 B22 G22:M22 X22 Z22 AB22 AD22 AI22:AS22 AU22 X24 Z24 AB24 AD24 N25:N27 B26 G26:M26 X26 Z26 AB26 AD26 AI26:AS26 AU26 X28 Z28 AB28 AD28 N29:N31 B30 G30:M30 X30 Z30 AB30 AD30 AI30:AS30 AU30 X32 Z32 AB32 AD32 N33:N35 B34 G34:M34 X34 Z34 AB34 AD34 AI34:AS34 AU34 X36 Z36 AB36 AD36 N37:N39 B38 G38:M38 X38 Z38 AB38 AD38 AI38:AS38 AU38 X40 Z40 AB40 AD40 N41:N43 B42 G42:M42 X42 Z42 AB42 AD42 AI42:AL42 AN42:AS42 AU42 X44 Z44 AB44 AD44 N45:N47 B46 G46:M46 X46 Z46 AB46 AD46 AI46:AL46 AN46:AS46 AU46 X48 Z48 AB48 AD48 N49:N51 B50 G50:M50 X50 Z50 AB50 AD50 AI50:AL50 AN50:AS50 AU50 X52 Z52 AB52 AD52 N53:N55 B54 G54:M54 X54 Z54 AB54 AD54 AI54:AL54 AN54:AS54 AU54 X56 Z56 AB56 AD56 N57:N59 B58 G58:M58 X58 Z58 AB58 AD58 AI58:AL58 AN58:AS58 AU58 X60 Z60 AB60 AD60 N61:N63 B62 G62:M62 X62 Z62 AB62 AD62 AI62:AL62 AN62:AS62 AU62 X64 Z64 AB64 AD64 N65:N67 B66 G66:M66 X66 Z66 AB66 AD66 AI66:AL66 AN66:AS66 AU66 X68 Z68 AB68 AD68 N69:N71 B70 G70:M70 X70 Z70 AB70 AD70 AI70:AL70 AN70:AS70 AU70 X72 Z72 AB72 AD72 N73:N75 B74 G74:M74 X74 Z74 AB74 AD74 AI74:AL74 AN74:AS74 AU74 X76 Z76 AB76 AD76 N77:N79 B78 G78:M78 X78 Z78 AB78 AD78 AI78:AL78 AN78:AS78 AU78 X80 Z80 AB80 AD80 N81:N83 B82 G82:M82 X82 Z82 AB82 AD82 AI82:AL82 AN82:AS82 AU82 X84 Z84 AB84 AD84 N85:N87 B86 G86:M86 X86 Z86 AB86 AD86 AI86:AL86 AN86:AS86 AU86 X88 Z88 AB88 AD88 N89:N91 B90 G90:M90 X90 Z90 AB90 AD90 AI90:AL90 AN90:AS90 AU90 X92 Z92 AB92 AD92 N93:N95 B94 G94:M94 X94 Z94 AB94 AD94 AI94:AL94 AN94:AS94 AU94 X96 Z96 AB96 AD96 N97:N99 B98 G98:M98 X98 Z98 AB98 AD98 AI98:AL98 AN98:AS98 AU98 X100 Z100 AB100 AD100 N101:N103 B102 G102:M102 X102 Z102 AB102 AD102 AI102:AL102 AN102:AS102 AU102 X104 Z104 AB104 AD104 N105:N107 B106 G106:M106 X106 Z106 AB106 AD106 AI106:AL106 AN106:AS106 AU106 X108 Z108 AB108 AD108 N109:N111 B110 G110:M110 X110 Z110 AB110 AD110 AI110:AL110 AN110:AS110 AU110 X112 Z112 AB112 AD112 N113:N115 B114 G114:M114 X114 Z114 AB114 AD114 AI114:AL114 AN114:AS114 AU114 X116 Z116 AB116 AD116 N117:N119 B118 G118:M118 X118 Z118 AB118 AD118 AI118:AL118 AN118:AS118 AU118 X120 Z120 AB120 AD120 N121:N123 B122 G122:M122 X122 Z122 AB122 AD122 AI122:AL122 AN122:AS122 AU122 X124 Z124 AB124 AD124 N125:N127 B126 G126:M126 X126 Z126 AB126 AD126 AI126:AL126 AN126:AS126 AU126 X128 Z128 AB128 AD128 N129:N131 B130 G130:M130 X130 Z130 AB130 AD130 AI130:AL130 AN130:AS130 AU130 X132 Z132 AB132 AD132 N133:N135 B134 G134:M134 X134 Z134 AB134 AD134 AI134:AL134 AN134:AS134 AU134 X136 Z136 AB136 AD136 N137:N139 B138 G138:M138 X138 Z138 AB138 AD138 AI138:AL138 AN138:AS138 AU138 X140 Z140 AB140 AD140 N141:N143 B142 G142:M142 X142 Z142 AB142 AD142 AI142:AL142 AN142:AS142 AU142 X144 Z144 AB144 AD144 N145:N147 B146 G146:M146 X146 Z146 AB146 AD146 AI146:AL146 AN146:AS146 AU146 X148 Z148 AB148 AD148 N149:N151 B150 G150:M150 X150 Z150 AB150 AD150 AI150:AL150 AN150:AS150 AU150 X152 Z152 AB152 AD152 N153:N155 B154 G154:M154 X154 Z154 AB154 AD154 AI154:AL154 AN154:AS154 AU154 X156 Z156 AB156 AD156 N157:N159 B158 G158:M158 X158 Z158 AB158 AD158 AI158:AL158 AN158:AS158 AU158 X160 Z160 AB160 AD160 N161:N163 B162 G162:M162 X162 Z162 AB162 AD162 AI162:AL162 AN162:AS162 AU162 X164 Z164 AB164 AD164 N165:N167 B166 G166:M166 X166 Z166 AB166 AD166 AI166:AL166 AN166:AS166 AU166 X168 Z168 AB168 AD168 N169:N171 B170 G170:M170 X170 Z170 AB170 AD170 AI170:AL170 AN170:AS170 AU170 X172 Z172 AB172 AD172 N173:N175 B174 G174:M174 X174 Z174 AB174 AD174 AI174:AL174 AN174:AS174 AU174 X176 Z176 AB176 AD176 N177:N179 B178 G178:M178 X178 Z178 AB178 AD178 AI178:AL178 AN178:AS178 AU178 X180 Z180 AB180 AD180 N181:N183 B182 G182:M182 X182 Z182 AB182 AD182 AI182:AL182 AN182:AS182 AU182 X184 Z184 AB184 AD184 N185:N187 B186 G186:M186 X186 Z186 AB186 AD186 AI186:AL186 AN186:AS186 AU186 X188 Z188 AB188 AD188 N189:N191 B190 G190:M190 X190 Z190 AB190 AD190 AI190:AL190 AN190:AS190 AU190 X192 Z192 AB192 AD192 N193:N195 B194 G194:M194 X194 Z194 AB194 AD194 AI194:AL194 AN194:AS194 AU194 X196 Z196 AB196 AD196 N197:N199 B198 G198:M198 X198 Z198 AB198 AD198 AI198:AL198 AN198:AS198 AU198 X200 Z200 AB200 AD200 N201:N203 B202 G202:M202 X202 Z202 AB202 AD202 AI202:AL202 AN202:AS202 AU202 X204 Z204 AB204 AD204 N205:N207 B206 G206:M206 X206 Z206 AB206 AD206 AI206:AL206 AN206:AS206 AU206 X208 Z208 AB208 AD208 N209:N211 B210 G210:M210 X210 Z210 AB210 AD210 AI210:AL210 AN210:AS210 AU210 X212 Z212 AB212 AD212 N213:N215 B214 G214:M214 X214 Z214 AB214 AD214 AI214:AL214 AN214:AS214 AU214 X216 Z216 AB216 AD216 N217:N219 B218 G218:M218 X218 Z218 AB218 AD218 AI218:AL218 AN218:AS218 AU218 X220 Z220 AB220 AD220 N221:N223 B222 G222:M222 X222 Z222 AB222 AD222 AI222:AL222 AN222:AS222 AU222 X224 Z224 AB224 AD224 N225:N227 B226 G226:M226 X226 Z226 AB226 AD226 AI226:AL226 AN226:AS226 AU226 X228 Z228 AB228 AD228 N229:N231 B230 G230:M230 X230 Z230 AB230 AD230 AI230:AL230 AN230:AS230 AU230 X232 Z232 AB232 AD232 N233:N235 B234 G234:M234 X234 Z234 AB234 AD234 AI234:AL234 AN234:AS234 AU234 X236 Z236 AB236 AD236 N237:N239 B238 G238:M238 X238 Z238 AB238 AD238 AI238:AL238 AN238:AS238 AU238 X240 Z240 AB240 AD240 N241:N243 B242 G242:M242 X242 Z242 AB242 AD242 AI242:AL242 AN242:AS242 AU242 X244 Z244 AB244 AD244 N245:N247 B246 G246:M246 X246 Z246 AB246 AD246 AI246:AL246 AN246:AS246 AU246 X248 Z248 AB248 AD248 N249:N251 B250 G250:M250 X250 Z250 AB250 AD250 AI250:AL250 AN250:AS250 AU250 X252 Z252 AB252 AD252 N253:N255 B254 G254:M254 X254 Z254 AB254 AD254 AI254:AL254 AN254:AS254 AU254 X256 Z256 AB256 AD256 N257:N259 B258 G258:M258 X258 Z258 AB258 AD258 AI258:AL258 AN258:AS258 AU258 X260 Z260 AB260 AD260 N261:N263 B262 G262:M262 X262 Z262 AB262 AD262 AI262:AL262 AN262:AS262 AU262 X264 Z264 AB264 AD264 N265:N267 B266 G266:M266 X266 Z266 AB266 AD266 AI266:AL266 AN266:AS266 AU266 X268 Z268 AB268 AD268 N269:N271 B270 G270:M270 X270 Z270 AB270 AD270 AI270:AL270 AN270:AS270 AU270 X272 Z272 AB272 AD272 N273:N275 B274 G274:M274 X274 Z274 AB274 AD274 AI274:AL274 AN274:AS274 AU274 X276 Z276 AB276 AD276 N277:N279 B278 G278:M278 X278 Z278 AB278 AD278 AI278:AL278 AN278:AS278 AU278 X280 Z280 AB280 AD280 N281:N283 B282 G282:M282 X282 Z282 AB282 AD282 AI282:AL282 AN282:AS282 AU282 X284 Z284 AB284 AD284 N285:N287 B286 G286:M286 X286 Z286 AB286 AD286 AI286:AL286 AN286:AS286 AU286 X288 Z288 AB288 AD288 N289:N291 B290 G290:M290 X290 Z290 AB290 AD290 AI290:AL290 AN290:AS290 AU290 X292 Z292 AB292 AD292 N293:N295 B294 G294:M294 X294 Z294 AB294 AD294 AI294:AL294 AN294:AS294 AU294 X296 Z296 AB296 AD296 N297:N299 B298 G298:M298 X298 Z298 AB298 AD298 AI298:AL298 AN298:AS298 AU298 X300 Z300 AB300 AD300 N301:N303 B302 G302:M302 X302 Z302 AB302 AD302 AI302:AL302 AN302:AS302 AU302 X304 Z304 AB304 AD304 N305:N307 B306 G306:M306 X306 Z306 AB306 AD306 AI306:AL306 AN306:AS306 AU306 X308 Z308 AB308 AD308 N309:N311 B310 G310:M310 X310 Z310 AB310 AD310 AI310:AL310 AN310:AS310 AU310 X312 Z312 AB312 AD312 N313:N315 B314 G314:M314 X314 Z314 AB314 AD314 AI314:AL314 AN314:AS314 AU314 X316 Z316 AB316 AD316 N317:N319 B318 G318:M318 X318 Z318 AB318 AD318 AI318:AL318 AN318:AS318 AU318 X320 Z320 AB320 AD320 N321:N323 B322 G322:M322 X322 Z322 AB322 AD322 AI322:AL322 AN322:AS322 AU322 X324 Z324 AB324 AD324 N325:N327 B326 G326:M326 X326 Z326 AB326 AD326 AI326:AL326 AN326:AS326 AU326 X328 Z328 AB328 AD328 N329:N331 B330 G330:M330 X330 Z330 AB330 AD330 AI330:AL330 AN330:AS330 AU330 X332 Z332 AB332 AD332 N333:N335 B334 G334:M334 X334 Z334 AB334 AD334 AI334:AL334 AN334:AS334 AU334 X336 Z336 AB336 AD336 N337:N339 B338 G338:M338 X338 Z338 AB338 AD338 AI338:AL338 AN338:AS338 AU338 X340 Z340 AB340 AD340 N341:N343 B342 G342:M342 X342 Z342 AB342 AD342 AI342:AL342 AN342:AS342 AU342 X344 Z344 AB344 AD344 N345:N347 B346 G346:M346 X346 Z346 AB346 AD346 AI346:AL346 AN346:AS346 AU346 X348 Z348 AB348 AD348 N349:N351 B350 G350:M350 X350 Z350 AB350 AD350 AI350:AL350 AN350:AS350 AU350 X352 Z352 AB352 AD352 N353:N355 B354 G354:M354 X354 Z354 AB354 AD354 AI354:AL354 AN354:AS354 AU354 X356 Z356 AB356 AD356 N357:N359 B358 G358:M358 X358 Z358 AB358 AD358 AI358:AL358 AN358:AS358 AU358 X360 Z360 AB360 AD360 N361:N363 B362 G362:M362 X362 Z362 AB362 AD362 AI362:AL362 AN362:AS362 AU362 X364 Z364 AB364 AD364 N365:N367 B366 G366:M366 X366 Z366 AB366 AD366 AI366:AL366 AN366:AS366 AU366 X368 Z368 AB368 AD368 N369:N371 B370 G370:M370 X370 Z370 AB370 AD370 AI370:AL370 AN370:AS370 AU370 X372 Z372 AB372 AD372 N373:N375 B374 G374:M374 X374 Z374 AB374 AD374 AI374:AL374 AN374:AS374 AU374 X376 Z376 AB376 AD376 N377:N379 B378 G378:M378 X378 Z378 AB378 AD378 AI378:AL378 AN378:AS378 AU378 X380 Z380 AB380 AD380 N381:N383 B382 G382:M382 X382 Z382 AB382 AD382 AI382:AL382 AN382:AS382 AU382 X384 Z384 AB384 AD384 N385:N387 B386 G386:M386 X386 Z386 AB386 AD386 AI386:AL386 AN386:AS386 AU386 X388 Z388 AB388 AD388 N389:N391 B390 G390:M390 X390 Z390 AB390 AD390 AI390:AL390 AN390:AS390 AU390 X392 Z392 AB392 AD392 N393:N395 B394 G394:M394 X394 Z394 AB394 AD394 AI394:AL394 AN394:AS394 AU394 X396 Z396 AB396 AD396 N397:N399 B398 G398:M398 X398 Z398 AB398 AD398 AI398:AL398 AN398:AS398 AU398 X400 Z400 AB400 AD400 N401:N403 B402 G402:M402 X402 Z402 AB402 AD402 AI402:AL402 AN402:AS402 AU402 X404 Z404 AB404 AD404 N405:N407 B406 G406:M406 X406 Z406 AB406 AD406 AI406:AL406 AN406:AS406 AU406 X408 Z408 AB408 AD408 N409:N411 B410 G410:M410 X410 Z410 AB410 AD410 AI410:AL410 AN410:AS410 AU410 X412 Z412 AB412 AD412 N413" type="none">
      <formula1>0</formula1>
      <formula2>0</formula2>
    </dataValidation>
    <dataValidation allowBlank="true" errorStyle="stop" operator="between" showDropDown="false" showErrorMessage="true" showInputMessage="true" sqref="AS16:AS17 AS20:AS21 AU20:AU21 AS24:AS25 AU24:AU25 AS28:AS29 AU28:AU29 AS32:AS33 AU32:AU33 AS36:AS37 AU36:AU37 AS40:AS41 AU40:AU41 AS44:AS45 AU44:AU45 AS48:AS49 AU48:AU49 AS52:AS53 AU52:AU53 AS56:AS57 AU56:AU57 AS60:AS61 AU60:AU61 AS64:AS65 AU64:AU65 AS68:AS69 AU68:AU69 AS72:AS73 AU72:AU73 AS76:AS77 AU76:AU77 AS80:AS81 AU80:AU81 AS84:AS85 AU84:AU85 AS88:AS89 AU88:AU89 AS92:AS93 AU92:AU93 AS96:AS97 AU96:AU97 AS100:AS101 AU100:AU101 AS104:AS105 AU104:AU105 AS108:AS109 AU108:AU109 AS112:AS113 AU112:AU113 AS116:AS117 AU116:AU117 AS120:AS121 AU120:AU121 AS124:AS125 AU124:AU125 AS128:AS129 AU128:AU129 AS132:AS133 AU132:AU133 AS136:AS137 AU136:AU137 AS140:AS141 AU140:AU141 AS144:AS145 AU144:AU145 AS148:AS149 AU148:AU149 AS152:AS153 AU152:AU153 AS156:AS157 AU156:AU157 AS160:AS161 AU160:AU161 AS164:AS165 AU164:AU165 AS168:AS169 AU168:AU169 AS172:AS173 AU172:AU173 AS176:AS177 AU176:AU177 AS180:AS181 AU180:AU181 AS184:AS185 AU184:AU185 AS188:AS189 AU188:AU189 AS192:AS193 AU192:AU193 AS196:AS197 AU196:AU197 AS200:AS201 AU200:AU201 AS204:AS205 AU204:AU205 AS208:AS209 AU208:AU209 AS212:AS213 AU212:AU213 AS216:AS217 AU216:AU217 AS220:AS221 AU220:AU221 AS224:AS225 AU224:AU225 AS228:AS229 AU228:AU229 AS232:AS233 AU232:AU233 AS236:AS237 AU236:AU237 AS240:AS241 AU240:AU241 AS244:AS245 AU244:AU245 AS248:AS249 AU248:AU249 AS252:AS253 AU252:AU253 AS256:AS257 AU256:AU257 AS260:AS261 AU260:AU261 AS264:AS265 AU264:AU265 AS268:AS269 AU268:AU269 AS272:AS273 AU272:AU273 AS276:AS277 AU276:AU277 AS280:AS281 AU280:AU281 AS284:AS285 AU284:AU285 AS288:AS289 AU288:AU289 AS292:AS293 AU292:AU293 AS296:AS297 AU296:AU297 AS300:AS301 AU300:AU301 AS304:AS305 AU304:AU305 AS308:AS309 AU308:AU309 AS312:AS313 AU312:AU313 AS316:AS317 AU316:AU317 AS320:AS321 AU320:AU321 AS324:AS325 AU324:AU325 AS328:AS329 AU328:AU329 AS332:AS333 AU332:AU333 AS336:AS337 AU336:AU337 AS340:AS341 AU340:AU341 AS344:AS345 AU344:AU345 AS348:AS349 AU348:AU349 AS352:AS353 AU352:AU353 AS356:AS357 AU356:AU357 AS360:AS361 AU360:AU361 AS364:AS365 AU364:AU365 AS368:AS369 AU368:AU369 AS372:AS373 AU372:AU373 AS376:AS377 AU376:AU377 AS380:AS381 AU380:AU381 AS384:AS385 AU384:AU385 AS388:AS389 AU388:AU389 AS392:AS393 AU392:AU393 AS396:AS397 AU396:AU397 AS400:AS401 AU400:AU401 AS404:AS405 AU404:AU405 AS408:AS409 AU408:AU409 AS412:AS413 AU412:AU413" type="list">
      <formula1>INDIRECT(BA34)</formula1>
      <formula2>0</formula2>
    </dataValidation>
    <dataValidation allowBlank="true" errorStyle="stop" operator="greaterThanOrEqual" prompt="要件を満たす職員数を記入してください。" showDropDown="false" showErrorMessage="true" showInputMessage="true"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type="whole">
      <formula1>0</formula1>
      <formula2>0</formula2>
    </dataValidation>
    <dataValidation allowBlank="true" errorStyle="stop" operator="between" showDropDown="false" showErrorMessage="true" showInputMessage="true" sqref="AO16:AO17 AQ16:AQ17 AO20:AO21 AQ20:AQ21 AO24:AO25 AQ24:AQ25 AO28:AO29 AQ28:AQ29 AO32:AO33 AQ32:AQ33 AO36:AO37 AQ36:AQ37 AO40:AO41 AQ40:AQ41 AO44:AO45 AQ44:AQ45 AO48:AO49 AQ48:AQ49 AO52:AO53 AQ52:AQ53 AO56:AO57 AQ56:AQ57 AO60:AO61 AQ60:AQ61 AO64:AO65 AQ64:AQ65 AO68:AO69 AQ68:AQ69 AO72:AO73 AQ72:AQ73 AO76:AO77 AQ76:AQ77 AO80:AO81 AQ80:AQ81 AO84:AO85 AQ84:AQ85 AO88:AO89 AQ88:AQ89 AO92:AO93 AQ92:AQ93 AO96:AO97 AQ96:AQ97 AO100:AO101 AQ100:AQ101 AO104:AO105 AQ104:AQ105 AO108:AO109 AQ108:AQ109 AO112:AO113 AQ112:AQ113 AO116:AO117 AQ116:AQ117 AO120:AO121 AQ120:AQ121 AO124:AO125 AQ124:AQ125 AO128:AO129 AQ128:AQ129 AO132:AO133 AQ132:AQ133 AO136:AO137 AQ136:AQ137 AO140:AO141 AQ140:AQ141 AO144:AO145 AQ144:AQ145 AO148:AO149 AQ148:AQ149 AO152:AO153 AQ152:AQ153 AO156:AO157 AQ156:AQ157 AO160:AO161 AQ160:AQ161 AO164:AO165 AQ164:AQ165 AO168:AO169 AQ168:AQ169 AO172:AO173 AQ172:AQ173 AO176:AO177 AQ176:AQ177 AO180:AO181 AQ180:AQ181 AO184:AO185 AQ184:AQ185 AO188:AO189 AQ188:AQ189 AO192:AO193 AQ192:AQ193 AO196:AO197 AQ196:AQ197 AO200:AO201 AQ200:AQ201 AO204:AO205 AQ204:AQ205 AO208:AO209 AQ208:AQ209 AO212:AO213 AQ212:AQ213 AO216:AO217 AQ216:AQ217 AO220:AO221 AQ220:AQ221 AO224:AO225 AQ224:AQ225 AO228:AO229 AQ228:AQ229 AO232:AO233 AQ232:AQ233 AO236:AO237 AQ236:AQ237 AO240:AO241 AQ240:AQ241 AO244:AO245 AQ244:AQ245 AO248:AO249 AQ248:AQ249 AO252:AO253 AQ252:AQ253 AO256:AO257 AQ256:AQ257 AO260:AO261 AQ260:AQ261 AO264:AO265 AQ264:AQ265 AO268:AO269 AQ268:AQ269 AO272:AO273 AQ272:AQ273 AO276:AO277 AQ276:AQ277 AO280:AO281 AQ280:AQ281 AO284:AO285 AQ284:AQ285 AO288:AO289 AQ288:AQ289 AO292:AO293 AQ292:AQ293 AO296:AO297 AQ296:AQ297 AO300:AO301 AQ300:AQ301 AO304:AO305 AQ304:AQ305 AO308:AO309 AQ308:AQ309 AO312:AO313 AQ312:AQ313 AO316:AO317 AQ316:AQ317 AO320:AO321 AQ320:AQ321 AO324:AO325 AQ324:AQ325 AO328:AO329 AQ328:AQ329 AO332:AO333 AQ332:AQ333 AO336:AO337 AQ336:AQ337 AO340:AO341 AQ340:AQ341 AO344:AO345 AQ344:AQ345 AO348:AO349 AQ348:AQ349 AO352:AO353 AQ352:AQ353 AO356:AO357 AQ356:AQ357 AO360:AO361 AQ360:AQ361 AO364:AO365 AQ364:AQ365 AO368:AO369 AQ368:AQ369 AO372:AO373 AQ372:AQ373 AO376:AO377 AQ376:AQ377 AO380:AO381 AQ380:AQ381 AO384:AO385 AQ384:AQ385 AO388:AO389 AQ388:AQ389 AO392:AO393 AQ392:AQ393 AO396:AO397 AQ396:AQ397 AO400:AO401 AQ400:AQ401 AO404:AO405 AQ404:AQ405 AO408:AO409 AQ408:AQ409 AO412:AO413 AQ412:AQ413" type="list">
      <formula1>【参考】数式用!$AM$5:$AM$7</formula1>
      <formula2>0</formula2>
    </dataValidation>
    <dataValidation allowBlank="true" errorStyle="stop" operator="between" showDropDown="false" showErrorMessage="true" showInputMessage="true" sqref="U16 U20 U24 U28 U32 U36 U40 U44 U48 U52 U56 U60 U64 U68 U72 U76 U80 U84 U88 U92 U96 U100 U104 U108 U112 U116 U120 U124 U128 U132 U136 U140 U144 U148 U152 U156 U160 U164 U168 U172 U176 U180 U184 U188 U192 U196 U200 U204 U208 U212 U216 U220 U224 U228 U232 U236 U240 U244 U248 U252 U256 U260 U264 U268 U272 U276 U280 U284 U288 U292 U296 U300 U304 U308 U312 U316 U320 U324 U328 U332 U336 U340 U344 U348 U352 U356 U360 U364 U368 U372 U376 U380 U384 U388 U392 U396 U400 U404 U408 U412" type="list">
      <formula1>【参考】数式用!$AO$2:$AO$6</formula1>
      <formula2>0</formula2>
    </dataValidation>
    <dataValidation allowBlank="true" errorStyle="stop" operator="between" showDropDown="false" showErrorMessage="true" showInputMessage="true" sqref="AN16:AN17 AN20:AN21 AN24:AN25 AN28:AN29 AN32:AN33 AN36:AN37 AN40:AN41 AN44:AN45 AN48:AN49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 type="list">
      <formula1>【参考】数式用!$AM$2:$AM$3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0" pageOrder="downThenOver" orientation="landscape" blackAndWhite="false" draft="false" cellComments="none" horizontalDpi="300" verticalDpi="300" copies="1"/>
  <headerFooter differentFirst="false" differentOddEven="false">
    <oddHeader/>
    <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V39"/>
  <sheetViews>
    <sheetView showFormulas="false" showGridLines="true" showRowColHeaders="true" showZeros="true" rightToLeft="false" tabSelected="false" showOutlineSymbols="true" defaultGridColor="true" view="pageBreakPreview" topLeftCell="A1" colorId="64" zoomScale="85" zoomScaleNormal="96" zoomScalePageLayoutView="85" workbookViewId="0">
      <selection pane="topLeft" activeCell="A1" activeCellId="0" sqref="A1"/>
    </sheetView>
  </sheetViews>
  <sheetFormatPr defaultColWidth="9.00390625" defaultRowHeight="13.5" zeroHeight="false" outlineLevelRow="0" outlineLevelCol="0"/>
  <cols>
    <col collapsed="false" customWidth="true" hidden="false" outlineLevel="0" max="1" min="1" style="942" width="42.38"/>
    <col collapsed="false" customWidth="true" hidden="false" outlineLevel="0" max="28" min="2" style="942" width="6.13"/>
    <col collapsed="false" customWidth="true" hidden="false" outlineLevel="0" max="30" min="29" style="942" width="8"/>
    <col collapsed="false" customWidth="true" hidden="false" outlineLevel="0" max="31" min="31" style="942" width="39.49"/>
    <col collapsed="false" customWidth="true" hidden="false" outlineLevel="0" max="32" min="32" style="942" width="26.88"/>
    <col collapsed="false" customWidth="true" hidden="false" outlineLevel="0" max="33" min="33" style="942" width="29.51"/>
    <col collapsed="false" customWidth="true" hidden="false" outlineLevel="0" max="34" min="34" style="942" width="50.62"/>
    <col collapsed="false" customWidth="true" hidden="false" outlineLevel="0" max="35" min="35" style="942" width="9.12"/>
    <col collapsed="false" customWidth="true" hidden="false" outlineLevel="0" max="36" min="36" style="942" width="38.38"/>
    <col collapsed="false" customWidth="true" hidden="false" outlineLevel="0" max="37" min="37" style="942" width="36.62"/>
    <col collapsed="false" customWidth="false" hidden="false" outlineLevel="0" max="38" min="38" style="942" width="9"/>
    <col collapsed="false" customWidth="true" hidden="false" outlineLevel="0" max="39" min="39" style="942" width="13.62"/>
    <col collapsed="false" customWidth="false" hidden="false" outlineLevel="0" max="43" min="40" style="942" width="9"/>
    <col collapsed="false" customWidth="true" hidden="false" outlineLevel="0" max="44" min="44" style="942" width="12.12"/>
    <col collapsed="false" customWidth="false" hidden="false" outlineLevel="0" max="45" min="45" style="942" width="9"/>
    <col collapsed="false" customWidth="true" hidden="false" outlineLevel="0" max="46" min="46" style="942" width="30.62"/>
    <col collapsed="false" customWidth="true" hidden="false" outlineLevel="0" max="47" min="47" style="942" width="12"/>
    <col collapsed="false" customWidth="true" hidden="false" outlineLevel="0" max="48" min="48" style="943" width="11.5"/>
    <col collapsed="false" customWidth="false" hidden="false" outlineLevel="0" max="1024" min="49" style="942" width="9"/>
  </cols>
  <sheetData>
    <row r="1" customFormat="false" ht="14.25" hidden="false" customHeight="false" outlineLevel="0" collapsed="false">
      <c r="A1" s="944" t="s">
        <v>420</v>
      </c>
      <c r="B1" s="944"/>
      <c r="C1" s="944"/>
      <c r="D1" s="944"/>
      <c r="E1" s="944"/>
      <c r="AD1" s="945"/>
      <c r="AE1" s="944" t="s">
        <v>421</v>
      </c>
      <c r="AJ1" s="942" t="s">
        <v>422</v>
      </c>
      <c r="AM1" s="942" t="s">
        <v>423</v>
      </c>
      <c r="AO1" s="944" t="s">
        <v>424</v>
      </c>
      <c r="AQ1" s="946" t="s">
        <v>425</v>
      </c>
    </row>
    <row r="2" customFormat="false" ht="27" hidden="false" customHeight="true" outlineLevel="0" collapsed="false">
      <c r="A2" s="947" t="s">
        <v>426</v>
      </c>
      <c r="B2" s="948" t="s">
        <v>427</v>
      </c>
      <c r="C2" s="948"/>
      <c r="D2" s="948"/>
      <c r="E2" s="948"/>
      <c r="F2" s="949" t="s">
        <v>428</v>
      </c>
      <c r="G2" s="949"/>
      <c r="H2" s="949"/>
      <c r="I2" s="950" t="s">
        <v>429</v>
      </c>
      <c r="J2" s="950"/>
      <c r="K2" s="951" t="s">
        <v>430</v>
      </c>
      <c r="L2" s="951"/>
      <c r="M2" s="951"/>
      <c r="N2" s="951"/>
      <c r="O2" s="951"/>
      <c r="P2" s="951"/>
      <c r="Q2" s="951"/>
      <c r="R2" s="951"/>
      <c r="S2" s="951"/>
      <c r="T2" s="951"/>
      <c r="U2" s="951"/>
      <c r="V2" s="951"/>
      <c r="W2" s="951"/>
      <c r="X2" s="951"/>
      <c r="Y2" s="951"/>
      <c r="Z2" s="951"/>
      <c r="AA2" s="951"/>
      <c r="AB2" s="951"/>
      <c r="AC2" s="950" t="s">
        <v>431</v>
      </c>
      <c r="AD2" s="945"/>
      <c r="AE2" s="952" t="s">
        <v>426</v>
      </c>
      <c r="AF2" s="953" t="s">
        <v>432</v>
      </c>
      <c r="AG2" s="953"/>
      <c r="AH2" s="953"/>
      <c r="AJ2" s="954" t="s">
        <v>433</v>
      </c>
      <c r="AK2" s="955" t="s">
        <v>433</v>
      </c>
      <c r="AM2" s="956" t="s">
        <v>434</v>
      </c>
      <c r="AO2" s="957" t="s">
        <v>406</v>
      </c>
      <c r="AQ2" s="958" t="s">
        <v>427</v>
      </c>
      <c r="AR2" s="959" t="s">
        <v>428</v>
      </c>
      <c r="AS2" s="959" t="s">
        <v>429</v>
      </c>
      <c r="AT2" s="960" t="s">
        <v>435</v>
      </c>
      <c r="AU2" s="961" t="s">
        <v>430</v>
      </c>
      <c r="AV2" s="962" t="s">
        <v>436</v>
      </c>
    </row>
    <row r="3" customFormat="false" ht="36.75" hidden="false" customHeight="true" outlineLevel="0" collapsed="false">
      <c r="A3" s="947"/>
      <c r="B3" s="963" t="s">
        <v>437</v>
      </c>
      <c r="C3" s="963"/>
      <c r="D3" s="963"/>
      <c r="E3" s="963"/>
      <c r="F3" s="963" t="s">
        <v>438</v>
      </c>
      <c r="G3" s="963"/>
      <c r="H3" s="963"/>
      <c r="I3" s="950"/>
      <c r="J3" s="950"/>
      <c r="K3" s="964" t="s">
        <v>439</v>
      </c>
      <c r="L3" s="964"/>
      <c r="M3" s="964"/>
      <c r="N3" s="964"/>
      <c r="O3" s="964"/>
      <c r="P3" s="964"/>
      <c r="Q3" s="964"/>
      <c r="R3" s="964"/>
      <c r="S3" s="964"/>
      <c r="T3" s="964"/>
      <c r="U3" s="964"/>
      <c r="V3" s="964"/>
      <c r="W3" s="964"/>
      <c r="X3" s="964"/>
      <c r="Y3" s="964"/>
      <c r="Z3" s="964"/>
      <c r="AA3" s="964"/>
      <c r="AB3" s="964"/>
      <c r="AC3" s="950"/>
      <c r="AD3" s="945"/>
      <c r="AE3" s="952"/>
      <c r="AF3" s="952"/>
      <c r="AG3" s="953"/>
      <c r="AH3" s="953"/>
      <c r="AJ3" s="965" t="s">
        <v>440</v>
      </c>
      <c r="AK3" s="966" t="s">
        <v>440</v>
      </c>
      <c r="AM3" s="967"/>
      <c r="AO3" s="968" t="s">
        <v>407</v>
      </c>
      <c r="AQ3" s="958"/>
      <c r="AR3" s="959"/>
      <c r="AS3" s="959"/>
      <c r="AT3" s="960"/>
      <c r="AU3" s="961"/>
      <c r="AV3" s="962"/>
    </row>
    <row r="4" customFormat="false" ht="23.25" hidden="false" customHeight="false" outlineLevel="0" collapsed="false">
      <c r="A4" s="947"/>
      <c r="B4" s="958" t="s">
        <v>441</v>
      </c>
      <c r="C4" s="959" t="s">
        <v>442</v>
      </c>
      <c r="D4" s="959" t="s">
        <v>443</v>
      </c>
      <c r="E4" s="969" t="s">
        <v>444</v>
      </c>
      <c r="F4" s="958" t="s">
        <v>445</v>
      </c>
      <c r="G4" s="960" t="s">
        <v>446</v>
      </c>
      <c r="H4" s="962" t="s">
        <v>447</v>
      </c>
      <c r="I4" s="970" t="s">
        <v>448</v>
      </c>
      <c r="J4" s="962" t="s">
        <v>449</v>
      </c>
      <c r="K4" s="971" t="s">
        <v>406</v>
      </c>
      <c r="L4" s="972" t="s">
        <v>407</v>
      </c>
      <c r="M4" s="972" t="s">
        <v>408</v>
      </c>
      <c r="N4" s="972" t="s">
        <v>409</v>
      </c>
      <c r="O4" s="972" t="s">
        <v>450</v>
      </c>
      <c r="P4" s="972" t="s">
        <v>451</v>
      </c>
      <c r="Q4" s="972" t="s">
        <v>452</v>
      </c>
      <c r="R4" s="972" t="s">
        <v>453</v>
      </c>
      <c r="S4" s="972" t="s">
        <v>454</v>
      </c>
      <c r="T4" s="972" t="s">
        <v>455</v>
      </c>
      <c r="U4" s="972" t="s">
        <v>456</v>
      </c>
      <c r="V4" s="972" t="s">
        <v>457</v>
      </c>
      <c r="W4" s="972" t="s">
        <v>458</v>
      </c>
      <c r="X4" s="972" t="s">
        <v>459</v>
      </c>
      <c r="Y4" s="972" t="s">
        <v>460</v>
      </c>
      <c r="Z4" s="972" t="s">
        <v>461</v>
      </c>
      <c r="AA4" s="972" t="s">
        <v>462</v>
      </c>
      <c r="AB4" s="973" t="s">
        <v>463</v>
      </c>
      <c r="AC4" s="950"/>
      <c r="AD4" s="945"/>
      <c r="AE4" s="952"/>
      <c r="AF4" s="953"/>
      <c r="AG4" s="953"/>
      <c r="AH4" s="953"/>
      <c r="AJ4" s="965" t="s">
        <v>464</v>
      </c>
      <c r="AK4" s="966" t="s">
        <v>464</v>
      </c>
      <c r="AO4" s="968" t="s">
        <v>408</v>
      </c>
      <c r="AQ4" s="958"/>
      <c r="AR4" s="959"/>
      <c r="AS4" s="959"/>
      <c r="AT4" s="960"/>
      <c r="AU4" s="961"/>
      <c r="AV4" s="962"/>
    </row>
    <row r="5" customFormat="false" ht="13.5" hidden="false" customHeight="false" outlineLevel="0" collapsed="false">
      <c r="A5" s="974" t="s">
        <v>433</v>
      </c>
      <c r="B5" s="975" t="n">
        <v>0.137</v>
      </c>
      <c r="C5" s="976" t="n">
        <v>0.1</v>
      </c>
      <c r="D5" s="977" t="n">
        <v>0.055</v>
      </c>
      <c r="E5" s="978" t="n">
        <v>0</v>
      </c>
      <c r="F5" s="975" t="n">
        <v>0.063</v>
      </c>
      <c r="G5" s="979" t="n">
        <v>0.042</v>
      </c>
      <c r="H5" s="978" t="n">
        <v>0</v>
      </c>
      <c r="I5" s="980" t="n">
        <v>0.024</v>
      </c>
      <c r="J5" s="978" t="n">
        <v>0</v>
      </c>
      <c r="K5" s="981" t="n">
        <v>0.245</v>
      </c>
      <c r="L5" s="982" t="n">
        <v>0.224</v>
      </c>
      <c r="M5" s="982" t="n">
        <v>0.182</v>
      </c>
      <c r="N5" s="982" t="n">
        <v>0.145</v>
      </c>
      <c r="O5" s="982" t="n">
        <v>0.221</v>
      </c>
      <c r="P5" s="982" t="n">
        <v>0.208</v>
      </c>
      <c r="Q5" s="982" t="n">
        <v>0.2</v>
      </c>
      <c r="R5" s="982" t="n">
        <v>0.187</v>
      </c>
      <c r="S5" s="982" t="n">
        <v>0.184</v>
      </c>
      <c r="T5" s="982" t="n">
        <v>0.163</v>
      </c>
      <c r="U5" s="982" t="n">
        <v>0.163</v>
      </c>
      <c r="V5" s="982" t="n">
        <v>0.158</v>
      </c>
      <c r="W5" s="982" t="n">
        <v>0.142</v>
      </c>
      <c r="X5" s="982" t="n">
        <v>0.139</v>
      </c>
      <c r="Y5" s="982" t="n">
        <v>0.121</v>
      </c>
      <c r="Z5" s="982" t="n">
        <v>0.118</v>
      </c>
      <c r="AA5" s="982" t="n">
        <v>0.1</v>
      </c>
      <c r="AB5" s="983" t="n">
        <v>0.076</v>
      </c>
      <c r="AC5" s="983" t="n">
        <v>0.021</v>
      </c>
      <c r="AD5" s="945"/>
      <c r="AE5" s="984" t="s">
        <v>433</v>
      </c>
      <c r="AF5" s="985" t="s">
        <v>465</v>
      </c>
      <c r="AG5" s="986" t="s">
        <v>466</v>
      </c>
      <c r="AH5" s="987"/>
      <c r="AJ5" s="965" t="s">
        <v>467</v>
      </c>
      <c r="AK5" s="966" t="s">
        <v>468</v>
      </c>
      <c r="AM5" s="956" t="s">
        <v>434</v>
      </c>
      <c r="AO5" s="968" t="s">
        <v>409</v>
      </c>
      <c r="AQ5" s="988" t="s">
        <v>441</v>
      </c>
      <c r="AR5" s="989" t="s">
        <v>445</v>
      </c>
      <c r="AS5" s="990" t="s">
        <v>448</v>
      </c>
      <c r="AT5" s="991" t="str">
        <f aca="false">AQ5&amp;AR5&amp;AS5</f>
        <v>処遇加算Ⅰ特定加算Ⅰベア加算</v>
      </c>
      <c r="AU5" s="992" t="s">
        <v>406</v>
      </c>
      <c r="AV5" s="993" t="s">
        <v>149</v>
      </c>
    </row>
    <row r="6" customFormat="false" ht="14.25" hidden="false" customHeight="true" outlineLevel="0" collapsed="false">
      <c r="A6" s="965" t="s">
        <v>440</v>
      </c>
      <c r="B6" s="994" t="n">
        <v>0.137</v>
      </c>
      <c r="C6" s="995" t="n">
        <v>0.1</v>
      </c>
      <c r="D6" s="996" t="n">
        <v>0.055</v>
      </c>
      <c r="E6" s="997" t="n">
        <v>0</v>
      </c>
      <c r="F6" s="994" t="n">
        <v>0.063</v>
      </c>
      <c r="G6" s="998" t="n">
        <v>0.042</v>
      </c>
      <c r="H6" s="997" t="n">
        <v>0</v>
      </c>
      <c r="I6" s="999" t="n">
        <v>0.024</v>
      </c>
      <c r="J6" s="978" t="n">
        <v>0</v>
      </c>
      <c r="K6" s="1000" t="n">
        <v>0.245</v>
      </c>
      <c r="L6" s="1001" t="n">
        <v>0.224</v>
      </c>
      <c r="M6" s="1001" t="n">
        <v>0.182</v>
      </c>
      <c r="N6" s="1001" t="n">
        <v>0.145</v>
      </c>
      <c r="O6" s="1001" t="n">
        <v>0.221</v>
      </c>
      <c r="P6" s="1001" t="n">
        <v>0.208</v>
      </c>
      <c r="Q6" s="1001" t="n">
        <v>0.2</v>
      </c>
      <c r="R6" s="1001" t="n">
        <v>0.187</v>
      </c>
      <c r="S6" s="1001" t="n">
        <v>0.184</v>
      </c>
      <c r="T6" s="1001" t="n">
        <v>0.163</v>
      </c>
      <c r="U6" s="1001" t="n">
        <v>0.163</v>
      </c>
      <c r="V6" s="1001" t="n">
        <v>0.158</v>
      </c>
      <c r="W6" s="1001" t="n">
        <v>0.142</v>
      </c>
      <c r="X6" s="1001" t="n">
        <v>0.139</v>
      </c>
      <c r="Y6" s="1001" t="n">
        <v>0.121</v>
      </c>
      <c r="Z6" s="1001" t="n">
        <v>0.118</v>
      </c>
      <c r="AA6" s="1001" t="n">
        <v>0.1</v>
      </c>
      <c r="AB6" s="1002" t="n">
        <v>0.076</v>
      </c>
      <c r="AC6" s="1002" t="n">
        <v>0.021</v>
      </c>
      <c r="AD6" s="945"/>
      <c r="AE6" s="1003" t="s">
        <v>440</v>
      </c>
      <c r="AF6" s="1004" t="s">
        <v>469</v>
      </c>
      <c r="AG6" s="1005" t="s">
        <v>470</v>
      </c>
      <c r="AH6" s="1006"/>
      <c r="AJ6" s="965" t="s">
        <v>471</v>
      </c>
      <c r="AK6" s="966" t="s">
        <v>471</v>
      </c>
      <c r="AM6" s="1007" t="s">
        <v>472</v>
      </c>
      <c r="AO6" s="1008"/>
      <c r="AQ6" s="1009" t="s">
        <v>441</v>
      </c>
      <c r="AR6" s="1010" t="s">
        <v>446</v>
      </c>
      <c r="AS6" s="1011" t="s">
        <v>448</v>
      </c>
      <c r="AT6" s="1012" t="str">
        <f aca="false">AQ6&amp;AR6&amp;AS6</f>
        <v>処遇加算Ⅰ特定加算Ⅱベア加算</v>
      </c>
      <c r="AU6" s="1013" t="s">
        <v>407</v>
      </c>
      <c r="AV6" s="1014" t="s">
        <v>149</v>
      </c>
    </row>
    <row r="7" customFormat="false" ht="14.25" hidden="false" customHeight="false" outlineLevel="0" collapsed="false">
      <c r="A7" s="965" t="s">
        <v>464</v>
      </c>
      <c r="B7" s="994" t="n">
        <v>0.137</v>
      </c>
      <c r="C7" s="995" t="n">
        <v>0.1</v>
      </c>
      <c r="D7" s="996" t="n">
        <v>0.055</v>
      </c>
      <c r="E7" s="997" t="n">
        <v>0</v>
      </c>
      <c r="F7" s="994" t="n">
        <v>0.063</v>
      </c>
      <c r="G7" s="998" t="n">
        <v>0.042</v>
      </c>
      <c r="H7" s="997" t="n">
        <v>0</v>
      </c>
      <c r="I7" s="999" t="n">
        <v>0.024</v>
      </c>
      <c r="J7" s="978" t="n">
        <v>0</v>
      </c>
      <c r="K7" s="1000" t="n">
        <v>0.245</v>
      </c>
      <c r="L7" s="1001" t="n">
        <v>0.224</v>
      </c>
      <c r="M7" s="1001" t="n">
        <v>0.182</v>
      </c>
      <c r="N7" s="1001" t="n">
        <v>0.145</v>
      </c>
      <c r="O7" s="1001" t="n">
        <v>0.221</v>
      </c>
      <c r="P7" s="1001" t="n">
        <v>0.208</v>
      </c>
      <c r="Q7" s="1001" t="n">
        <v>0.2</v>
      </c>
      <c r="R7" s="1001" t="n">
        <v>0.187</v>
      </c>
      <c r="S7" s="1001" t="n">
        <v>0.184</v>
      </c>
      <c r="T7" s="1001" t="n">
        <v>0.163</v>
      </c>
      <c r="U7" s="1001" t="n">
        <v>0.163</v>
      </c>
      <c r="V7" s="1001" t="n">
        <v>0.158</v>
      </c>
      <c r="W7" s="1001" t="n">
        <v>0.142</v>
      </c>
      <c r="X7" s="1001" t="n">
        <v>0.139</v>
      </c>
      <c r="Y7" s="1001" t="n">
        <v>0.121</v>
      </c>
      <c r="Z7" s="1001" t="n">
        <v>0.118</v>
      </c>
      <c r="AA7" s="1001" t="n">
        <v>0.1</v>
      </c>
      <c r="AB7" s="1002" t="n">
        <v>0.076</v>
      </c>
      <c r="AC7" s="1002" t="n">
        <v>0.021</v>
      </c>
      <c r="AD7" s="945"/>
      <c r="AE7" s="1003" t="s">
        <v>464</v>
      </c>
      <c r="AF7" s="1004" t="s">
        <v>469</v>
      </c>
      <c r="AG7" s="1005" t="s">
        <v>470</v>
      </c>
      <c r="AH7" s="1006"/>
      <c r="AJ7" s="965" t="s">
        <v>473</v>
      </c>
      <c r="AK7" s="966" t="s">
        <v>473</v>
      </c>
      <c r="AM7" s="967"/>
      <c r="AQ7" s="1009" t="s">
        <v>441</v>
      </c>
      <c r="AR7" s="1010" t="s">
        <v>447</v>
      </c>
      <c r="AS7" s="1011" t="s">
        <v>448</v>
      </c>
      <c r="AT7" s="1012" t="str">
        <f aca="false">AQ7&amp;AR7&amp;AS7</f>
        <v>処遇加算Ⅰ特定加算なしベア加算</v>
      </c>
      <c r="AU7" s="1013" t="s">
        <v>408</v>
      </c>
      <c r="AV7" s="1014" t="s">
        <v>149</v>
      </c>
    </row>
    <row r="8" customFormat="false" ht="13.5" hidden="false" customHeight="false" outlineLevel="0" collapsed="false">
      <c r="A8" s="965" t="s">
        <v>467</v>
      </c>
      <c r="B8" s="994" t="n">
        <v>0.058</v>
      </c>
      <c r="C8" s="995" t="n">
        <v>0.042</v>
      </c>
      <c r="D8" s="996" t="n">
        <v>0.023</v>
      </c>
      <c r="E8" s="997" t="n">
        <v>0</v>
      </c>
      <c r="F8" s="994" t="n">
        <v>0.021</v>
      </c>
      <c r="G8" s="998" t="n">
        <v>0.015</v>
      </c>
      <c r="H8" s="997" t="n">
        <v>0</v>
      </c>
      <c r="I8" s="999" t="n">
        <v>0.011</v>
      </c>
      <c r="J8" s="978" t="n">
        <v>0</v>
      </c>
      <c r="K8" s="1000" t="n">
        <v>0.1</v>
      </c>
      <c r="L8" s="1001" t="n">
        <v>0.094</v>
      </c>
      <c r="M8" s="1001" t="n">
        <v>0.079</v>
      </c>
      <c r="N8" s="1001" t="n">
        <v>0.063</v>
      </c>
      <c r="O8" s="1001" t="n">
        <v>0.089</v>
      </c>
      <c r="P8" s="1001" t="n">
        <v>0.084</v>
      </c>
      <c r="Q8" s="1001" t="n">
        <v>0.083</v>
      </c>
      <c r="R8" s="1001" t="n">
        <v>0.078</v>
      </c>
      <c r="S8" s="1001" t="n">
        <v>0.073</v>
      </c>
      <c r="T8" s="1001" t="n">
        <v>0.067</v>
      </c>
      <c r="U8" s="1001" t="n">
        <v>0.065</v>
      </c>
      <c r="V8" s="1001" t="n">
        <v>0.068</v>
      </c>
      <c r="W8" s="1001" t="n">
        <v>0.059</v>
      </c>
      <c r="X8" s="1001" t="n">
        <v>0.054</v>
      </c>
      <c r="Y8" s="1001" t="n">
        <v>0.052</v>
      </c>
      <c r="Z8" s="1001" t="n">
        <v>0.048</v>
      </c>
      <c r="AA8" s="1001" t="n">
        <v>0.044</v>
      </c>
      <c r="AB8" s="1002" t="n">
        <v>0.033</v>
      </c>
      <c r="AC8" s="1002" t="n">
        <v>0.01</v>
      </c>
      <c r="AD8" s="945"/>
      <c r="AE8" s="1003" t="s">
        <v>467</v>
      </c>
      <c r="AF8" s="1004" t="s">
        <v>469</v>
      </c>
      <c r="AG8" s="1005" t="s">
        <v>470</v>
      </c>
      <c r="AH8" s="1006"/>
      <c r="AJ8" s="965" t="s">
        <v>474</v>
      </c>
      <c r="AK8" s="966" t="s">
        <v>475</v>
      </c>
      <c r="AQ8" s="1009" t="s">
        <v>442</v>
      </c>
      <c r="AR8" s="1010" t="s">
        <v>447</v>
      </c>
      <c r="AS8" s="1011" t="s">
        <v>448</v>
      </c>
      <c r="AT8" s="1012" t="str">
        <f aca="false">AQ8&amp;AR8&amp;AS8</f>
        <v>処遇加算Ⅱ特定加算なしベア加算</v>
      </c>
      <c r="AU8" s="1013" t="s">
        <v>409</v>
      </c>
      <c r="AV8" s="1014" t="s">
        <v>149</v>
      </c>
    </row>
    <row r="9" customFormat="false" ht="13.5" hidden="false" customHeight="false" outlineLevel="0" collapsed="false">
      <c r="A9" s="965" t="s">
        <v>471</v>
      </c>
      <c r="B9" s="994" t="n">
        <v>0.059</v>
      </c>
      <c r="C9" s="995" t="n">
        <v>0.043</v>
      </c>
      <c r="D9" s="996" t="n">
        <v>0.023</v>
      </c>
      <c r="E9" s="997" t="n">
        <v>0</v>
      </c>
      <c r="F9" s="994" t="n">
        <v>0.012</v>
      </c>
      <c r="G9" s="998" t="n">
        <v>0.01</v>
      </c>
      <c r="H9" s="997" t="n">
        <v>0</v>
      </c>
      <c r="I9" s="999" t="n">
        <v>0.011</v>
      </c>
      <c r="J9" s="978" t="n">
        <v>0</v>
      </c>
      <c r="K9" s="1000" t="n">
        <v>0.092</v>
      </c>
      <c r="L9" s="1001" t="n">
        <v>0.09</v>
      </c>
      <c r="M9" s="1001" t="n">
        <v>0.08</v>
      </c>
      <c r="N9" s="1001" t="n">
        <v>0.064</v>
      </c>
      <c r="O9" s="1001" t="n">
        <v>0.081</v>
      </c>
      <c r="P9" s="1001" t="n">
        <v>0.076</v>
      </c>
      <c r="Q9" s="1001" t="n">
        <v>0.079</v>
      </c>
      <c r="R9" s="1001" t="n">
        <v>0.074</v>
      </c>
      <c r="S9" s="1001" t="n">
        <v>0.065</v>
      </c>
      <c r="T9" s="1001" t="n">
        <v>0.063</v>
      </c>
      <c r="U9" s="1001" t="n">
        <v>0.056</v>
      </c>
      <c r="V9" s="1001" t="n">
        <v>0.069</v>
      </c>
      <c r="W9" s="1001" t="n">
        <v>0.054</v>
      </c>
      <c r="X9" s="1001" t="n">
        <v>0.045</v>
      </c>
      <c r="Y9" s="1001" t="n">
        <v>0.053</v>
      </c>
      <c r="Z9" s="1001" t="n">
        <v>0.043</v>
      </c>
      <c r="AA9" s="1001" t="n">
        <v>0.044</v>
      </c>
      <c r="AB9" s="1002" t="n">
        <v>0.033</v>
      </c>
      <c r="AC9" s="1002" t="n">
        <v>0.01</v>
      </c>
      <c r="AD9" s="945"/>
      <c r="AE9" s="1003" t="s">
        <v>471</v>
      </c>
      <c r="AF9" s="1004" t="s">
        <v>469</v>
      </c>
      <c r="AG9" s="1005" t="s">
        <v>470</v>
      </c>
      <c r="AH9" s="1006"/>
      <c r="AJ9" s="965" t="s">
        <v>476</v>
      </c>
      <c r="AK9" s="966" t="s">
        <v>477</v>
      </c>
      <c r="AQ9" s="1009" t="s">
        <v>441</v>
      </c>
      <c r="AR9" s="1010" t="s">
        <v>445</v>
      </c>
      <c r="AS9" s="1011" t="s">
        <v>449</v>
      </c>
      <c r="AT9" s="1012" t="str">
        <f aca="false">AQ9&amp;AR9&amp;AS9</f>
        <v>処遇加算Ⅰ特定加算Ⅰベア加算なし</v>
      </c>
      <c r="AU9" s="1013" t="s">
        <v>450</v>
      </c>
      <c r="AV9" s="1014" t="s">
        <v>149</v>
      </c>
    </row>
    <row r="10" customFormat="false" ht="13.5" hidden="false" customHeight="false" outlineLevel="0" collapsed="false">
      <c r="A10" s="965" t="s">
        <v>473</v>
      </c>
      <c r="B10" s="994" t="n">
        <v>0.059</v>
      </c>
      <c r="C10" s="995" t="n">
        <v>0.043</v>
      </c>
      <c r="D10" s="996" t="n">
        <v>0.023</v>
      </c>
      <c r="E10" s="997" t="n">
        <v>0</v>
      </c>
      <c r="F10" s="994" t="n">
        <v>0.012</v>
      </c>
      <c r="G10" s="998" t="n">
        <v>0.01</v>
      </c>
      <c r="H10" s="997" t="n">
        <v>0</v>
      </c>
      <c r="I10" s="999" t="n">
        <v>0.011</v>
      </c>
      <c r="J10" s="978" t="n">
        <v>0</v>
      </c>
      <c r="K10" s="1000" t="n">
        <v>0.092</v>
      </c>
      <c r="L10" s="1001" t="n">
        <v>0.09</v>
      </c>
      <c r="M10" s="1001" t="n">
        <v>0.08</v>
      </c>
      <c r="N10" s="1001" t="n">
        <v>0.064</v>
      </c>
      <c r="O10" s="1001" t="n">
        <v>0.081</v>
      </c>
      <c r="P10" s="1001" t="n">
        <v>0.076</v>
      </c>
      <c r="Q10" s="1001" t="n">
        <v>0.079</v>
      </c>
      <c r="R10" s="1001" t="n">
        <v>0.074</v>
      </c>
      <c r="S10" s="1001" t="n">
        <v>0.065</v>
      </c>
      <c r="T10" s="1001" t="n">
        <v>0.063</v>
      </c>
      <c r="U10" s="1001" t="n">
        <v>0.056</v>
      </c>
      <c r="V10" s="1001" t="n">
        <v>0.069</v>
      </c>
      <c r="W10" s="1001" t="n">
        <v>0.054</v>
      </c>
      <c r="X10" s="1001" t="n">
        <v>0.045</v>
      </c>
      <c r="Y10" s="1001" t="n">
        <v>0.053</v>
      </c>
      <c r="Z10" s="1001" t="n">
        <v>0.043</v>
      </c>
      <c r="AA10" s="1001" t="n">
        <v>0.044</v>
      </c>
      <c r="AB10" s="1002" t="n">
        <v>0.033</v>
      </c>
      <c r="AC10" s="1002" t="n">
        <v>0.01</v>
      </c>
      <c r="AD10" s="945"/>
      <c r="AE10" s="1003" t="s">
        <v>473</v>
      </c>
      <c r="AF10" s="1004" t="s">
        <v>469</v>
      </c>
      <c r="AG10" s="1005" t="s">
        <v>470</v>
      </c>
      <c r="AH10" s="1015" t="s">
        <v>478</v>
      </c>
      <c r="AJ10" s="965" t="s">
        <v>479</v>
      </c>
      <c r="AK10" s="966" t="s">
        <v>479</v>
      </c>
      <c r="AQ10" s="1009" t="s">
        <v>442</v>
      </c>
      <c r="AR10" s="1010" t="s">
        <v>445</v>
      </c>
      <c r="AS10" s="1011" t="s">
        <v>448</v>
      </c>
      <c r="AT10" s="1012" t="str">
        <f aca="false">AQ10&amp;AR10&amp;AS10</f>
        <v>処遇加算Ⅱ特定加算Ⅰベア加算</v>
      </c>
      <c r="AU10" s="1013" t="s">
        <v>406</v>
      </c>
      <c r="AV10" s="1014" t="s">
        <v>451</v>
      </c>
    </row>
    <row r="11" customFormat="false" ht="13.5" hidden="false" customHeight="false" outlineLevel="0" collapsed="false">
      <c r="A11" s="965" t="s">
        <v>474</v>
      </c>
      <c r="B11" s="994" t="n">
        <v>0.047</v>
      </c>
      <c r="C11" s="995" t="n">
        <v>0.034</v>
      </c>
      <c r="D11" s="996" t="n">
        <v>0.019</v>
      </c>
      <c r="E11" s="997" t="n">
        <v>0</v>
      </c>
      <c r="F11" s="994" t="n">
        <v>0.02</v>
      </c>
      <c r="G11" s="998" t="n">
        <v>0.017</v>
      </c>
      <c r="H11" s="997" t="n">
        <v>0</v>
      </c>
      <c r="I11" s="999" t="n">
        <v>0.01</v>
      </c>
      <c r="J11" s="978" t="n">
        <v>0</v>
      </c>
      <c r="K11" s="1000" t="n">
        <v>0.086</v>
      </c>
      <c r="L11" s="1001" t="n">
        <v>0.083</v>
      </c>
      <c r="M11" s="1001" t="n">
        <v>0.066</v>
      </c>
      <c r="N11" s="1001" t="n">
        <v>0.053</v>
      </c>
      <c r="O11" s="1001" t="n">
        <v>0.076</v>
      </c>
      <c r="P11" s="1001" t="n">
        <v>0.073</v>
      </c>
      <c r="Q11" s="1001" t="n">
        <v>0.073</v>
      </c>
      <c r="R11" s="1001" t="n">
        <v>0.07</v>
      </c>
      <c r="S11" s="1001" t="n">
        <v>0.063</v>
      </c>
      <c r="T11" s="1001" t="n">
        <v>0.06</v>
      </c>
      <c r="U11" s="1001" t="n">
        <v>0.058</v>
      </c>
      <c r="V11" s="1001" t="n">
        <v>0.056</v>
      </c>
      <c r="W11" s="1001" t="n">
        <v>0.055</v>
      </c>
      <c r="X11" s="1001" t="n">
        <v>0.048</v>
      </c>
      <c r="Y11" s="1001" t="n">
        <v>0.043</v>
      </c>
      <c r="Z11" s="1001" t="n">
        <v>0.045</v>
      </c>
      <c r="AA11" s="1001" t="n">
        <v>0.038</v>
      </c>
      <c r="AB11" s="1002" t="n">
        <v>0.028</v>
      </c>
      <c r="AC11" s="1002" t="n">
        <v>0.009</v>
      </c>
      <c r="AD11" s="945"/>
      <c r="AE11" s="1003" t="s">
        <v>474</v>
      </c>
      <c r="AF11" s="1004" t="s">
        <v>469</v>
      </c>
      <c r="AG11" s="1005" t="s">
        <v>470</v>
      </c>
      <c r="AH11" s="1006"/>
      <c r="AJ11" s="965" t="s">
        <v>480</v>
      </c>
      <c r="AK11" s="966" t="s">
        <v>481</v>
      </c>
      <c r="AQ11" s="1009" t="s">
        <v>441</v>
      </c>
      <c r="AR11" s="1010" t="s">
        <v>446</v>
      </c>
      <c r="AS11" s="1011" t="s">
        <v>449</v>
      </c>
      <c r="AT11" s="1012" t="str">
        <f aca="false">AQ11&amp;AR11&amp;AS11</f>
        <v>処遇加算Ⅰ特定加算Ⅱベア加算なし</v>
      </c>
      <c r="AU11" s="1013" t="s">
        <v>452</v>
      </c>
      <c r="AV11" s="1014" t="s">
        <v>149</v>
      </c>
    </row>
    <row r="12" customFormat="false" ht="13.5" hidden="false" customHeight="false" outlineLevel="0" collapsed="false">
      <c r="A12" s="965" t="s">
        <v>476</v>
      </c>
      <c r="B12" s="994" t="n">
        <v>0.082</v>
      </c>
      <c r="C12" s="995" t="n">
        <v>0.06</v>
      </c>
      <c r="D12" s="996" t="n">
        <v>0.033</v>
      </c>
      <c r="E12" s="997" t="n">
        <v>0</v>
      </c>
      <c r="F12" s="994" t="n">
        <v>0.018</v>
      </c>
      <c r="G12" s="998" t="n">
        <v>0.012</v>
      </c>
      <c r="H12" s="997" t="n">
        <v>0</v>
      </c>
      <c r="I12" s="999" t="n">
        <v>0.015</v>
      </c>
      <c r="J12" s="978" t="n">
        <v>0</v>
      </c>
      <c r="K12" s="1000" t="n">
        <v>0.128</v>
      </c>
      <c r="L12" s="1001" t="n">
        <v>0.122</v>
      </c>
      <c r="M12" s="1001" t="n">
        <v>0.11</v>
      </c>
      <c r="N12" s="1001" t="n">
        <v>0.088</v>
      </c>
      <c r="O12" s="1001" t="n">
        <v>0.113</v>
      </c>
      <c r="P12" s="1001" t="n">
        <v>0.106</v>
      </c>
      <c r="Q12" s="1001" t="n">
        <v>0.107</v>
      </c>
      <c r="R12" s="1001" t="n">
        <v>0.1</v>
      </c>
      <c r="S12" s="1001" t="n">
        <v>0.091</v>
      </c>
      <c r="T12" s="1001" t="n">
        <v>0.085</v>
      </c>
      <c r="U12" s="1001" t="n">
        <v>0.079</v>
      </c>
      <c r="V12" s="1001" t="n">
        <v>0.095</v>
      </c>
      <c r="W12" s="1001" t="n">
        <v>0.073</v>
      </c>
      <c r="X12" s="1001" t="n">
        <v>0.064</v>
      </c>
      <c r="Y12" s="1001" t="n">
        <v>0.073</v>
      </c>
      <c r="Z12" s="1001" t="n">
        <v>0.058</v>
      </c>
      <c r="AA12" s="1001" t="n">
        <v>0.061</v>
      </c>
      <c r="AB12" s="1002" t="n">
        <v>0.046</v>
      </c>
      <c r="AC12" s="1002" t="n">
        <v>0.013</v>
      </c>
      <c r="AD12" s="945"/>
      <c r="AE12" s="1003" t="s">
        <v>476</v>
      </c>
      <c r="AF12" s="1004" t="s">
        <v>469</v>
      </c>
      <c r="AG12" s="1005" t="s">
        <v>470</v>
      </c>
      <c r="AH12" s="1015" t="s">
        <v>482</v>
      </c>
      <c r="AJ12" s="965" t="s">
        <v>483</v>
      </c>
      <c r="AK12" s="966" t="s">
        <v>484</v>
      </c>
      <c r="AQ12" s="1009" t="s">
        <v>442</v>
      </c>
      <c r="AR12" s="1010" t="s">
        <v>446</v>
      </c>
      <c r="AS12" s="1011" t="s">
        <v>448</v>
      </c>
      <c r="AT12" s="1012" t="str">
        <f aca="false">AQ12&amp;AR12&amp;AS12</f>
        <v>処遇加算Ⅱ特定加算Ⅱベア加算</v>
      </c>
      <c r="AU12" s="1013" t="s">
        <v>407</v>
      </c>
      <c r="AV12" s="1014" t="s">
        <v>453</v>
      </c>
    </row>
    <row r="13" customFormat="false" ht="13.5" hidden="false" customHeight="false" outlineLevel="0" collapsed="false">
      <c r="A13" s="965" t="s">
        <v>479</v>
      </c>
      <c r="B13" s="994" t="n">
        <v>0.082</v>
      </c>
      <c r="C13" s="995" t="n">
        <v>0.06</v>
      </c>
      <c r="D13" s="996" t="n">
        <v>0.033</v>
      </c>
      <c r="E13" s="997" t="n">
        <v>0</v>
      </c>
      <c r="F13" s="994" t="n">
        <v>0.018</v>
      </c>
      <c r="G13" s="998" t="n">
        <v>0.012</v>
      </c>
      <c r="H13" s="997" t="n">
        <v>0</v>
      </c>
      <c r="I13" s="999" t="n">
        <v>0.015</v>
      </c>
      <c r="J13" s="978" t="n">
        <v>0</v>
      </c>
      <c r="K13" s="1000" t="n">
        <v>0.128</v>
      </c>
      <c r="L13" s="1001" t="n">
        <v>0.122</v>
      </c>
      <c r="M13" s="1001" t="n">
        <v>0.11</v>
      </c>
      <c r="N13" s="1001" t="n">
        <v>0.088</v>
      </c>
      <c r="O13" s="1001" t="n">
        <v>0.113</v>
      </c>
      <c r="P13" s="1001" t="n">
        <v>0.106</v>
      </c>
      <c r="Q13" s="1001" t="n">
        <v>0.107</v>
      </c>
      <c r="R13" s="1001" t="n">
        <v>0.1</v>
      </c>
      <c r="S13" s="1001" t="n">
        <v>0.091</v>
      </c>
      <c r="T13" s="1001" t="n">
        <v>0.085</v>
      </c>
      <c r="U13" s="1001" t="n">
        <v>0.079</v>
      </c>
      <c r="V13" s="1001" t="n">
        <v>0.095</v>
      </c>
      <c r="W13" s="1001" t="n">
        <v>0.073</v>
      </c>
      <c r="X13" s="1001" t="n">
        <v>0.064</v>
      </c>
      <c r="Y13" s="1001" t="n">
        <v>0.073</v>
      </c>
      <c r="Z13" s="1001" t="n">
        <v>0.058</v>
      </c>
      <c r="AA13" s="1001" t="n">
        <v>0.061</v>
      </c>
      <c r="AB13" s="1002" t="n">
        <v>0.046</v>
      </c>
      <c r="AC13" s="1002" t="n">
        <v>0.013</v>
      </c>
      <c r="AD13" s="945"/>
      <c r="AE13" s="1003" t="s">
        <v>479</v>
      </c>
      <c r="AF13" s="1004" t="s">
        <v>469</v>
      </c>
      <c r="AG13" s="1005" t="s">
        <v>470</v>
      </c>
      <c r="AH13" s="1015" t="s">
        <v>482</v>
      </c>
      <c r="AJ13" s="965" t="s">
        <v>485</v>
      </c>
      <c r="AK13" s="966" t="s">
        <v>485</v>
      </c>
      <c r="AQ13" s="1009" t="s">
        <v>442</v>
      </c>
      <c r="AR13" s="1010" t="s">
        <v>445</v>
      </c>
      <c r="AS13" s="1011" t="s">
        <v>449</v>
      </c>
      <c r="AT13" s="1012" t="str">
        <f aca="false">AQ13&amp;AR13&amp;AS13</f>
        <v>処遇加算Ⅱ特定加算Ⅰベア加算なし</v>
      </c>
      <c r="AU13" s="1013" t="s">
        <v>454</v>
      </c>
      <c r="AV13" s="1014" t="s">
        <v>149</v>
      </c>
    </row>
    <row r="14" customFormat="false" ht="13.5" hidden="false" customHeight="false" outlineLevel="0" collapsed="false">
      <c r="A14" s="965" t="s">
        <v>480</v>
      </c>
      <c r="B14" s="994" t="n">
        <v>0.104</v>
      </c>
      <c r="C14" s="995" t="n">
        <v>0.076</v>
      </c>
      <c r="D14" s="996" t="n">
        <v>0.042</v>
      </c>
      <c r="E14" s="997" t="n">
        <v>0</v>
      </c>
      <c r="F14" s="994" t="n">
        <v>0.031</v>
      </c>
      <c r="G14" s="998" t="n">
        <v>0.024</v>
      </c>
      <c r="H14" s="997" t="n">
        <v>0</v>
      </c>
      <c r="I14" s="999" t="n">
        <v>0.023</v>
      </c>
      <c r="J14" s="978" t="n">
        <v>0</v>
      </c>
      <c r="K14" s="1000" t="n">
        <v>0.181</v>
      </c>
      <c r="L14" s="1001" t="n">
        <v>0.174</v>
      </c>
      <c r="M14" s="1001" t="n">
        <v>0.15</v>
      </c>
      <c r="N14" s="1001" t="n">
        <v>0.122</v>
      </c>
      <c r="O14" s="1001" t="n">
        <v>0.158</v>
      </c>
      <c r="P14" s="1001" t="n">
        <v>0.153</v>
      </c>
      <c r="Q14" s="1001" t="n">
        <v>0.151</v>
      </c>
      <c r="R14" s="1001" t="n">
        <v>0.146</v>
      </c>
      <c r="S14" s="1001" t="n">
        <v>0.13</v>
      </c>
      <c r="T14" s="1001" t="n">
        <v>0.123</v>
      </c>
      <c r="U14" s="1001" t="n">
        <v>0.119</v>
      </c>
      <c r="V14" s="1001" t="n">
        <v>0.127</v>
      </c>
      <c r="W14" s="1001" t="n">
        <v>0.112</v>
      </c>
      <c r="X14" s="1001" t="n">
        <v>0.096</v>
      </c>
      <c r="Y14" s="1001" t="n">
        <v>0.099</v>
      </c>
      <c r="Z14" s="1001" t="n">
        <v>0.089</v>
      </c>
      <c r="AA14" s="1001" t="n">
        <v>0.088</v>
      </c>
      <c r="AB14" s="1002" t="n">
        <v>0.065</v>
      </c>
      <c r="AC14" s="1002" t="n">
        <v>0.023</v>
      </c>
      <c r="AD14" s="945"/>
      <c r="AE14" s="1003" t="s">
        <v>480</v>
      </c>
      <c r="AF14" s="1004" t="s">
        <v>469</v>
      </c>
      <c r="AG14" s="1005" t="s">
        <v>470</v>
      </c>
      <c r="AH14" s="1006"/>
      <c r="AJ14" s="965" t="s">
        <v>486</v>
      </c>
      <c r="AK14" s="966" t="s">
        <v>487</v>
      </c>
      <c r="AQ14" s="1009" t="s">
        <v>442</v>
      </c>
      <c r="AR14" s="1010" t="s">
        <v>446</v>
      </c>
      <c r="AS14" s="1011" t="s">
        <v>449</v>
      </c>
      <c r="AT14" s="1012" t="str">
        <f aca="false">AQ14&amp;AR14&amp;AS14</f>
        <v>処遇加算Ⅱ特定加算Ⅱベア加算なし</v>
      </c>
      <c r="AU14" s="1013" t="s">
        <v>455</v>
      </c>
      <c r="AV14" s="1014" t="s">
        <v>149</v>
      </c>
    </row>
    <row r="15" customFormat="false" ht="13.5" hidden="false" customHeight="false" outlineLevel="0" collapsed="false">
      <c r="A15" s="965" t="s">
        <v>483</v>
      </c>
      <c r="B15" s="994" t="n">
        <v>0.102</v>
      </c>
      <c r="C15" s="995" t="n">
        <v>0.074</v>
      </c>
      <c r="D15" s="996" t="n">
        <v>0.041</v>
      </c>
      <c r="E15" s="997" t="n">
        <v>0</v>
      </c>
      <c r="F15" s="994" t="n">
        <v>0.015</v>
      </c>
      <c r="G15" s="998" t="n">
        <v>0.012</v>
      </c>
      <c r="H15" s="997" t="n">
        <v>0</v>
      </c>
      <c r="I15" s="999" t="n">
        <v>0.017</v>
      </c>
      <c r="J15" s="978" t="n">
        <v>0</v>
      </c>
      <c r="K15" s="1000" t="n">
        <v>0.149</v>
      </c>
      <c r="L15" s="1001" t="n">
        <v>0.146</v>
      </c>
      <c r="M15" s="1001" t="n">
        <v>0.134</v>
      </c>
      <c r="N15" s="1001" t="n">
        <v>0.106</v>
      </c>
      <c r="O15" s="1001" t="n">
        <v>0.132</v>
      </c>
      <c r="P15" s="1001" t="n">
        <v>0.121</v>
      </c>
      <c r="Q15" s="1001" t="n">
        <v>0.129</v>
      </c>
      <c r="R15" s="1001" t="n">
        <v>0.118</v>
      </c>
      <c r="S15" s="1001" t="n">
        <v>0.104</v>
      </c>
      <c r="T15" s="1001" t="n">
        <v>0.101</v>
      </c>
      <c r="U15" s="1001" t="n">
        <v>0.088</v>
      </c>
      <c r="V15" s="1001" t="n">
        <v>0.117</v>
      </c>
      <c r="W15" s="1001" t="n">
        <v>0.085</v>
      </c>
      <c r="X15" s="1001" t="n">
        <v>0.071</v>
      </c>
      <c r="Y15" s="1001" t="n">
        <v>0.089</v>
      </c>
      <c r="Z15" s="1001" t="n">
        <v>0.068</v>
      </c>
      <c r="AA15" s="1001" t="n">
        <v>0.073</v>
      </c>
      <c r="AB15" s="1002" t="n">
        <v>0.056</v>
      </c>
      <c r="AC15" s="1002" t="n">
        <v>0.015</v>
      </c>
      <c r="AD15" s="945"/>
      <c r="AE15" s="1003" t="s">
        <v>483</v>
      </c>
      <c r="AF15" s="1004" t="s">
        <v>469</v>
      </c>
      <c r="AG15" s="1005" t="s">
        <v>470</v>
      </c>
      <c r="AH15" s="1006"/>
      <c r="AJ15" s="965" t="s">
        <v>488</v>
      </c>
      <c r="AK15" s="966" t="s">
        <v>488</v>
      </c>
      <c r="AQ15" s="1009" t="s">
        <v>443</v>
      </c>
      <c r="AR15" s="1010" t="s">
        <v>445</v>
      </c>
      <c r="AS15" s="1011" t="s">
        <v>448</v>
      </c>
      <c r="AT15" s="1012" t="str">
        <f aca="false">AQ15&amp;AR15&amp;AS15</f>
        <v>処遇加算Ⅲ特定加算Ⅰベア加算</v>
      </c>
      <c r="AU15" s="1013" t="s">
        <v>406</v>
      </c>
      <c r="AV15" s="1014" t="s">
        <v>456</v>
      </c>
    </row>
    <row r="16" customFormat="false" ht="13.5" hidden="false" customHeight="false" outlineLevel="0" collapsed="false">
      <c r="A16" s="965" t="s">
        <v>485</v>
      </c>
      <c r="B16" s="994" t="n">
        <v>0.102</v>
      </c>
      <c r="C16" s="995" t="n">
        <v>0.074</v>
      </c>
      <c r="D16" s="996" t="n">
        <v>0.041</v>
      </c>
      <c r="E16" s="997" t="n">
        <v>0</v>
      </c>
      <c r="F16" s="994" t="n">
        <v>0.015</v>
      </c>
      <c r="G16" s="998" t="n">
        <v>0.012</v>
      </c>
      <c r="H16" s="997" t="n">
        <v>0</v>
      </c>
      <c r="I16" s="999" t="n">
        <v>0.017</v>
      </c>
      <c r="J16" s="978" t="n">
        <v>0</v>
      </c>
      <c r="K16" s="1000" t="n">
        <v>0.149</v>
      </c>
      <c r="L16" s="1001" t="n">
        <v>0.146</v>
      </c>
      <c r="M16" s="1001" t="n">
        <v>0.134</v>
      </c>
      <c r="N16" s="1001" t="n">
        <v>0.106</v>
      </c>
      <c r="O16" s="1001" t="n">
        <v>0.132</v>
      </c>
      <c r="P16" s="1001" t="n">
        <v>0.121</v>
      </c>
      <c r="Q16" s="1001" t="n">
        <v>0.129</v>
      </c>
      <c r="R16" s="1001" t="n">
        <v>0.118</v>
      </c>
      <c r="S16" s="1001" t="n">
        <v>0.104</v>
      </c>
      <c r="T16" s="1001" t="n">
        <v>0.101</v>
      </c>
      <c r="U16" s="1001" t="n">
        <v>0.088</v>
      </c>
      <c r="V16" s="1001" t="n">
        <v>0.117</v>
      </c>
      <c r="W16" s="1001" t="n">
        <v>0.085</v>
      </c>
      <c r="X16" s="1001" t="n">
        <v>0.071</v>
      </c>
      <c r="Y16" s="1001" t="n">
        <v>0.089</v>
      </c>
      <c r="Z16" s="1001" t="n">
        <v>0.068</v>
      </c>
      <c r="AA16" s="1001" t="n">
        <v>0.073</v>
      </c>
      <c r="AB16" s="1002" t="n">
        <v>0.056</v>
      </c>
      <c r="AC16" s="1002" t="n">
        <v>0.015</v>
      </c>
      <c r="AD16" s="945"/>
      <c r="AE16" s="1003" t="s">
        <v>485</v>
      </c>
      <c r="AF16" s="1004" t="s">
        <v>469</v>
      </c>
      <c r="AG16" s="1005" t="s">
        <v>470</v>
      </c>
      <c r="AH16" s="1006"/>
      <c r="AJ16" s="965" t="s">
        <v>489</v>
      </c>
      <c r="AK16" s="966" t="s">
        <v>489</v>
      </c>
      <c r="AQ16" s="1009" t="s">
        <v>441</v>
      </c>
      <c r="AR16" s="1010" t="s">
        <v>447</v>
      </c>
      <c r="AS16" s="1011" t="s">
        <v>449</v>
      </c>
      <c r="AT16" s="1012" t="str">
        <f aca="false">AQ16&amp;AR16&amp;AS16</f>
        <v>処遇加算Ⅰ特定加算なしベア加算なし</v>
      </c>
      <c r="AU16" s="1013" t="s">
        <v>457</v>
      </c>
      <c r="AV16" s="1014" t="s">
        <v>149</v>
      </c>
    </row>
    <row r="17" customFormat="false" ht="13.5" hidden="false" customHeight="false" outlineLevel="0" collapsed="false">
      <c r="A17" s="965" t="s">
        <v>486</v>
      </c>
      <c r="B17" s="994" t="n">
        <v>0.111</v>
      </c>
      <c r="C17" s="995" t="n">
        <v>0.081</v>
      </c>
      <c r="D17" s="996" t="n">
        <v>0.045</v>
      </c>
      <c r="E17" s="997" t="n">
        <v>0</v>
      </c>
      <c r="F17" s="994" t="n">
        <v>0.031</v>
      </c>
      <c r="G17" s="998" t="n">
        <v>0.023</v>
      </c>
      <c r="H17" s="997" t="n">
        <v>0</v>
      </c>
      <c r="I17" s="999" t="n">
        <v>0.023</v>
      </c>
      <c r="J17" s="978" t="n">
        <v>0</v>
      </c>
      <c r="K17" s="1000" t="n">
        <v>0.186</v>
      </c>
      <c r="L17" s="1001" t="n">
        <v>0.178</v>
      </c>
      <c r="M17" s="1001" t="n">
        <v>0.155</v>
      </c>
      <c r="N17" s="1001" t="n">
        <v>0.125</v>
      </c>
      <c r="O17" s="1001" t="n">
        <v>0.163</v>
      </c>
      <c r="P17" s="1001" t="n">
        <v>0.156</v>
      </c>
      <c r="Q17" s="1001" t="n">
        <v>0.155</v>
      </c>
      <c r="R17" s="1001" t="n">
        <v>0.148</v>
      </c>
      <c r="S17" s="1001" t="n">
        <v>0.133</v>
      </c>
      <c r="T17" s="1001" t="n">
        <v>0.125</v>
      </c>
      <c r="U17" s="1001" t="n">
        <v>0.12</v>
      </c>
      <c r="V17" s="1001" t="n">
        <v>0.132</v>
      </c>
      <c r="W17" s="1001" t="n">
        <v>0.112</v>
      </c>
      <c r="X17" s="1001" t="n">
        <v>0.097</v>
      </c>
      <c r="Y17" s="1001" t="n">
        <v>0.102</v>
      </c>
      <c r="Z17" s="1001" t="n">
        <v>0.089</v>
      </c>
      <c r="AA17" s="1001" t="n">
        <v>0.089</v>
      </c>
      <c r="AB17" s="1002" t="n">
        <v>0.066</v>
      </c>
      <c r="AC17" s="1002" t="n">
        <v>0.021</v>
      </c>
      <c r="AD17" s="945"/>
      <c r="AE17" s="1003" t="s">
        <v>486</v>
      </c>
      <c r="AF17" s="1004" t="s">
        <v>469</v>
      </c>
      <c r="AG17" s="1005" t="s">
        <v>470</v>
      </c>
      <c r="AH17" s="1006"/>
      <c r="AJ17" s="965" t="s">
        <v>490</v>
      </c>
      <c r="AK17" s="966" t="s">
        <v>491</v>
      </c>
      <c r="AQ17" s="1009" t="s">
        <v>443</v>
      </c>
      <c r="AR17" s="1010" t="s">
        <v>446</v>
      </c>
      <c r="AS17" s="1011" t="s">
        <v>448</v>
      </c>
      <c r="AT17" s="1012" t="str">
        <f aca="false">AQ17&amp;AR17&amp;AS17</f>
        <v>処遇加算Ⅲ特定加算Ⅱベア加算</v>
      </c>
      <c r="AU17" s="1013" t="s">
        <v>407</v>
      </c>
      <c r="AV17" s="1014" t="s">
        <v>458</v>
      </c>
    </row>
    <row r="18" customFormat="false" ht="13.5" hidden="false" customHeight="false" outlineLevel="0" collapsed="false">
      <c r="A18" s="965" t="s">
        <v>488</v>
      </c>
      <c r="B18" s="994" t="n">
        <v>0.083</v>
      </c>
      <c r="C18" s="995" t="n">
        <v>0.06</v>
      </c>
      <c r="D18" s="996" t="n">
        <v>0.033</v>
      </c>
      <c r="E18" s="997" t="n">
        <v>0</v>
      </c>
      <c r="F18" s="994" t="n">
        <v>0.027</v>
      </c>
      <c r="G18" s="998" t="n">
        <v>0.023</v>
      </c>
      <c r="H18" s="997" t="n">
        <v>0</v>
      </c>
      <c r="I18" s="999" t="n">
        <v>0.016</v>
      </c>
      <c r="J18" s="978" t="n">
        <v>0</v>
      </c>
      <c r="K18" s="1000" t="n">
        <v>0.14</v>
      </c>
      <c r="L18" s="1001" t="n">
        <v>0.136</v>
      </c>
      <c r="M18" s="1001" t="n">
        <v>0.113</v>
      </c>
      <c r="N18" s="1001" t="n">
        <v>0.09</v>
      </c>
      <c r="O18" s="1001" t="n">
        <v>0.124</v>
      </c>
      <c r="P18" s="1001" t="n">
        <v>0.117</v>
      </c>
      <c r="Q18" s="1001" t="n">
        <v>0.12</v>
      </c>
      <c r="R18" s="1001" t="n">
        <v>0.113</v>
      </c>
      <c r="S18" s="1001" t="n">
        <v>0.101</v>
      </c>
      <c r="T18" s="1001" t="n">
        <v>0.097</v>
      </c>
      <c r="U18" s="1001" t="n">
        <v>0.09</v>
      </c>
      <c r="V18" s="1001" t="n">
        <v>0.097</v>
      </c>
      <c r="W18" s="1001" t="n">
        <v>0.086</v>
      </c>
      <c r="X18" s="1001" t="n">
        <v>0.074</v>
      </c>
      <c r="Y18" s="1001" t="n">
        <v>0.074</v>
      </c>
      <c r="Z18" s="1001" t="n">
        <v>0.07</v>
      </c>
      <c r="AA18" s="1001" t="n">
        <v>0.063</v>
      </c>
      <c r="AB18" s="1002" t="n">
        <v>0.047</v>
      </c>
      <c r="AC18" s="1002" t="n">
        <v>0.014</v>
      </c>
      <c r="AD18" s="945"/>
      <c r="AE18" s="1003" t="s">
        <v>488</v>
      </c>
      <c r="AF18" s="1004" t="s">
        <v>469</v>
      </c>
      <c r="AG18" s="1005" t="s">
        <v>470</v>
      </c>
      <c r="AH18" s="1015" t="s">
        <v>492</v>
      </c>
      <c r="AJ18" s="965" t="s">
        <v>493</v>
      </c>
      <c r="AK18" s="966" t="s">
        <v>493</v>
      </c>
      <c r="AQ18" s="1009" t="s">
        <v>443</v>
      </c>
      <c r="AR18" s="1010" t="s">
        <v>445</v>
      </c>
      <c r="AS18" s="1011" t="s">
        <v>449</v>
      </c>
      <c r="AT18" s="1012" t="str">
        <f aca="false">AQ18&amp;AR18&amp;AS18</f>
        <v>処遇加算Ⅲ特定加算Ⅰベア加算なし</v>
      </c>
      <c r="AU18" s="1013" t="s">
        <v>459</v>
      </c>
      <c r="AV18" s="1014" t="s">
        <v>149</v>
      </c>
    </row>
    <row r="19" customFormat="false" ht="13.5" hidden="false" customHeight="false" outlineLevel="0" collapsed="false">
      <c r="A19" s="965" t="s">
        <v>489</v>
      </c>
      <c r="B19" s="994" t="n">
        <v>0.083</v>
      </c>
      <c r="C19" s="995" t="n">
        <v>0.06</v>
      </c>
      <c r="D19" s="996" t="n">
        <v>0.033</v>
      </c>
      <c r="E19" s="997" t="n">
        <v>0</v>
      </c>
      <c r="F19" s="994" t="n">
        <v>0.027</v>
      </c>
      <c r="G19" s="998" t="n">
        <v>0.023</v>
      </c>
      <c r="H19" s="997" t="n">
        <v>0</v>
      </c>
      <c r="I19" s="999" t="n">
        <v>0.016</v>
      </c>
      <c r="J19" s="978" t="n">
        <v>0</v>
      </c>
      <c r="K19" s="1000" t="n">
        <v>0.14</v>
      </c>
      <c r="L19" s="1001" t="n">
        <v>0.136</v>
      </c>
      <c r="M19" s="1001" t="n">
        <v>0.113</v>
      </c>
      <c r="N19" s="1001" t="n">
        <v>0.09</v>
      </c>
      <c r="O19" s="1001" t="n">
        <v>0.124</v>
      </c>
      <c r="P19" s="1001" t="n">
        <v>0.117</v>
      </c>
      <c r="Q19" s="1001" t="n">
        <v>0.12</v>
      </c>
      <c r="R19" s="1001" t="n">
        <v>0.113</v>
      </c>
      <c r="S19" s="1001" t="n">
        <v>0.101</v>
      </c>
      <c r="T19" s="1001" t="n">
        <v>0.097</v>
      </c>
      <c r="U19" s="1001" t="n">
        <v>0.09</v>
      </c>
      <c r="V19" s="1001" t="n">
        <v>0.097</v>
      </c>
      <c r="W19" s="1001" t="n">
        <v>0.086</v>
      </c>
      <c r="X19" s="1001" t="n">
        <v>0.074</v>
      </c>
      <c r="Y19" s="1001" t="n">
        <v>0.074</v>
      </c>
      <c r="Z19" s="1001" t="n">
        <v>0.07</v>
      </c>
      <c r="AA19" s="1001" t="n">
        <v>0.063</v>
      </c>
      <c r="AB19" s="1002" t="n">
        <v>0.047</v>
      </c>
      <c r="AC19" s="1002" t="n">
        <v>0.014</v>
      </c>
      <c r="AD19" s="945"/>
      <c r="AE19" s="1003" t="s">
        <v>489</v>
      </c>
      <c r="AF19" s="1004" t="s">
        <v>469</v>
      </c>
      <c r="AG19" s="1005" t="s">
        <v>470</v>
      </c>
      <c r="AH19" s="1015" t="s">
        <v>492</v>
      </c>
      <c r="AJ19" s="965" t="s">
        <v>494</v>
      </c>
      <c r="AK19" s="966" t="s">
        <v>495</v>
      </c>
      <c r="AQ19" s="1009" t="s">
        <v>442</v>
      </c>
      <c r="AR19" s="1010" t="s">
        <v>447</v>
      </c>
      <c r="AS19" s="1011" t="s">
        <v>449</v>
      </c>
      <c r="AT19" s="1012" t="str">
        <f aca="false">AQ19&amp;AR19&amp;AS19</f>
        <v>処遇加算Ⅱ特定加算なしベア加算なし</v>
      </c>
      <c r="AU19" s="1013" t="s">
        <v>460</v>
      </c>
      <c r="AV19" s="1014" t="s">
        <v>149</v>
      </c>
    </row>
    <row r="20" customFormat="false" ht="13.5" hidden="false" customHeight="false" outlineLevel="0" collapsed="false">
      <c r="A20" s="965" t="s">
        <v>490</v>
      </c>
      <c r="B20" s="994" t="n">
        <v>0.083</v>
      </c>
      <c r="C20" s="995" t="n">
        <v>0.06</v>
      </c>
      <c r="D20" s="996" t="n">
        <v>0.033</v>
      </c>
      <c r="E20" s="997" t="n">
        <v>0</v>
      </c>
      <c r="F20" s="994" t="n">
        <v>0.027</v>
      </c>
      <c r="G20" s="998" t="n">
        <v>0.023</v>
      </c>
      <c r="H20" s="997" t="n">
        <v>0</v>
      </c>
      <c r="I20" s="999" t="n">
        <v>0.016</v>
      </c>
      <c r="J20" s="978" t="n">
        <v>0</v>
      </c>
      <c r="K20" s="1000" t="n">
        <v>0.14</v>
      </c>
      <c r="L20" s="1001" t="n">
        <v>0.136</v>
      </c>
      <c r="M20" s="1001" t="n">
        <v>0.113</v>
      </c>
      <c r="N20" s="1001" t="n">
        <v>0.09</v>
      </c>
      <c r="O20" s="1001" t="n">
        <v>0.124</v>
      </c>
      <c r="P20" s="1001" t="n">
        <v>0.117</v>
      </c>
      <c r="Q20" s="1001" t="n">
        <v>0.12</v>
      </c>
      <c r="R20" s="1001" t="n">
        <v>0.113</v>
      </c>
      <c r="S20" s="1001" t="n">
        <v>0.101</v>
      </c>
      <c r="T20" s="1001" t="n">
        <v>0.097</v>
      </c>
      <c r="U20" s="1001" t="n">
        <v>0.09</v>
      </c>
      <c r="V20" s="1001" t="n">
        <v>0.097</v>
      </c>
      <c r="W20" s="1001" t="n">
        <v>0.086</v>
      </c>
      <c r="X20" s="1001" t="n">
        <v>0.074</v>
      </c>
      <c r="Y20" s="1001" t="n">
        <v>0.074</v>
      </c>
      <c r="Z20" s="1001" t="n">
        <v>0.07</v>
      </c>
      <c r="AA20" s="1001" t="n">
        <v>0.063</v>
      </c>
      <c r="AB20" s="1002" t="n">
        <v>0.047</v>
      </c>
      <c r="AC20" s="1002" t="n">
        <v>0.014</v>
      </c>
      <c r="AD20" s="945"/>
      <c r="AE20" s="1003" t="s">
        <v>490</v>
      </c>
      <c r="AF20" s="1004" t="s">
        <v>469</v>
      </c>
      <c r="AG20" s="1005" t="s">
        <v>470</v>
      </c>
      <c r="AH20" s="1015" t="s">
        <v>496</v>
      </c>
      <c r="AJ20" s="965" t="s">
        <v>497</v>
      </c>
      <c r="AK20" s="966" t="s">
        <v>498</v>
      </c>
      <c r="AQ20" s="1009" t="s">
        <v>443</v>
      </c>
      <c r="AR20" s="1010" t="s">
        <v>446</v>
      </c>
      <c r="AS20" s="1011" t="s">
        <v>449</v>
      </c>
      <c r="AT20" s="1012" t="str">
        <f aca="false">AQ20&amp;AR20&amp;AS20</f>
        <v>処遇加算Ⅲ特定加算Ⅱベア加算なし</v>
      </c>
      <c r="AU20" s="1013" t="s">
        <v>461</v>
      </c>
      <c r="AV20" s="1014" t="s">
        <v>149</v>
      </c>
    </row>
    <row r="21" customFormat="false" ht="13.5" hidden="false" customHeight="false" outlineLevel="0" collapsed="false">
      <c r="A21" s="965" t="s">
        <v>493</v>
      </c>
      <c r="B21" s="994" t="n">
        <v>0.039</v>
      </c>
      <c r="C21" s="995" t="n">
        <v>0.029</v>
      </c>
      <c r="D21" s="996" t="n">
        <v>0.016</v>
      </c>
      <c r="E21" s="997" t="n">
        <v>0</v>
      </c>
      <c r="F21" s="994" t="n">
        <v>0.021</v>
      </c>
      <c r="G21" s="998" t="n">
        <v>0.017</v>
      </c>
      <c r="H21" s="997" t="n">
        <v>0</v>
      </c>
      <c r="I21" s="999" t="n">
        <v>0.008</v>
      </c>
      <c r="J21" s="978" t="n">
        <v>0</v>
      </c>
      <c r="K21" s="1000" t="n">
        <v>0.075</v>
      </c>
      <c r="L21" s="1001" t="n">
        <v>0.071</v>
      </c>
      <c r="M21" s="1001" t="n">
        <v>0.054</v>
      </c>
      <c r="N21" s="1001" t="n">
        <v>0.044</v>
      </c>
      <c r="O21" s="1001" t="n">
        <v>0.067</v>
      </c>
      <c r="P21" s="1001" t="n">
        <v>0.065</v>
      </c>
      <c r="Q21" s="1001" t="n">
        <v>0.063</v>
      </c>
      <c r="R21" s="1001" t="n">
        <v>0.061</v>
      </c>
      <c r="S21" s="1001" t="n">
        <v>0.057</v>
      </c>
      <c r="T21" s="1001" t="n">
        <v>0.053</v>
      </c>
      <c r="U21" s="1001" t="n">
        <v>0.052</v>
      </c>
      <c r="V21" s="1001" t="n">
        <v>0.046</v>
      </c>
      <c r="W21" s="1001" t="n">
        <v>0.048</v>
      </c>
      <c r="X21" s="1001" t="n">
        <v>0.044</v>
      </c>
      <c r="Y21" s="1001" t="n">
        <v>0.036</v>
      </c>
      <c r="Z21" s="1001" t="n">
        <v>0.04</v>
      </c>
      <c r="AA21" s="1001" t="n">
        <v>0.031</v>
      </c>
      <c r="AB21" s="1002" t="n">
        <v>0.023</v>
      </c>
      <c r="AC21" s="1002" t="n">
        <v>0.007</v>
      </c>
      <c r="AD21" s="945"/>
      <c r="AE21" s="1003" t="s">
        <v>493</v>
      </c>
      <c r="AF21" s="1004" t="s">
        <v>469</v>
      </c>
      <c r="AG21" s="1005" t="s">
        <v>470</v>
      </c>
      <c r="AH21" s="1006"/>
      <c r="AJ21" s="965" t="s">
        <v>499</v>
      </c>
      <c r="AK21" s="966" t="s">
        <v>499</v>
      </c>
      <c r="AQ21" s="1009" t="s">
        <v>443</v>
      </c>
      <c r="AR21" s="1010" t="s">
        <v>447</v>
      </c>
      <c r="AS21" s="1011" t="s">
        <v>448</v>
      </c>
      <c r="AT21" s="1012" t="str">
        <f aca="false">AQ21&amp;AR21&amp;AS21</f>
        <v>処遇加算Ⅲ特定加算なしベア加算</v>
      </c>
      <c r="AU21" s="1013" t="s">
        <v>409</v>
      </c>
      <c r="AV21" s="1014" t="s">
        <v>462</v>
      </c>
    </row>
    <row r="22" customFormat="false" ht="14.25" hidden="false" customHeight="false" outlineLevel="0" collapsed="false">
      <c r="A22" s="965" t="s">
        <v>494</v>
      </c>
      <c r="B22" s="994" t="n">
        <v>0.039</v>
      </c>
      <c r="C22" s="995" t="n">
        <v>0.029</v>
      </c>
      <c r="D22" s="996" t="n">
        <v>0.016</v>
      </c>
      <c r="E22" s="997" t="n">
        <v>0</v>
      </c>
      <c r="F22" s="994" t="n">
        <v>0.021</v>
      </c>
      <c r="G22" s="998" t="n">
        <v>0.017</v>
      </c>
      <c r="H22" s="997" t="n">
        <v>0</v>
      </c>
      <c r="I22" s="999" t="n">
        <v>0.008</v>
      </c>
      <c r="J22" s="978" t="n">
        <v>0</v>
      </c>
      <c r="K22" s="1000" t="n">
        <v>0.075</v>
      </c>
      <c r="L22" s="1001" t="n">
        <v>0.071</v>
      </c>
      <c r="M22" s="1001" t="n">
        <v>0.054</v>
      </c>
      <c r="N22" s="1001" t="n">
        <v>0.044</v>
      </c>
      <c r="O22" s="1001" t="n">
        <v>0.067</v>
      </c>
      <c r="P22" s="1001" t="n">
        <v>0.065</v>
      </c>
      <c r="Q22" s="1001" t="n">
        <v>0.063</v>
      </c>
      <c r="R22" s="1001" t="n">
        <v>0.061</v>
      </c>
      <c r="S22" s="1001" t="n">
        <v>0.057</v>
      </c>
      <c r="T22" s="1001" t="n">
        <v>0.053</v>
      </c>
      <c r="U22" s="1001" t="n">
        <v>0.052</v>
      </c>
      <c r="V22" s="1001" t="n">
        <v>0.046</v>
      </c>
      <c r="W22" s="1001" t="n">
        <v>0.048</v>
      </c>
      <c r="X22" s="1001" t="n">
        <v>0.044</v>
      </c>
      <c r="Y22" s="1001" t="n">
        <v>0.036</v>
      </c>
      <c r="Z22" s="1001" t="n">
        <v>0.04</v>
      </c>
      <c r="AA22" s="1001" t="n">
        <v>0.031</v>
      </c>
      <c r="AB22" s="1002" t="n">
        <v>0.023</v>
      </c>
      <c r="AC22" s="1002" t="n">
        <v>0.007</v>
      </c>
      <c r="AD22" s="945"/>
      <c r="AE22" s="1003" t="s">
        <v>494</v>
      </c>
      <c r="AF22" s="1004" t="s">
        <v>469</v>
      </c>
      <c r="AG22" s="1005" t="s">
        <v>470</v>
      </c>
      <c r="AH22" s="1015" t="s">
        <v>496</v>
      </c>
      <c r="AJ22" s="1016" t="s">
        <v>500</v>
      </c>
      <c r="AK22" s="1017" t="s">
        <v>501</v>
      </c>
      <c r="AQ22" s="1018" t="s">
        <v>443</v>
      </c>
      <c r="AR22" s="1019" t="s">
        <v>447</v>
      </c>
      <c r="AS22" s="1020" t="s">
        <v>449</v>
      </c>
      <c r="AT22" s="1021" t="str">
        <f aca="false">AQ22&amp;AR22&amp;AS22</f>
        <v>処遇加算Ⅲ特定加算なしベア加算なし</v>
      </c>
      <c r="AU22" s="1022" t="s">
        <v>463</v>
      </c>
      <c r="AV22" s="1023" t="s">
        <v>149</v>
      </c>
    </row>
    <row r="23" customFormat="false" ht="13.5" hidden="false" customHeight="false" outlineLevel="0" collapsed="false">
      <c r="A23" s="965" t="s">
        <v>497</v>
      </c>
      <c r="B23" s="994" t="n">
        <v>0.026</v>
      </c>
      <c r="C23" s="995" t="n">
        <v>0.019</v>
      </c>
      <c r="D23" s="996" t="n">
        <v>0.01</v>
      </c>
      <c r="E23" s="997" t="n">
        <v>0</v>
      </c>
      <c r="F23" s="994" t="n">
        <v>0.015</v>
      </c>
      <c r="G23" s="998" t="n">
        <v>0.011</v>
      </c>
      <c r="H23" s="997" t="n">
        <v>0</v>
      </c>
      <c r="I23" s="999" t="n">
        <v>0.005</v>
      </c>
      <c r="J23" s="978" t="n">
        <v>0</v>
      </c>
      <c r="K23" s="1000" t="n">
        <v>0.051</v>
      </c>
      <c r="L23" s="1001" t="n">
        <v>0.047</v>
      </c>
      <c r="M23" s="1001" t="n">
        <v>0.036</v>
      </c>
      <c r="N23" s="1001" t="n">
        <v>0.029</v>
      </c>
      <c r="O23" s="1001" t="n">
        <v>0.046</v>
      </c>
      <c r="P23" s="1001" t="n">
        <v>0.044</v>
      </c>
      <c r="Q23" s="1001" t="n">
        <v>0.042</v>
      </c>
      <c r="R23" s="1001" t="n">
        <v>0.04</v>
      </c>
      <c r="S23" s="1001" t="n">
        <v>0.039</v>
      </c>
      <c r="T23" s="1001" t="n">
        <v>0.035</v>
      </c>
      <c r="U23" s="1001" t="n">
        <v>0.035</v>
      </c>
      <c r="V23" s="1001" t="n">
        <v>0.031</v>
      </c>
      <c r="W23" s="1001" t="n">
        <v>0.031</v>
      </c>
      <c r="X23" s="1001" t="n">
        <v>0.03</v>
      </c>
      <c r="Y23" s="1001" t="n">
        <v>0.024</v>
      </c>
      <c r="Z23" s="1001" t="n">
        <v>0.026</v>
      </c>
      <c r="AA23" s="1001" t="n">
        <v>0.02</v>
      </c>
      <c r="AB23" s="1002" t="n">
        <v>0.015</v>
      </c>
      <c r="AC23" s="1002" t="n">
        <v>0.005</v>
      </c>
      <c r="AD23" s="945"/>
      <c r="AE23" s="1003" t="s">
        <v>497</v>
      </c>
      <c r="AF23" s="1004" t="s">
        <v>469</v>
      </c>
      <c r="AG23" s="1005" t="s">
        <v>470</v>
      </c>
      <c r="AH23" s="1015"/>
      <c r="AJ23" s="954" t="s">
        <v>502</v>
      </c>
      <c r="AK23" s="955" t="s">
        <v>503</v>
      </c>
    </row>
    <row r="24" customFormat="false" ht="14.25" hidden="false" customHeight="false" outlineLevel="0" collapsed="false">
      <c r="A24" s="965" t="s">
        <v>499</v>
      </c>
      <c r="B24" s="994" t="n">
        <v>0.026</v>
      </c>
      <c r="C24" s="995" t="n">
        <v>0.019</v>
      </c>
      <c r="D24" s="996" t="n">
        <v>0.01</v>
      </c>
      <c r="E24" s="997" t="n">
        <v>0</v>
      </c>
      <c r="F24" s="994" t="n">
        <v>0.015</v>
      </c>
      <c r="G24" s="998" t="n">
        <v>0.011</v>
      </c>
      <c r="H24" s="997" t="n">
        <v>0</v>
      </c>
      <c r="I24" s="999" t="n">
        <v>0.005</v>
      </c>
      <c r="J24" s="978" t="n">
        <v>0</v>
      </c>
      <c r="K24" s="1000" t="n">
        <v>0.051</v>
      </c>
      <c r="L24" s="1001" t="n">
        <v>0.047</v>
      </c>
      <c r="M24" s="1001" t="n">
        <v>0.036</v>
      </c>
      <c r="N24" s="1001" t="n">
        <v>0.029</v>
      </c>
      <c r="O24" s="1001" t="n">
        <v>0.046</v>
      </c>
      <c r="P24" s="1001" t="n">
        <v>0.044</v>
      </c>
      <c r="Q24" s="1001" t="n">
        <v>0.042</v>
      </c>
      <c r="R24" s="1001" t="n">
        <v>0.04</v>
      </c>
      <c r="S24" s="1001" t="n">
        <v>0.039</v>
      </c>
      <c r="T24" s="1001" t="n">
        <v>0.035</v>
      </c>
      <c r="U24" s="1001" t="n">
        <v>0.035</v>
      </c>
      <c r="V24" s="1001" t="n">
        <v>0.031</v>
      </c>
      <c r="W24" s="1001" t="n">
        <v>0.031</v>
      </c>
      <c r="X24" s="1001" t="n">
        <v>0.03</v>
      </c>
      <c r="Y24" s="1001" t="n">
        <v>0.024</v>
      </c>
      <c r="Z24" s="1001" t="n">
        <v>0.026</v>
      </c>
      <c r="AA24" s="1001" t="n">
        <v>0.02</v>
      </c>
      <c r="AB24" s="1002" t="n">
        <v>0.015</v>
      </c>
      <c r="AC24" s="1002" t="n">
        <v>0.005</v>
      </c>
      <c r="AD24" s="945"/>
      <c r="AE24" s="1003" t="s">
        <v>499</v>
      </c>
      <c r="AF24" s="1004" t="s">
        <v>469</v>
      </c>
      <c r="AG24" s="1005" t="s">
        <v>470</v>
      </c>
      <c r="AH24" s="1006"/>
      <c r="AJ24" s="1016" t="s">
        <v>504</v>
      </c>
      <c r="AK24" s="1017" t="s">
        <v>505</v>
      </c>
    </row>
    <row r="25" customFormat="false" ht="14.25" hidden="false" customHeight="false" outlineLevel="0" collapsed="false">
      <c r="A25" s="1016" t="s">
        <v>500</v>
      </c>
      <c r="B25" s="1024" t="n">
        <v>0.026</v>
      </c>
      <c r="C25" s="1025" t="n">
        <v>0.019</v>
      </c>
      <c r="D25" s="1026" t="n">
        <v>0.01</v>
      </c>
      <c r="E25" s="1027" t="n">
        <v>0</v>
      </c>
      <c r="F25" s="1028" t="n">
        <v>0.015</v>
      </c>
      <c r="G25" s="1029" t="n">
        <v>0.011</v>
      </c>
      <c r="H25" s="1027" t="n">
        <v>0</v>
      </c>
      <c r="I25" s="1030" t="n">
        <v>0.005</v>
      </c>
      <c r="J25" s="1031" t="n">
        <v>0</v>
      </c>
      <c r="K25" s="1032" t="n">
        <v>0.051</v>
      </c>
      <c r="L25" s="1033" t="n">
        <v>0.047</v>
      </c>
      <c r="M25" s="1033" t="n">
        <v>0.036</v>
      </c>
      <c r="N25" s="1033" t="n">
        <v>0.029</v>
      </c>
      <c r="O25" s="1033" t="n">
        <v>0.046</v>
      </c>
      <c r="P25" s="1033" t="n">
        <v>0.044</v>
      </c>
      <c r="Q25" s="1033" t="n">
        <v>0.042</v>
      </c>
      <c r="R25" s="1033" t="n">
        <v>0.04</v>
      </c>
      <c r="S25" s="1033" t="n">
        <v>0.039</v>
      </c>
      <c r="T25" s="1033" t="n">
        <v>0.035</v>
      </c>
      <c r="U25" s="1033" t="n">
        <v>0.035</v>
      </c>
      <c r="V25" s="1033" t="n">
        <v>0.031</v>
      </c>
      <c r="W25" s="1033" t="n">
        <v>0.031</v>
      </c>
      <c r="X25" s="1033" t="n">
        <v>0.03</v>
      </c>
      <c r="Y25" s="1033" t="n">
        <v>0.024</v>
      </c>
      <c r="Z25" s="1033" t="n">
        <v>0.026</v>
      </c>
      <c r="AA25" s="1033" t="n">
        <v>0.02</v>
      </c>
      <c r="AB25" s="1034" t="n">
        <v>0.015</v>
      </c>
      <c r="AC25" s="1034" t="n">
        <v>0.005</v>
      </c>
      <c r="AD25" s="945"/>
      <c r="AE25" s="1035" t="s">
        <v>500</v>
      </c>
      <c r="AF25" s="1036" t="s">
        <v>469</v>
      </c>
      <c r="AG25" s="1037" t="s">
        <v>470</v>
      </c>
      <c r="AH25" s="1038" t="s">
        <v>496</v>
      </c>
    </row>
    <row r="26" customFormat="false" ht="24" hidden="false" customHeight="false" outlineLevel="0" collapsed="false">
      <c r="A26" s="954" t="s">
        <v>502</v>
      </c>
      <c r="B26" s="1039" t="n">
        <v>0.137</v>
      </c>
      <c r="C26" s="1040" t="n">
        <v>0.1</v>
      </c>
      <c r="D26" s="1041" t="n">
        <v>0.055</v>
      </c>
      <c r="E26" s="1042" t="n">
        <v>0</v>
      </c>
      <c r="F26" s="1039" t="n">
        <v>0.063</v>
      </c>
      <c r="G26" s="1043" t="n">
        <v>0.042</v>
      </c>
      <c r="H26" s="1042" t="n">
        <v>0</v>
      </c>
      <c r="I26" s="1044" t="n">
        <v>0.024</v>
      </c>
      <c r="J26" s="1042" t="n">
        <v>0</v>
      </c>
      <c r="K26" s="1045" t="n">
        <v>0.245</v>
      </c>
      <c r="L26" s="1046" t="n">
        <v>0.224</v>
      </c>
      <c r="M26" s="1046" t="n">
        <v>0.182</v>
      </c>
      <c r="N26" s="1046" t="n">
        <v>0.145</v>
      </c>
      <c r="O26" s="1046" t="n">
        <v>0.221</v>
      </c>
      <c r="P26" s="1046" t="n">
        <v>0.208</v>
      </c>
      <c r="Q26" s="1046" t="n">
        <v>0.2</v>
      </c>
      <c r="R26" s="1046" t="n">
        <v>0.187</v>
      </c>
      <c r="S26" s="1046" t="n">
        <v>0.184</v>
      </c>
      <c r="T26" s="1046" t="n">
        <v>0.163</v>
      </c>
      <c r="U26" s="1046" t="n">
        <v>0.163</v>
      </c>
      <c r="V26" s="1046" t="n">
        <v>0.158</v>
      </c>
      <c r="W26" s="1046" t="n">
        <v>0.142</v>
      </c>
      <c r="X26" s="1046" t="n">
        <v>0.139</v>
      </c>
      <c r="Y26" s="1046" t="n">
        <v>0.121</v>
      </c>
      <c r="Z26" s="1046" t="n">
        <v>0.118</v>
      </c>
      <c r="AA26" s="1046" t="n">
        <v>0.1</v>
      </c>
      <c r="AB26" s="1047" t="n">
        <v>0.076</v>
      </c>
      <c r="AC26" s="1047" t="n">
        <v>0.021</v>
      </c>
      <c r="AD26" s="945"/>
      <c r="AE26" s="1048" t="s">
        <v>502</v>
      </c>
      <c r="AF26" s="1049" t="s">
        <v>506</v>
      </c>
      <c r="AG26" s="986" t="s">
        <v>507</v>
      </c>
      <c r="AH26" s="987"/>
    </row>
    <row r="27" customFormat="false" ht="14.25" hidden="false" customHeight="false" outlineLevel="0" collapsed="false">
      <c r="A27" s="1016" t="s">
        <v>504</v>
      </c>
      <c r="B27" s="1024" t="n">
        <v>0.059</v>
      </c>
      <c r="C27" s="1025" t="n">
        <v>0.043</v>
      </c>
      <c r="D27" s="1026" t="n">
        <v>0.023</v>
      </c>
      <c r="E27" s="1050" t="n">
        <v>0</v>
      </c>
      <c r="F27" s="1024" t="n">
        <v>0.012</v>
      </c>
      <c r="G27" s="1051" t="n">
        <v>0.01</v>
      </c>
      <c r="H27" s="1050" t="n">
        <v>0</v>
      </c>
      <c r="I27" s="1052" t="n">
        <v>0.011</v>
      </c>
      <c r="J27" s="1050" t="n">
        <v>0</v>
      </c>
      <c r="K27" s="1032" t="n">
        <v>0.092</v>
      </c>
      <c r="L27" s="1033" t="n">
        <v>0.09</v>
      </c>
      <c r="M27" s="1033" t="n">
        <v>0.08</v>
      </c>
      <c r="N27" s="1033" t="n">
        <v>0.064</v>
      </c>
      <c r="O27" s="1033" t="n">
        <v>0.081</v>
      </c>
      <c r="P27" s="1033" t="n">
        <v>0.076</v>
      </c>
      <c r="Q27" s="1033" t="n">
        <v>0.079</v>
      </c>
      <c r="R27" s="1033" t="n">
        <v>0.074</v>
      </c>
      <c r="S27" s="1033" t="n">
        <v>0.065</v>
      </c>
      <c r="T27" s="1033" t="n">
        <v>0.063</v>
      </c>
      <c r="U27" s="1033" t="n">
        <v>0.056</v>
      </c>
      <c r="V27" s="1033" t="n">
        <v>0.069</v>
      </c>
      <c r="W27" s="1033" t="n">
        <v>0.054</v>
      </c>
      <c r="X27" s="1033" t="n">
        <v>0.045</v>
      </c>
      <c r="Y27" s="1033" t="n">
        <v>0.053</v>
      </c>
      <c r="Z27" s="1033" t="n">
        <v>0.043</v>
      </c>
      <c r="AA27" s="1033" t="n">
        <v>0.044</v>
      </c>
      <c r="AB27" s="1034" t="n">
        <v>0.033</v>
      </c>
      <c r="AC27" s="1034" t="n">
        <v>0.01</v>
      </c>
      <c r="AD27" s="945"/>
      <c r="AE27" s="1035" t="s">
        <v>504</v>
      </c>
      <c r="AF27" s="1053" t="s">
        <v>469</v>
      </c>
      <c r="AG27" s="1054" t="s">
        <v>470</v>
      </c>
      <c r="AH27" s="1055" t="s">
        <v>508</v>
      </c>
    </row>
    <row r="28" customFormat="false" ht="13.5" hidden="false" customHeight="false" outlineLevel="0" collapsed="false">
      <c r="K28" s="945"/>
      <c r="L28" s="945"/>
      <c r="M28" s="945"/>
      <c r="N28" s="945"/>
      <c r="O28" s="945"/>
      <c r="P28" s="945"/>
      <c r="Q28" s="945"/>
      <c r="R28" s="945"/>
      <c r="S28" s="945"/>
      <c r="T28" s="945"/>
      <c r="U28" s="945"/>
      <c r="V28" s="945"/>
      <c r="W28" s="945"/>
      <c r="X28" s="945"/>
      <c r="Y28" s="945"/>
      <c r="Z28" s="945"/>
      <c r="AA28" s="945"/>
      <c r="AB28" s="945"/>
      <c r="AC28" s="945"/>
      <c r="AD28" s="945"/>
      <c r="AE28" s="1056"/>
    </row>
    <row r="29" customFormat="false" ht="13.5" hidden="false" customHeight="true" outlineLevel="0" collapsed="false">
      <c r="K29" s="945"/>
      <c r="L29" s="945"/>
      <c r="M29" s="945"/>
      <c r="N29" s="945"/>
      <c r="O29" s="945"/>
      <c r="P29" s="945"/>
      <c r="Q29" s="945"/>
      <c r="R29" s="945"/>
      <c r="S29" s="945"/>
      <c r="T29" s="945"/>
      <c r="U29" s="945"/>
      <c r="V29" s="945"/>
      <c r="W29" s="945"/>
      <c r="X29" s="945"/>
      <c r="Y29" s="945"/>
      <c r="Z29" s="945"/>
      <c r="AA29" s="945"/>
      <c r="AB29" s="945"/>
      <c r="AC29" s="945"/>
      <c r="AD29" s="945"/>
      <c r="AE29" s="1057" t="s">
        <v>509</v>
      </c>
      <c r="AF29" s="1057"/>
      <c r="AG29" s="1057"/>
      <c r="AH29" s="1057"/>
    </row>
    <row r="30" customFormat="false" ht="13.5" hidden="false" customHeight="true" outlineLevel="0" collapsed="false">
      <c r="K30" s="945"/>
      <c r="L30" s="945"/>
      <c r="M30" s="945"/>
      <c r="N30" s="945"/>
      <c r="O30" s="945"/>
      <c r="P30" s="945"/>
      <c r="Q30" s="945"/>
      <c r="R30" s="945"/>
      <c r="S30" s="945"/>
      <c r="T30" s="945"/>
      <c r="U30" s="945"/>
      <c r="V30" s="945"/>
      <c r="W30" s="945"/>
      <c r="X30" s="945"/>
      <c r="Y30" s="945"/>
      <c r="Z30" s="945"/>
      <c r="AA30" s="945"/>
      <c r="AB30" s="945"/>
      <c r="AC30" s="945"/>
      <c r="AD30" s="945"/>
      <c r="AE30" s="1058" t="s">
        <v>510</v>
      </c>
      <c r="AF30" s="1058"/>
      <c r="AG30" s="1058"/>
      <c r="AH30" s="1058"/>
    </row>
    <row r="31" customFormat="false" ht="13.5" hidden="false" customHeight="false" outlineLevel="0" collapsed="false">
      <c r="K31" s="945"/>
      <c r="L31" s="945"/>
      <c r="M31" s="945"/>
      <c r="N31" s="945"/>
      <c r="O31" s="945"/>
      <c r="P31" s="945"/>
      <c r="Q31" s="945"/>
      <c r="R31" s="945"/>
      <c r="S31" s="945"/>
      <c r="T31" s="945"/>
      <c r="U31" s="945"/>
      <c r="V31" s="945"/>
      <c r="W31" s="945"/>
      <c r="X31" s="945"/>
      <c r="Y31" s="945"/>
      <c r="Z31" s="945"/>
      <c r="AA31" s="945"/>
      <c r="AB31" s="945"/>
      <c r="AC31" s="945"/>
      <c r="AD31" s="945"/>
      <c r="AE31" s="1058"/>
      <c r="AF31" s="1058"/>
      <c r="AG31" s="1058"/>
      <c r="AH31" s="1058"/>
    </row>
    <row r="32" customFormat="false" ht="13.5" hidden="false" customHeight="false" outlineLevel="0" collapsed="false">
      <c r="K32" s="945"/>
      <c r="L32" s="945"/>
      <c r="M32" s="945"/>
      <c r="N32" s="945"/>
      <c r="O32" s="945"/>
      <c r="P32" s="945"/>
      <c r="Q32" s="945"/>
      <c r="R32" s="945"/>
      <c r="S32" s="945"/>
      <c r="T32" s="945"/>
      <c r="U32" s="945"/>
      <c r="V32" s="945"/>
      <c r="W32" s="945"/>
      <c r="X32" s="945"/>
      <c r="Y32" s="945"/>
      <c r="Z32" s="945"/>
      <c r="AA32" s="945"/>
      <c r="AB32" s="945"/>
      <c r="AC32" s="945"/>
      <c r="AD32" s="945"/>
    </row>
    <row r="33" customFormat="false" ht="13.5" hidden="false" customHeight="false" outlineLevel="0" collapsed="false">
      <c r="K33" s="945"/>
      <c r="L33" s="945"/>
      <c r="M33" s="945"/>
      <c r="N33" s="945"/>
      <c r="O33" s="945"/>
      <c r="P33" s="945"/>
      <c r="Q33" s="945"/>
      <c r="R33" s="945"/>
      <c r="S33" s="945"/>
      <c r="T33" s="945"/>
      <c r="U33" s="945"/>
      <c r="V33" s="945"/>
      <c r="W33" s="945"/>
      <c r="X33" s="945"/>
      <c r="Y33" s="945"/>
      <c r="Z33" s="945"/>
      <c r="AA33" s="945"/>
      <c r="AB33" s="945"/>
      <c r="AC33" s="945"/>
      <c r="AD33" s="945"/>
    </row>
    <row r="34" customFormat="false" ht="13.5" hidden="false" customHeight="false" outlineLevel="0" collapsed="false">
      <c r="K34" s="945"/>
      <c r="L34" s="945"/>
      <c r="M34" s="945"/>
      <c r="N34" s="945"/>
      <c r="O34" s="945"/>
      <c r="P34" s="945"/>
      <c r="Q34" s="945"/>
      <c r="R34" s="945"/>
      <c r="S34" s="945"/>
      <c r="T34" s="945"/>
      <c r="U34" s="945"/>
      <c r="V34" s="945"/>
      <c r="W34" s="945"/>
      <c r="X34" s="945"/>
      <c r="Y34" s="945"/>
      <c r="Z34" s="945"/>
      <c r="AA34" s="945"/>
      <c r="AB34" s="945"/>
      <c r="AC34" s="945"/>
      <c r="AD34" s="945"/>
    </row>
    <row r="35" customFormat="false" ht="13.5" hidden="false" customHeight="false" outlineLevel="0" collapsed="false">
      <c r="K35" s="945"/>
      <c r="L35" s="945"/>
      <c r="M35" s="945"/>
      <c r="N35" s="945"/>
      <c r="O35" s="945"/>
      <c r="P35" s="945"/>
      <c r="Q35" s="945"/>
      <c r="R35" s="945"/>
      <c r="S35" s="945"/>
      <c r="T35" s="945"/>
      <c r="U35" s="945"/>
      <c r="V35" s="945"/>
      <c r="W35" s="945"/>
      <c r="X35" s="945"/>
      <c r="Y35" s="945"/>
      <c r="Z35" s="945"/>
      <c r="AA35" s="945"/>
      <c r="AB35" s="945"/>
      <c r="AC35" s="945"/>
      <c r="AD35" s="945"/>
    </row>
    <row r="36" customFormat="false" ht="13.5" hidden="false" customHeight="false" outlineLevel="0" collapsed="false">
      <c r="K36" s="945"/>
      <c r="L36" s="945"/>
      <c r="M36" s="945"/>
      <c r="N36" s="945"/>
      <c r="O36" s="945"/>
      <c r="P36" s="945"/>
      <c r="Q36" s="945"/>
      <c r="R36" s="945"/>
      <c r="S36" s="945"/>
      <c r="T36" s="945"/>
      <c r="U36" s="945"/>
      <c r="V36" s="945"/>
      <c r="W36" s="945"/>
      <c r="X36" s="945"/>
      <c r="Y36" s="945"/>
      <c r="Z36" s="945"/>
      <c r="AA36" s="945"/>
      <c r="AB36" s="945"/>
      <c r="AC36" s="945"/>
      <c r="AD36" s="945"/>
    </row>
    <row r="37" customFormat="false" ht="13.5" hidden="false" customHeight="false" outlineLevel="0" collapsed="false">
      <c r="K37" s="945"/>
      <c r="L37" s="945"/>
      <c r="M37" s="945"/>
      <c r="N37" s="945"/>
      <c r="O37" s="945"/>
      <c r="P37" s="945"/>
      <c r="Q37" s="945"/>
      <c r="R37" s="945"/>
      <c r="S37" s="945"/>
      <c r="T37" s="945"/>
      <c r="U37" s="945"/>
      <c r="V37" s="945"/>
      <c r="W37" s="945"/>
      <c r="X37" s="945"/>
      <c r="Y37" s="945"/>
      <c r="Z37" s="945"/>
      <c r="AA37" s="945"/>
      <c r="AB37" s="945"/>
      <c r="AC37" s="945"/>
      <c r="AD37" s="945"/>
    </row>
    <row r="38" customFormat="false" ht="13.5" hidden="false" customHeight="false" outlineLevel="0" collapsed="false">
      <c r="K38" s="945"/>
      <c r="L38" s="945"/>
      <c r="M38" s="945"/>
      <c r="N38" s="945"/>
      <c r="O38" s="945"/>
      <c r="P38" s="945"/>
      <c r="Q38" s="945"/>
      <c r="R38" s="945"/>
      <c r="S38" s="945"/>
      <c r="T38" s="945"/>
      <c r="U38" s="945"/>
      <c r="V38" s="945"/>
      <c r="W38" s="945"/>
      <c r="X38" s="945"/>
      <c r="Y38" s="945"/>
      <c r="Z38" s="945"/>
      <c r="AA38" s="945"/>
      <c r="AB38" s="945"/>
      <c r="AC38" s="945"/>
      <c r="AD38" s="945"/>
    </row>
    <row r="39" customFormat="false" ht="13.5" hidden="false" customHeight="false" outlineLevel="0" collapsed="false">
      <c r="K39" s="945"/>
      <c r="L39" s="945"/>
      <c r="M39" s="945"/>
      <c r="N39" s="945"/>
      <c r="O39" s="945"/>
      <c r="P39" s="945"/>
      <c r="Q39" s="945"/>
      <c r="R39" s="945"/>
      <c r="S39" s="945"/>
      <c r="T39" s="945"/>
      <c r="U39" s="945"/>
      <c r="V39" s="945"/>
      <c r="W39" s="945"/>
      <c r="X39" s="945"/>
      <c r="Y39" s="945"/>
      <c r="Z39" s="945"/>
      <c r="AA39" s="945"/>
      <c r="AB39" s="945"/>
      <c r="AC39" s="945"/>
      <c r="AD39" s="945"/>
    </row>
  </sheetData>
  <mergeCells count="19">
    <mergeCell ref="A2:A4"/>
    <mergeCell ref="B2:E2"/>
    <mergeCell ref="F2:H2"/>
    <mergeCell ref="I2:J3"/>
    <mergeCell ref="K2:AB2"/>
    <mergeCell ref="AC2:AC4"/>
    <mergeCell ref="AE2:AE4"/>
    <mergeCell ref="AF2:AH4"/>
    <mergeCell ref="AQ2:AQ4"/>
    <mergeCell ref="AR2:AR4"/>
    <mergeCell ref="AS2:AS4"/>
    <mergeCell ref="AT2:AT4"/>
    <mergeCell ref="AU2:AU4"/>
    <mergeCell ref="AV2:AV4"/>
    <mergeCell ref="B3:E3"/>
    <mergeCell ref="F3:H3"/>
    <mergeCell ref="K3:AB3"/>
    <mergeCell ref="AE29:AH29"/>
    <mergeCell ref="AE30:AH31"/>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0" pageOrder="downThenOver" orientation="portrait"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1749"/>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W12" activeCellId="0" sqref="W12"/>
    </sheetView>
  </sheetViews>
  <sheetFormatPr defaultColWidth="9.00390625" defaultRowHeight="13.5" zeroHeight="false" outlineLevelRow="0" outlineLevelCol="0"/>
  <cols>
    <col collapsed="false" customWidth="true" hidden="false" outlineLevel="0" max="1" min="1" style="0" width="15.12"/>
    <col collapsed="false" customWidth="true" hidden="false" outlineLevel="0" max="3" min="3" style="0" width="16.62"/>
    <col collapsed="false" customWidth="true" hidden="false" outlineLevel="0" max="4" min="4" style="0" width="16"/>
    <col collapsed="false" customWidth="true" hidden="false" outlineLevel="0" max="6" min="6" style="0" width="19.51"/>
    <col collapsed="false" customWidth="true" hidden="false" outlineLevel="0" max="10" min="10" style="0" width="45.88"/>
    <col collapsed="false" customWidth="true" hidden="false" outlineLevel="0" max="11" min="11" style="0" width="12.12"/>
  </cols>
  <sheetData>
    <row r="1" customFormat="false" ht="14.25" hidden="false" customHeight="false" outlineLevel="0" collapsed="false">
      <c r="A1" s="944" t="s">
        <v>511</v>
      </c>
      <c r="C1" s="0" t="s">
        <v>512</v>
      </c>
      <c r="F1" s="0" t="s">
        <v>513</v>
      </c>
    </row>
    <row r="2" customFormat="false" ht="14.25" hidden="false" customHeight="false" outlineLevel="0" collapsed="false">
      <c r="A2" s="1059" t="s">
        <v>39</v>
      </c>
      <c r="C2" s="1060" t="s">
        <v>39</v>
      </c>
      <c r="D2" s="1061" t="s">
        <v>40</v>
      </c>
      <c r="F2" s="1062" t="s">
        <v>40</v>
      </c>
      <c r="G2" s="1063" t="n">
        <v>0.7</v>
      </c>
      <c r="H2" s="1063" t="n">
        <v>0.55</v>
      </c>
      <c r="I2" s="1064" t="n">
        <v>0.45</v>
      </c>
      <c r="J2" s="1060" t="s">
        <v>514</v>
      </c>
      <c r="K2" s="1061" t="s">
        <v>515</v>
      </c>
    </row>
    <row r="3" customFormat="false" ht="13.5" hidden="false" customHeight="false" outlineLevel="0" collapsed="false">
      <c r="A3" s="1065" t="s">
        <v>516</v>
      </c>
      <c r="C3" s="1066" t="s">
        <v>516</v>
      </c>
      <c r="D3" s="1067" t="s">
        <v>517</v>
      </c>
      <c r="F3" s="1066" t="s">
        <v>518</v>
      </c>
      <c r="G3" s="1068" t="n">
        <v>11.4</v>
      </c>
      <c r="H3" s="1068" t="n">
        <v>11.1</v>
      </c>
      <c r="I3" s="1069" t="n">
        <v>10.9</v>
      </c>
      <c r="J3" s="1066" t="s">
        <v>433</v>
      </c>
      <c r="K3" s="1070" t="n">
        <v>0.7</v>
      </c>
    </row>
    <row r="4" customFormat="false" ht="13.5" hidden="false" customHeight="false" outlineLevel="0" collapsed="false">
      <c r="A4" s="968" t="s">
        <v>519</v>
      </c>
      <c r="C4" s="1071" t="s">
        <v>516</v>
      </c>
      <c r="D4" s="1072" t="s">
        <v>520</v>
      </c>
      <c r="F4" s="1071" t="s">
        <v>521</v>
      </c>
      <c r="G4" s="1073" t="n">
        <v>11.4</v>
      </c>
      <c r="H4" s="1073" t="n">
        <v>11.1</v>
      </c>
      <c r="I4" s="1074" t="n">
        <v>10.9</v>
      </c>
      <c r="J4" s="1071" t="s">
        <v>440</v>
      </c>
      <c r="K4" s="1075" t="n">
        <v>0.7</v>
      </c>
    </row>
    <row r="5" customFormat="false" ht="13.5" hidden="false" customHeight="false" outlineLevel="0" collapsed="false">
      <c r="A5" s="968" t="s">
        <v>522</v>
      </c>
      <c r="C5" s="1071" t="s">
        <v>516</v>
      </c>
      <c r="D5" s="1072" t="s">
        <v>523</v>
      </c>
      <c r="F5" s="1071" t="s">
        <v>524</v>
      </c>
      <c r="G5" s="1073" t="n">
        <v>11.4</v>
      </c>
      <c r="H5" s="1073" t="n">
        <v>11.1</v>
      </c>
      <c r="I5" s="1074" t="n">
        <v>10.9</v>
      </c>
      <c r="J5" s="1071" t="s">
        <v>464</v>
      </c>
      <c r="K5" s="1075" t="n">
        <v>0.7</v>
      </c>
    </row>
    <row r="6" customFormat="false" ht="13.5" hidden="false" customHeight="false" outlineLevel="0" collapsed="false">
      <c r="A6" s="968" t="s">
        <v>525</v>
      </c>
      <c r="C6" s="1071" t="s">
        <v>516</v>
      </c>
      <c r="D6" s="1072" t="s">
        <v>526</v>
      </c>
      <c r="F6" s="1071" t="s">
        <v>527</v>
      </c>
      <c r="G6" s="1073" t="n">
        <v>11.4</v>
      </c>
      <c r="H6" s="1073" t="n">
        <v>11.1</v>
      </c>
      <c r="I6" s="1074" t="n">
        <v>10.9</v>
      </c>
      <c r="J6" s="1071" t="s">
        <v>467</v>
      </c>
      <c r="K6" s="1075" t="n">
        <v>0.7</v>
      </c>
    </row>
    <row r="7" customFormat="false" ht="13.5" hidden="false" customHeight="false" outlineLevel="0" collapsed="false">
      <c r="A7" s="968" t="s">
        <v>528</v>
      </c>
      <c r="C7" s="1071" t="s">
        <v>516</v>
      </c>
      <c r="D7" s="1072" t="s">
        <v>529</v>
      </c>
      <c r="F7" s="1071" t="s">
        <v>530</v>
      </c>
      <c r="G7" s="1073" t="n">
        <v>11.4</v>
      </c>
      <c r="H7" s="1073" t="n">
        <v>11.1</v>
      </c>
      <c r="I7" s="1074" t="n">
        <v>10.9</v>
      </c>
      <c r="J7" s="1071" t="s">
        <v>471</v>
      </c>
      <c r="K7" s="1075" t="n">
        <v>0.45</v>
      </c>
    </row>
    <row r="8" customFormat="false" ht="13.5" hidden="false" customHeight="false" outlineLevel="0" collapsed="false">
      <c r="A8" s="968" t="s">
        <v>531</v>
      </c>
      <c r="C8" s="1071" t="s">
        <v>516</v>
      </c>
      <c r="D8" s="1072" t="s">
        <v>532</v>
      </c>
      <c r="F8" s="1071" t="s">
        <v>533</v>
      </c>
      <c r="G8" s="1073" t="n">
        <v>11.4</v>
      </c>
      <c r="H8" s="1073" t="n">
        <v>11.1</v>
      </c>
      <c r="I8" s="1074" t="n">
        <v>10.9</v>
      </c>
      <c r="J8" s="1071" t="s">
        <v>473</v>
      </c>
      <c r="K8" s="1075" t="n">
        <v>0.45</v>
      </c>
    </row>
    <row r="9" customFormat="false" ht="13.5" hidden="false" customHeight="false" outlineLevel="0" collapsed="false">
      <c r="A9" s="968" t="s">
        <v>534</v>
      </c>
      <c r="C9" s="1071" t="s">
        <v>516</v>
      </c>
      <c r="D9" s="1072" t="s">
        <v>535</v>
      </c>
      <c r="F9" s="1071" t="s">
        <v>536</v>
      </c>
      <c r="G9" s="1073" t="n">
        <v>11.4</v>
      </c>
      <c r="H9" s="1073" t="n">
        <v>11.1</v>
      </c>
      <c r="I9" s="1074" t="n">
        <v>10.9</v>
      </c>
      <c r="J9" s="1071" t="s">
        <v>474</v>
      </c>
      <c r="K9" s="1075" t="n">
        <v>0.55</v>
      </c>
    </row>
    <row r="10" customFormat="false" ht="13.5" hidden="false" customHeight="false" outlineLevel="0" collapsed="false">
      <c r="A10" s="968" t="s">
        <v>537</v>
      </c>
      <c r="C10" s="1071" t="s">
        <v>516</v>
      </c>
      <c r="D10" s="1072" t="s">
        <v>538</v>
      </c>
      <c r="F10" s="1071" t="s">
        <v>539</v>
      </c>
      <c r="G10" s="1073" t="n">
        <v>11.4</v>
      </c>
      <c r="H10" s="1073" t="n">
        <v>11.1</v>
      </c>
      <c r="I10" s="1074" t="n">
        <v>10.9</v>
      </c>
      <c r="J10" s="1071" t="s">
        <v>476</v>
      </c>
      <c r="K10" s="1075" t="n">
        <v>0.45</v>
      </c>
    </row>
    <row r="11" customFormat="false" ht="13.5" hidden="false" customHeight="false" outlineLevel="0" collapsed="false">
      <c r="A11" s="968" t="s">
        <v>540</v>
      </c>
      <c r="C11" s="1071" t="s">
        <v>516</v>
      </c>
      <c r="D11" s="1072" t="s">
        <v>541</v>
      </c>
      <c r="F11" s="1071" t="s">
        <v>542</v>
      </c>
      <c r="G11" s="1073" t="n">
        <v>11.4</v>
      </c>
      <c r="H11" s="1073" t="n">
        <v>11.1</v>
      </c>
      <c r="I11" s="1074" t="n">
        <v>10.9</v>
      </c>
      <c r="J11" s="1071" t="s">
        <v>479</v>
      </c>
      <c r="K11" s="1075" t="n">
        <v>0.45</v>
      </c>
    </row>
    <row r="12" customFormat="false" ht="13.5" hidden="false" customHeight="false" outlineLevel="0" collapsed="false">
      <c r="A12" s="968" t="s">
        <v>543</v>
      </c>
      <c r="C12" s="1071" t="s">
        <v>516</v>
      </c>
      <c r="D12" s="1072" t="s">
        <v>544</v>
      </c>
      <c r="F12" s="1071" t="s">
        <v>545</v>
      </c>
      <c r="G12" s="1073" t="n">
        <v>11.4</v>
      </c>
      <c r="H12" s="1073" t="n">
        <v>11.1</v>
      </c>
      <c r="I12" s="1074" t="n">
        <v>10.9</v>
      </c>
      <c r="J12" s="1071" t="s">
        <v>480</v>
      </c>
      <c r="K12" s="1075" t="n">
        <v>0.55</v>
      </c>
    </row>
    <row r="13" customFormat="false" ht="13.5" hidden="false" customHeight="false" outlineLevel="0" collapsed="false">
      <c r="A13" s="968" t="s">
        <v>546</v>
      </c>
      <c r="C13" s="1071" t="s">
        <v>516</v>
      </c>
      <c r="D13" s="1072" t="s">
        <v>547</v>
      </c>
      <c r="F13" s="1071" t="s">
        <v>548</v>
      </c>
      <c r="G13" s="1073" t="n">
        <v>11.4</v>
      </c>
      <c r="H13" s="1073" t="n">
        <v>11.1</v>
      </c>
      <c r="I13" s="1074" t="n">
        <v>10.9</v>
      </c>
      <c r="J13" s="1071" t="s">
        <v>483</v>
      </c>
      <c r="K13" s="1075" t="n">
        <v>0.55</v>
      </c>
    </row>
    <row r="14" customFormat="false" ht="13.5" hidden="false" customHeight="false" outlineLevel="0" collapsed="false">
      <c r="A14" s="968" t="s">
        <v>549</v>
      </c>
      <c r="C14" s="1071" t="s">
        <v>516</v>
      </c>
      <c r="D14" s="1072" t="s">
        <v>550</v>
      </c>
      <c r="F14" s="1071" t="s">
        <v>551</v>
      </c>
      <c r="G14" s="1073" t="n">
        <v>11.4</v>
      </c>
      <c r="H14" s="1073" t="n">
        <v>11.1</v>
      </c>
      <c r="I14" s="1074" t="n">
        <v>10.9</v>
      </c>
      <c r="J14" s="1071" t="s">
        <v>485</v>
      </c>
      <c r="K14" s="1075" t="n">
        <v>0.55</v>
      </c>
    </row>
    <row r="15" customFormat="false" ht="13.5" hidden="false" customHeight="false" outlineLevel="0" collapsed="false">
      <c r="A15" s="968" t="s">
        <v>552</v>
      </c>
      <c r="C15" s="1071" t="s">
        <v>516</v>
      </c>
      <c r="D15" s="1072" t="s">
        <v>553</v>
      </c>
      <c r="F15" s="1071" t="s">
        <v>554</v>
      </c>
      <c r="G15" s="1073" t="n">
        <v>11.4</v>
      </c>
      <c r="H15" s="1073" t="n">
        <v>11.1</v>
      </c>
      <c r="I15" s="1074" t="n">
        <v>10.9</v>
      </c>
      <c r="J15" s="1071" t="s">
        <v>486</v>
      </c>
      <c r="K15" s="1075" t="n">
        <v>0.45</v>
      </c>
    </row>
    <row r="16" customFormat="false" ht="13.5" hidden="false" customHeight="false" outlineLevel="0" collapsed="false">
      <c r="A16" s="968" t="s">
        <v>555</v>
      </c>
      <c r="C16" s="1071" t="s">
        <v>516</v>
      </c>
      <c r="D16" s="1072" t="s">
        <v>556</v>
      </c>
      <c r="F16" s="1071" t="s">
        <v>557</v>
      </c>
      <c r="G16" s="1073" t="n">
        <v>11.4</v>
      </c>
      <c r="H16" s="1073" t="n">
        <v>11.1</v>
      </c>
      <c r="I16" s="1074" t="n">
        <v>10.9</v>
      </c>
      <c r="J16" s="1071" t="s">
        <v>488</v>
      </c>
      <c r="K16" s="1075" t="n">
        <v>0.45</v>
      </c>
    </row>
    <row r="17" customFormat="false" ht="13.5" hidden="false" customHeight="false" outlineLevel="0" collapsed="false">
      <c r="A17" s="968" t="s">
        <v>558</v>
      </c>
      <c r="C17" s="1071" t="s">
        <v>516</v>
      </c>
      <c r="D17" s="1072" t="s">
        <v>559</v>
      </c>
      <c r="F17" s="1071" t="s">
        <v>560</v>
      </c>
      <c r="G17" s="1073" t="n">
        <v>11.4</v>
      </c>
      <c r="H17" s="1073" t="n">
        <v>11.1</v>
      </c>
      <c r="I17" s="1074" t="n">
        <v>10.9</v>
      </c>
      <c r="J17" s="1071" t="s">
        <v>489</v>
      </c>
      <c r="K17" s="1075" t="n">
        <v>0.45</v>
      </c>
    </row>
    <row r="18" customFormat="false" ht="13.5" hidden="false" customHeight="false" outlineLevel="0" collapsed="false">
      <c r="A18" s="968" t="s">
        <v>561</v>
      </c>
      <c r="C18" s="1071" t="s">
        <v>516</v>
      </c>
      <c r="D18" s="1072" t="s">
        <v>562</v>
      </c>
      <c r="F18" s="1071" t="s">
        <v>563</v>
      </c>
      <c r="G18" s="1073" t="n">
        <v>11.4</v>
      </c>
      <c r="H18" s="1073" t="n">
        <v>11.1</v>
      </c>
      <c r="I18" s="1074" t="n">
        <v>10.9</v>
      </c>
      <c r="J18" s="1071" t="s">
        <v>490</v>
      </c>
      <c r="K18" s="1075" t="n">
        <v>0.55</v>
      </c>
    </row>
    <row r="19" customFormat="false" ht="13.5" hidden="false" customHeight="false" outlineLevel="0" collapsed="false">
      <c r="A19" s="968" t="s">
        <v>564</v>
      </c>
      <c r="C19" s="1071" t="s">
        <v>516</v>
      </c>
      <c r="D19" s="1072" t="s">
        <v>565</v>
      </c>
      <c r="F19" s="1071" t="s">
        <v>566</v>
      </c>
      <c r="G19" s="1073" t="n">
        <v>11.4</v>
      </c>
      <c r="H19" s="1073" t="n">
        <v>11.1</v>
      </c>
      <c r="I19" s="1074" t="n">
        <v>10.9</v>
      </c>
      <c r="J19" s="1071" t="s">
        <v>493</v>
      </c>
      <c r="K19" s="1075" t="n">
        <v>0.45</v>
      </c>
    </row>
    <row r="20" customFormat="false" ht="13.5" hidden="false" customHeight="false" outlineLevel="0" collapsed="false">
      <c r="A20" s="968" t="s">
        <v>567</v>
      </c>
      <c r="C20" s="1071" t="s">
        <v>516</v>
      </c>
      <c r="D20" s="1072" t="s">
        <v>568</v>
      </c>
      <c r="F20" s="1071" t="s">
        <v>569</v>
      </c>
      <c r="G20" s="1073" t="n">
        <v>11.4</v>
      </c>
      <c r="H20" s="1073" t="n">
        <v>11.1</v>
      </c>
      <c r="I20" s="1074" t="n">
        <v>10.9</v>
      </c>
      <c r="J20" s="1071" t="s">
        <v>494</v>
      </c>
      <c r="K20" s="1075" t="n">
        <v>0.45</v>
      </c>
    </row>
    <row r="21" customFormat="false" ht="13.5" hidden="false" customHeight="false" outlineLevel="0" collapsed="false">
      <c r="A21" s="968" t="s">
        <v>570</v>
      </c>
      <c r="C21" s="1071" t="s">
        <v>516</v>
      </c>
      <c r="D21" s="1072" t="s">
        <v>571</v>
      </c>
      <c r="F21" s="1071" t="s">
        <v>572</v>
      </c>
      <c r="G21" s="1073" t="n">
        <v>11.4</v>
      </c>
      <c r="H21" s="1073" t="n">
        <v>11.1</v>
      </c>
      <c r="I21" s="1074" t="n">
        <v>10.9</v>
      </c>
      <c r="J21" s="1071" t="s">
        <v>573</v>
      </c>
      <c r="K21" s="1075" t="n">
        <v>0.45</v>
      </c>
    </row>
    <row r="22" customFormat="false" ht="13.5" hidden="false" customHeight="false" outlineLevel="0" collapsed="false">
      <c r="A22" s="968" t="s">
        <v>574</v>
      </c>
      <c r="C22" s="1071" t="s">
        <v>516</v>
      </c>
      <c r="D22" s="1072" t="s">
        <v>575</v>
      </c>
      <c r="F22" s="1071" t="s">
        <v>576</v>
      </c>
      <c r="G22" s="1073" t="n">
        <v>11.4</v>
      </c>
      <c r="H22" s="1073" t="n">
        <v>11.1</v>
      </c>
      <c r="I22" s="1074" t="n">
        <v>10.9</v>
      </c>
      <c r="J22" s="1071" t="s">
        <v>497</v>
      </c>
      <c r="K22" s="1075" t="n">
        <v>0.45</v>
      </c>
    </row>
    <row r="23" customFormat="false" ht="13.5" hidden="false" customHeight="false" outlineLevel="0" collapsed="false">
      <c r="A23" s="968" t="s">
        <v>577</v>
      </c>
      <c r="C23" s="1071" t="s">
        <v>516</v>
      </c>
      <c r="D23" s="1072" t="s">
        <v>578</v>
      </c>
      <c r="F23" s="1071" t="s">
        <v>579</v>
      </c>
      <c r="G23" s="1073" t="n">
        <v>11.4</v>
      </c>
      <c r="H23" s="1073" t="n">
        <v>11.1</v>
      </c>
      <c r="I23" s="1074" t="n">
        <v>10.9</v>
      </c>
      <c r="J23" s="1071" t="s">
        <v>499</v>
      </c>
      <c r="K23" s="1075" t="n">
        <v>0.45</v>
      </c>
    </row>
    <row r="24" customFormat="false" ht="13.5" hidden="false" customHeight="false" outlineLevel="0" collapsed="false">
      <c r="A24" s="968" t="s">
        <v>580</v>
      </c>
      <c r="C24" s="1071" t="s">
        <v>516</v>
      </c>
      <c r="D24" s="1072" t="s">
        <v>581</v>
      </c>
      <c r="F24" s="1071" t="s">
        <v>582</v>
      </c>
      <c r="G24" s="1073" t="n">
        <v>11.4</v>
      </c>
      <c r="H24" s="1073" t="n">
        <v>11.1</v>
      </c>
      <c r="I24" s="1074" t="n">
        <v>10.9</v>
      </c>
      <c r="J24" s="1071" t="s">
        <v>500</v>
      </c>
      <c r="K24" s="1075" t="n">
        <v>0.45</v>
      </c>
    </row>
    <row r="25" customFormat="false" ht="13.5" hidden="false" customHeight="false" outlineLevel="0" collapsed="false">
      <c r="A25" s="968" t="s">
        <v>583</v>
      </c>
      <c r="C25" s="1071" t="s">
        <v>516</v>
      </c>
      <c r="D25" s="1072" t="s">
        <v>584</v>
      </c>
      <c r="F25" s="1071" t="s">
        <v>585</v>
      </c>
      <c r="G25" s="1073" t="n">
        <v>11.4</v>
      </c>
      <c r="H25" s="1073" t="n">
        <v>11.1</v>
      </c>
      <c r="I25" s="1074" t="n">
        <v>10.9</v>
      </c>
      <c r="J25" s="1071" t="s">
        <v>502</v>
      </c>
      <c r="K25" s="1075" t="n">
        <v>0.7</v>
      </c>
    </row>
    <row r="26" customFormat="false" ht="14.25" hidden="false" customHeight="false" outlineLevel="0" collapsed="false">
      <c r="A26" s="968" t="s">
        <v>586</v>
      </c>
      <c r="C26" s="1071" t="s">
        <v>516</v>
      </c>
      <c r="D26" s="1072" t="s">
        <v>587</v>
      </c>
      <c r="F26" s="1071" t="s">
        <v>588</v>
      </c>
      <c r="G26" s="1076" t="n">
        <v>11.12</v>
      </c>
      <c r="H26" s="1076" t="n">
        <v>10.88</v>
      </c>
      <c r="I26" s="1077" t="n">
        <v>10.72</v>
      </c>
      <c r="J26" s="1078" t="s">
        <v>504</v>
      </c>
      <c r="K26" s="1079" t="n">
        <v>0.45</v>
      </c>
    </row>
    <row r="27" customFormat="false" ht="13.5" hidden="false" customHeight="false" outlineLevel="0" collapsed="false">
      <c r="A27" s="968" t="s">
        <v>589</v>
      </c>
      <c r="C27" s="1071" t="s">
        <v>516</v>
      </c>
      <c r="D27" s="1072" t="s">
        <v>590</v>
      </c>
      <c r="F27" s="1080" t="s">
        <v>591</v>
      </c>
      <c r="G27" s="1081" t="n">
        <v>11.12</v>
      </c>
      <c r="H27" s="1081" t="n">
        <v>10.88</v>
      </c>
      <c r="I27" s="1082" t="n">
        <v>10.72</v>
      </c>
    </row>
    <row r="28" customFormat="false" ht="13.5" hidden="false" customHeight="false" outlineLevel="0" collapsed="false">
      <c r="A28" s="968" t="s">
        <v>592</v>
      </c>
      <c r="C28" s="1071" t="s">
        <v>516</v>
      </c>
      <c r="D28" s="1072" t="s">
        <v>593</v>
      </c>
      <c r="F28" s="1071" t="s">
        <v>594</v>
      </c>
      <c r="G28" s="1076" t="n">
        <v>11.12</v>
      </c>
      <c r="H28" s="1076" t="n">
        <v>10.88</v>
      </c>
      <c r="I28" s="1072" t="n">
        <v>10.72</v>
      </c>
    </row>
    <row r="29" customFormat="false" ht="13.5" hidden="false" customHeight="false" outlineLevel="0" collapsed="false">
      <c r="A29" s="968" t="s">
        <v>595</v>
      </c>
      <c r="C29" s="1071" t="s">
        <v>516</v>
      </c>
      <c r="D29" s="1072" t="s">
        <v>596</v>
      </c>
      <c r="F29" s="1071" t="s">
        <v>597</v>
      </c>
      <c r="G29" s="1076" t="n">
        <v>11.12</v>
      </c>
      <c r="H29" s="1076" t="n">
        <v>10.88</v>
      </c>
      <c r="I29" s="1072" t="n">
        <v>10.72</v>
      </c>
    </row>
    <row r="30" customFormat="false" ht="13.5" hidden="false" customHeight="false" outlineLevel="0" collapsed="false">
      <c r="A30" s="968" t="s">
        <v>598</v>
      </c>
      <c r="C30" s="1071" t="s">
        <v>516</v>
      </c>
      <c r="D30" s="1072" t="s">
        <v>599</v>
      </c>
      <c r="F30" s="1071" t="s">
        <v>600</v>
      </c>
      <c r="G30" s="1076" t="n">
        <v>11.12</v>
      </c>
      <c r="H30" s="1076" t="n">
        <v>10.88</v>
      </c>
      <c r="I30" s="1072" t="n">
        <v>10.72</v>
      </c>
    </row>
    <row r="31" customFormat="false" ht="13.5" hidden="false" customHeight="false" outlineLevel="0" collapsed="false">
      <c r="A31" s="968" t="s">
        <v>601</v>
      </c>
      <c r="C31" s="1071" t="s">
        <v>516</v>
      </c>
      <c r="D31" s="1072" t="s">
        <v>602</v>
      </c>
      <c r="F31" s="1071" t="s">
        <v>603</v>
      </c>
      <c r="G31" s="1076" t="n">
        <v>11.12</v>
      </c>
      <c r="H31" s="1076" t="n">
        <v>10.88</v>
      </c>
      <c r="I31" s="1072" t="n">
        <v>10.72</v>
      </c>
    </row>
    <row r="32" customFormat="false" ht="13.5" hidden="false" customHeight="false" outlineLevel="0" collapsed="false">
      <c r="A32" s="968" t="s">
        <v>604</v>
      </c>
      <c r="C32" s="1071" t="s">
        <v>516</v>
      </c>
      <c r="D32" s="1072" t="s">
        <v>605</v>
      </c>
      <c r="F32" s="1071" t="s">
        <v>606</v>
      </c>
      <c r="G32" s="1076" t="n">
        <v>11.12</v>
      </c>
      <c r="H32" s="1076" t="n">
        <v>10.88</v>
      </c>
      <c r="I32" s="1072" t="n">
        <v>10.72</v>
      </c>
    </row>
    <row r="33" customFormat="false" ht="13.5" hidden="false" customHeight="false" outlineLevel="0" collapsed="false">
      <c r="A33" s="968" t="s">
        <v>607</v>
      </c>
      <c r="C33" s="1071" t="s">
        <v>516</v>
      </c>
      <c r="D33" s="1072" t="s">
        <v>608</v>
      </c>
      <c r="F33" s="1071" t="s">
        <v>609</v>
      </c>
      <c r="G33" s="1076" t="n">
        <v>11.05</v>
      </c>
      <c r="H33" s="1076" t="n">
        <v>10.83</v>
      </c>
      <c r="I33" s="1072" t="n">
        <v>10.68</v>
      </c>
    </row>
    <row r="34" customFormat="false" ht="13.5" hidden="false" customHeight="false" outlineLevel="0" collapsed="false">
      <c r="A34" s="968" t="s">
        <v>610</v>
      </c>
      <c r="C34" s="1071" t="s">
        <v>516</v>
      </c>
      <c r="D34" s="1072" t="s">
        <v>611</v>
      </c>
      <c r="F34" s="1071" t="s">
        <v>612</v>
      </c>
      <c r="G34" s="1076" t="n">
        <v>11.05</v>
      </c>
      <c r="H34" s="1076" t="n">
        <v>10.83</v>
      </c>
      <c r="I34" s="1072" t="n">
        <v>10.68</v>
      </c>
    </row>
    <row r="35" customFormat="false" ht="13.5" hidden="false" customHeight="false" outlineLevel="0" collapsed="false">
      <c r="A35" s="968" t="s">
        <v>613</v>
      </c>
      <c r="C35" s="1071" t="s">
        <v>516</v>
      </c>
      <c r="D35" s="1072" t="s">
        <v>614</v>
      </c>
      <c r="F35" s="1071" t="s">
        <v>615</v>
      </c>
      <c r="G35" s="1076" t="n">
        <v>11.05</v>
      </c>
      <c r="H35" s="1076" t="n">
        <v>10.83</v>
      </c>
      <c r="I35" s="1072" t="n">
        <v>10.68</v>
      </c>
    </row>
    <row r="36" customFormat="false" ht="13.5" hidden="false" customHeight="false" outlineLevel="0" collapsed="false">
      <c r="A36" s="968" t="s">
        <v>616</v>
      </c>
      <c r="C36" s="1071" t="s">
        <v>516</v>
      </c>
      <c r="D36" s="1072" t="s">
        <v>617</v>
      </c>
      <c r="F36" s="1071" t="s">
        <v>618</v>
      </c>
      <c r="G36" s="1076" t="n">
        <v>11.05</v>
      </c>
      <c r="H36" s="1076" t="n">
        <v>10.83</v>
      </c>
      <c r="I36" s="1072" t="n">
        <v>10.68</v>
      </c>
    </row>
    <row r="37" customFormat="false" ht="13.5" hidden="false" customHeight="false" outlineLevel="0" collapsed="false">
      <c r="A37" s="968" t="s">
        <v>619</v>
      </c>
      <c r="C37" s="1071" t="s">
        <v>516</v>
      </c>
      <c r="D37" s="1072" t="s">
        <v>620</v>
      </c>
      <c r="F37" s="1071" t="s">
        <v>621</v>
      </c>
      <c r="G37" s="1076" t="n">
        <v>11.05</v>
      </c>
      <c r="H37" s="1076" t="n">
        <v>10.83</v>
      </c>
      <c r="I37" s="1072" t="n">
        <v>10.68</v>
      </c>
    </row>
    <row r="38" customFormat="false" ht="13.5" hidden="false" customHeight="false" outlineLevel="0" collapsed="false">
      <c r="A38" s="968" t="s">
        <v>622</v>
      </c>
      <c r="C38" s="1071" t="s">
        <v>516</v>
      </c>
      <c r="D38" s="1072" t="s">
        <v>623</v>
      </c>
      <c r="F38" s="1071" t="s">
        <v>624</v>
      </c>
      <c r="G38" s="1076" t="n">
        <v>11.05</v>
      </c>
      <c r="H38" s="1076" t="n">
        <v>10.83</v>
      </c>
      <c r="I38" s="1072" t="n">
        <v>10.68</v>
      </c>
    </row>
    <row r="39" customFormat="false" ht="13.5" hidden="false" customHeight="false" outlineLevel="0" collapsed="false">
      <c r="A39" s="968" t="s">
        <v>625</v>
      </c>
      <c r="C39" s="1071" t="s">
        <v>516</v>
      </c>
      <c r="D39" s="1072" t="s">
        <v>626</v>
      </c>
      <c r="F39" s="1071" t="s">
        <v>627</v>
      </c>
      <c r="G39" s="1076" t="n">
        <v>11.05</v>
      </c>
      <c r="H39" s="1076" t="n">
        <v>10.83</v>
      </c>
      <c r="I39" s="1072" t="n">
        <v>10.68</v>
      </c>
    </row>
    <row r="40" customFormat="false" ht="13.5" hidden="false" customHeight="false" outlineLevel="0" collapsed="false">
      <c r="A40" s="968" t="s">
        <v>628</v>
      </c>
      <c r="C40" s="1071" t="s">
        <v>516</v>
      </c>
      <c r="D40" s="1072" t="s">
        <v>629</v>
      </c>
      <c r="F40" s="1071" t="s">
        <v>630</v>
      </c>
      <c r="G40" s="1076" t="n">
        <v>11.05</v>
      </c>
      <c r="H40" s="1076" t="n">
        <v>10.83</v>
      </c>
      <c r="I40" s="1072" t="n">
        <v>10.68</v>
      </c>
    </row>
    <row r="41" customFormat="false" ht="13.5" hidden="false" customHeight="false" outlineLevel="0" collapsed="false">
      <c r="A41" s="968" t="s">
        <v>631</v>
      </c>
      <c r="C41" s="1071" t="s">
        <v>516</v>
      </c>
      <c r="D41" s="1072" t="s">
        <v>632</v>
      </c>
      <c r="F41" s="1071" t="s">
        <v>633</v>
      </c>
      <c r="G41" s="1076" t="n">
        <v>11.05</v>
      </c>
      <c r="H41" s="1076" t="n">
        <v>10.83</v>
      </c>
      <c r="I41" s="1072" t="n">
        <v>10.68</v>
      </c>
    </row>
    <row r="42" customFormat="false" ht="13.5" hidden="false" customHeight="false" outlineLevel="0" collapsed="false">
      <c r="A42" s="968" t="s">
        <v>634</v>
      </c>
      <c r="C42" s="1071" t="s">
        <v>516</v>
      </c>
      <c r="D42" s="1072" t="s">
        <v>635</v>
      </c>
      <c r="F42" s="1071" t="s">
        <v>636</v>
      </c>
      <c r="G42" s="1076" t="n">
        <v>11.05</v>
      </c>
      <c r="H42" s="1076" t="n">
        <v>10.83</v>
      </c>
      <c r="I42" s="1072" t="n">
        <v>10.68</v>
      </c>
    </row>
    <row r="43" customFormat="false" ht="13.5" hidden="false" customHeight="false" outlineLevel="0" collapsed="false">
      <c r="A43" s="968" t="s">
        <v>637</v>
      </c>
      <c r="C43" s="1071" t="s">
        <v>516</v>
      </c>
      <c r="D43" s="1072" t="s">
        <v>638</v>
      </c>
      <c r="F43" s="1071" t="s">
        <v>639</v>
      </c>
      <c r="G43" s="1076" t="n">
        <v>11.05</v>
      </c>
      <c r="H43" s="1076" t="n">
        <v>10.83</v>
      </c>
      <c r="I43" s="1072" t="n">
        <v>10.68</v>
      </c>
    </row>
    <row r="44" customFormat="false" ht="13.5" hidden="false" customHeight="false" outlineLevel="0" collapsed="false">
      <c r="A44" s="968" t="s">
        <v>640</v>
      </c>
      <c r="C44" s="1071" t="s">
        <v>516</v>
      </c>
      <c r="D44" s="1072" t="s">
        <v>641</v>
      </c>
      <c r="F44" s="1071" t="s">
        <v>642</v>
      </c>
      <c r="G44" s="1076" t="n">
        <v>11.05</v>
      </c>
      <c r="H44" s="1076" t="n">
        <v>10.83</v>
      </c>
      <c r="I44" s="1072" t="n">
        <v>10.68</v>
      </c>
    </row>
    <row r="45" customFormat="false" ht="13.5" hidden="false" customHeight="false" outlineLevel="0" collapsed="false">
      <c r="A45" s="968" t="s">
        <v>643</v>
      </c>
      <c r="C45" s="1071" t="s">
        <v>516</v>
      </c>
      <c r="D45" s="1072" t="s">
        <v>644</v>
      </c>
      <c r="F45" s="1071" t="s">
        <v>645</v>
      </c>
      <c r="G45" s="1076" t="n">
        <v>11.05</v>
      </c>
      <c r="H45" s="1076" t="n">
        <v>10.83</v>
      </c>
      <c r="I45" s="1072" t="n">
        <v>10.68</v>
      </c>
    </row>
    <row r="46" customFormat="false" ht="13.5" hidden="false" customHeight="false" outlineLevel="0" collapsed="false">
      <c r="A46" s="968" t="s">
        <v>646</v>
      </c>
      <c r="C46" s="1071" t="s">
        <v>516</v>
      </c>
      <c r="D46" s="1072" t="s">
        <v>647</v>
      </c>
      <c r="F46" s="1071" t="s">
        <v>648</v>
      </c>
      <c r="G46" s="1076" t="n">
        <v>11.05</v>
      </c>
      <c r="H46" s="1076" t="n">
        <v>10.83</v>
      </c>
      <c r="I46" s="1072" t="n">
        <v>10.68</v>
      </c>
    </row>
    <row r="47" customFormat="false" ht="13.5" hidden="false" customHeight="false" outlineLevel="0" collapsed="false">
      <c r="A47" s="968" t="s">
        <v>649</v>
      </c>
      <c r="C47" s="1071" t="s">
        <v>516</v>
      </c>
      <c r="D47" s="1072" t="s">
        <v>650</v>
      </c>
      <c r="F47" s="1071" t="s">
        <v>651</v>
      </c>
      <c r="G47" s="1076" t="n">
        <v>11.05</v>
      </c>
      <c r="H47" s="1076" t="n">
        <v>10.83</v>
      </c>
      <c r="I47" s="1072" t="n">
        <v>10.68</v>
      </c>
    </row>
    <row r="48" customFormat="false" ht="13.5" hidden="false" customHeight="false" outlineLevel="0" collapsed="false">
      <c r="A48" s="968" t="s">
        <v>652</v>
      </c>
      <c r="C48" s="1071" t="s">
        <v>516</v>
      </c>
      <c r="D48" s="1072" t="s">
        <v>653</v>
      </c>
      <c r="F48" s="1071" t="s">
        <v>654</v>
      </c>
      <c r="G48" s="1076" t="n">
        <v>11.05</v>
      </c>
      <c r="H48" s="1076" t="n">
        <v>10.83</v>
      </c>
      <c r="I48" s="1072" t="n">
        <v>10.68</v>
      </c>
    </row>
    <row r="49" customFormat="false" ht="14.25" hidden="false" customHeight="false" outlineLevel="0" collapsed="false">
      <c r="A49" s="1083" t="s">
        <v>655</v>
      </c>
      <c r="C49" s="1071" t="s">
        <v>516</v>
      </c>
      <c r="D49" s="1072" t="s">
        <v>656</v>
      </c>
      <c r="F49" s="1071" t="s">
        <v>657</v>
      </c>
      <c r="G49" s="1076" t="n">
        <v>11.05</v>
      </c>
      <c r="H49" s="1076" t="n">
        <v>10.83</v>
      </c>
      <c r="I49" s="1072" t="n">
        <v>10.68</v>
      </c>
    </row>
    <row r="50" customFormat="false" ht="13.5" hidden="false" customHeight="false" outlineLevel="0" collapsed="false">
      <c r="C50" s="1071" t="s">
        <v>516</v>
      </c>
      <c r="D50" s="1072" t="s">
        <v>658</v>
      </c>
      <c r="F50" s="1071" t="s">
        <v>659</v>
      </c>
      <c r="G50" s="1076" t="n">
        <v>11.05</v>
      </c>
      <c r="H50" s="1076" t="n">
        <v>10.83</v>
      </c>
      <c r="I50" s="1072" t="n">
        <v>10.68</v>
      </c>
    </row>
    <row r="51" customFormat="false" ht="13.5" hidden="false" customHeight="false" outlineLevel="0" collapsed="false">
      <c r="C51" s="1071" t="s">
        <v>516</v>
      </c>
      <c r="D51" s="1072" t="s">
        <v>660</v>
      </c>
      <c r="F51" s="1071" t="s">
        <v>661</v>
      </c>
      <c r="G51" s="1076" t="n">
        <v>11.05</v>
      </c>
      <c r="H51" s="1076" t="n">
        <v>10.83</v>
      </c>
      <c r="I51" s="1072" t="n">
        <v>10.68</v>
      </c>
    </row>
    <row r="52" customFormat="false" ht="13.5" hidden="false" customHeight="false" outlineLevel="0" collapsed="false">
      <c r="C52" s="1071" t="s">
        <v>516</v>
      </c>
      <c r="D52" s="1072" t="s">
        <v>662</v>
      </c>
      <c r="F52" s="1071" t="s">
        <v>663</v>
      </c>
      <c r="G52" s="1076" t="n">
        <v>11.05</v>
      </c>
      <c r="H52" s="1076" t="n">
        <v>10.83</v>
      </c>
      <c r="I52" s="1072" t="n">
        <v>10.68</v>
      </c>
    </row>
    <row r="53" customFormat="false" ht="13.5" hidden="false" customHeight="false" outlineLevel="0" collapsed="false">
      <c r="C53" s="1071" t="s">
        <v>516</v>
      </c>
      <c r="D53" s="1072" t="s">
        <v>664</v>
      </c>
      <c r="F53" s="1071" t="s">
        <v>665</v>
      </c>
      <c r="G53" s="1076" t="n">
        <v>11.05</v>
      </c>
      <c r="H53" s="1076" t="n">
        <v>10.83</v>
      </c>
      <c r="I53" s="1072" t="n">
        <v>10.68</v>
      </c>
    </row>
    <row r="54" customFormat="false" ht="13.5" hidden="false" customHeight="false" outlineLevel="0" collapsed="false">
      <c r="C54" s="1071" t="s">
        <v>516</v>
      </c>
      <c r="D54" s="1072" t="s">
        <v>666</v>
      </c>
      <c r="F54" s="1071" t="s">
        <v>667</v>
      </c>
      <c r="G54" s="1076" t="n">
        <v>11.05</v>
      </c>
      <c r="H54" s="1076" t="n">
        <v>10.83</v>
      </c>
      <c r="I54" s="1072" t="n">
        <v>10.68</v>
      </c>
    </row>
    <row r="55" customFormat="false" ht="13.5" hidden="false" customHeight="false" outlineLevel="0" collapsed="false">
      <c r="C55" s="1071" t="s">
        <v>516</v>
      </c>
      <c r="D55" s="1072" t="s">
        <v>668</v>
      </c>
      <c r="F55" s="1071" t="s">
        <v>669</v>
      </c>
      <c r="G55" s="1076" t="n">
        <v>11.05</v>
      </c>
      <c r="H55" s="1076" t="n">
        <v>10.83</v>
      </c>
      <c r="I55" s="1072" t="n">
        <v>10.68</v>
      </c>
    </row>
    <row r="56" customFormat="false" ht="13.5" hidden="false" customHeight="false" outlineLevel="0" collapsed="false">
      <c r="C56" s="1071" t="s">
        <v>516</v>
      </c>
      <c r="D56" s="1072" t="s">
        <v>670</v>
      </c>
      <c r="F56" s="1071" t="s">
        <v>671</v>
      </c>
      <c r="G56" s="1076" t="n">
        <v>11.05</v>
      </c>
      <c r="H56" s="1076" t="n">
        <v>10.83</v>
      </c>
      <c r="I56" s="1072" t="n">
        <v>10.68</v>
      </c>
    </row>
    <row r="57" customFormat="false" ht="13.5" hidden="false" customHeight="false" outlineLevel="0" collapsed="false">
      <c r="C57" s="1071" t="s">
        <v>516</v>
      </c>
      <c r="D57" s="1072" t="s">
        <v>672</v>
      </c>
      <c r="F57" s="1071" t="s">
        <v>673</v>
      </c>
      <c r="G57" s="1076" t="n">
        <v>11.05</v>
      </c>
      <c r="H57" s="1076" t="n">
        <v>10.83</v>
      </c>
      <c r="I57" s="1072" t="n">
        <v>10.68</v>
      </c>
    </row>
    <row r="58" customFormat="false" ht="13.5" hidden="false" customHeight="false" outlineLevel="0" collapsed="false">
      <c r="C58" s="1071" t="s">
        <v>516</v>
      </c>
      <c r="D58" s="1072" t="s">
        <v>674</v>
      </c>
      <c r="F58" s="1071" t="s">
        <v>675</v>
      </c>
      <c r="G58" s="1076" t="n">
        <v>11.05</v>
      </c>
      <c r="H58" s="1076" t="n">
        <v>10.83</v>
      </c>
      <c r="I58" s="1072" t="n">
        <v>10.68</v>
      </c>
    </row>
    <row r="59" customFormat="false" ht="13.5" hidden="false" customHeight="false" outlineLevel="0" collapsed="false">
      <c r="C59" s="1071" t="s">
        <v>516</v>
      </c>
      <c r="D59" s="1072" t="s">
        <v>676</v>
      </c>
      <c r="F59" s="1071" t="s">
        <v>677</v>
      </c>
      <c r="G59" s="1076" t="n">
        <v>11.05</v>
      </c>
      <c r="H59" s="1076" t="n">
        <v>10.83</v>
      </c>
      <c r="I59" s="1072" t="n">
        <v>10.68</v>
      </c>
    </row>
    <row r="60" customFormat="false" ht="13.5" hidden="false" customHeight="false" outlineLevel="0" collapsed="false">
      <c r="C60" s="1071" t="s">
        <v>516</v>
      </c>
      <c r="D60" s="1072" t="s">
        <v>678</v>
      </c>
      <c r="F60" s="1071" t="s">
        <v>679</v>
      </c>
      <c r="G60" s="1076" t="n">
        <v>11.05</v>
      </c>
      <c r="H60" s="1076" t="n">
        <v>10.83</v>
      </c>
      <c r="I60" s="1072" t="n">
        <v>10.68</v>
      </c>
    </row>
    <row r="61" customFormat="false" ht="13.5" hidden="false" customHeight="false" outlineLevel="0" collapsed="false">
      <c r="C61" s="1071" t="s">
        <v>516</v>
      </c>
      <c r="D61" s="1072" t="s">
        <v>680</v>
      </c>
      <c r="F61" s="1071" t="s">
        <v>681</v>
      </c>
      <c r="G61" s="1076" t="n">
        <v>11.05</v>
      </c>
      <c r="H61" s="1076" t="n">
        <v>10.83</v>
      </c>
      <c r="I61" s="1072" t="n">
        <v>10.68</v>
      </c>
    </row>
    <row r="62" customFormat="false" ht="13.5" hidden="false" customHeight="false" outlineLevel="0" collapsed="false">
      <c r="C62" s="1071" t="s">
        <v>516</v>
      </c>
      <c r="D62" s="1072" t="s">
        <v>682</v>
      </c>
      <c r="F62" s="1071" t="s">
        <v>683</v>
      </c>
      <c r="G62" s="1076" t="n">
        <v>10.84</v>
      </c>
      <c r="H62" s="1076" t="n">
        <v>10.66</v>
      </c>
      <c r="I62" s="1072" t="n">
        <v>10.54</v>
      </c>
    </row>
    <row r="63" customFormat="false" ht="13.5" hidden="false" customHeight="false" outlineLevel="0" collapsed="false">
      <c r="C63" s="1071" t="s">
        <v>516</v>
      </c>
      <c r="D63" s="1072" t="s">
        <v>684</v>
      </c>
      <c r="F63" s="1071" t="s">
        <v>685</v>
      </c>
      <c r="G63" s="1076" t="n">
        <v>10.84</v>
      </c>
      <c r="H63" s="1076" t="n">
        <v>10.66</v>
      </c>
      <c r="I63" s="1072" t="n">
        <v>10.54</v>
      </c>
    </row>
    <row r="64" customFormat="false" ht="13.5" hidden="false" customHeight="false" outlineLevel="0" collapsed="false">
      <c r="C64" s="1071" t="s">
        <v>516</v>
      </c>
      <c r="D64" s="1072" t="s">
        <v>686</v>
      </c>
      <c r="F64" s="1071" t="s">
        <v>687</v>
      </c>
      <c r="G64" s="1076" t="n">
        <v>10.84</v>
      </c>
      <c r="H64" s="1076" t="n">
        <v>10.66</v>
      </c>
      <c r="I64" s="1072" t="n">
        <v>10.54</v>
      </c>
    </row>
    <row r="65" customFormat="false" ht="13.5" hidden="false" customHeight="false" outlineLevel="0" collapsed="false">
      <c r="C65" s="1071" t="s">
        <v>516</v>
      </c>
      <c r="D65" s="1072" t="s">
        <v>688</v>
      </c>
      <c r="F65" s="1071" t="s">
        <v>689</v>
      </c>
      <c r="G65" s="1076" t="n">
        <v>10.84</v>
      </c>
      <c r="H65" s="1076" t="n">
        <v>10.66</v>
      </c>
      <c r="I65" s="1072" t="n">
        <v>10.54</v>
      </c>
    </row>
    <row r="66" customFormat="false" ht="13.5" hidden="false" customHeight="false" outlineLevel="0" collapsed="false">
      <c r="C66" s="1071" t="s">
        <v>516</v>
      </c>
      <c r="D66" s="1072" t="s">
        <v>690</v>
      </c>
      <c r="F66" s="1071" t="s">
        <v>691</v>
      </c>
      <c r="G66" s="1076" t="n">
        <v>10.84</v>
      </c>
      <c r="H66" s="1076" t="n">
        <v>10.66</v>
      </c>
      <c r="I66" s="1072" t="n">
        <v>10.54</v>
      </c>
    </row>
    <row r="67" customFormat="false" ht="13.5" hidden="false" customHeight="false" outlineLevel="0" collapsed="false">
      <c r="C67" s="1071" t="s">
        <v>516</v>
      </c>
      <c r="D67" s="1072" t="s">
        <v>692</v>
      </c>
      <c r="F67" s="1071" t="s">
        <v>693</v>
      </c>
      <c r="G67" s="1076" t="n">
        <v>10.84</v>
      </c>
      <c r="H67" s="1076" t="n">
        <v>10.66</v>
      </c>
      <c r="I67" s="1072" t="n">
        <v>10.54</v>
      </c>
    </row>
    <row r="68" customFormat="false" ht="13.5" hidden="false" customHeight="false" outlineLevel="0" collapsed="false">
      <c r="C68" s="1071" t="s">
        <v>516</v>
      </c>
      <c r="D68" s="1072" t="s">
        <v>694</v>
      </c>
      <c r="F68" s="1071" t="s">
        <v>695</v>
      </c>
      <c r="G68" s="1076" t="n">
        <v>10.84</v>
      </c>
      <c r="H68" s="1076" t="n">
        <v>10.66</v>
      </c>
      <c r="I68" s="1072" t="n">
        <v>10.54</v>
      </c>
    </row>
    <row r="69" customFormat="false" ht="13.5" hidden="false" customHeight="false" outlineLevel="0" collapsed="false">
      <c r="C69" s="1071" t="s">
        <v>516</v>
      </c>
      <c r="D69" s="1072" t="s">
        <v>696</v>
      </c>
      <c r="F69" s="1071" t="s">
        <v>697</v>
      </c>
      <c r="G69" s="1076" t="n">
        <v>10.84</v>
      </c>
      <c r="H69" s="1076" t="n">
        <v>10.66</v>
      </c>
      <c r="I69" s="1072" t="n">
        <v>10.54</v>
      </c>
    </row>
    <row r="70" customFormat="false" ht="13.5" hidden="false" customHeight="false" outlineLevel="0" collapsed="false">
      <c r="C70" s="1071" t="s">
        <v>516</v>
      </c>
      <c r="D70" s="1072" t="s">
        <v>698</v>
      </c>
      <c r="F70" s="1071" t="s">
        <v>699</v>
      </c>
      <c r="G70" s="1076" t="n">
        <v>10.84</v>
      </c>
      <c r="H70" s="1076" t="n">
        <v>10.66</v>
      </c>
      <c r="I70" s="1072" t="n">
        <v>10.54</v>
      </c>
    </row>
    <row r="71" customFormat="false" ht="13.5" hidden="false" customHeight="false" outlineLevel="0" collapsed="false">
      <c r="C71" s="1071" t="s">
        <v>516</v>
      </c>
      <c r="D71" s="1072" t="s">
        <v>700</v>
      </c>
      <c r="F71" s="1071" t="s">
        <v>701</v>
      </c>
      <c r="G71" s="1076" t="n">
        <v>10.84</v>
      </c>
      <c r="H71" s="1076" t="n">
        <v>10.66</v>
      </c>
      <c r="I71" s="1072" t="n">
        <v>10.54</v>
      </c>
    </row>
    <row r="72" customFormat="false" ht="13.5" hidden="false" customHeight="false" outlineLevel="0" collapsed="false">
      <c r="C72" s="1071" t="s">
        <v>516</v>
      </c>
      <c r="D72" s="1072" t="s">
        <v>702</v>
      </c>
      <c r="F72" s="1071" t="s">
        <v>703</v>
      </c>
      <c r="G72" s="1076" t="n">
        <v>10.84</v>
      </c>
      <c r="H72" s="1076" t="n">
        <v>10.66</v>
      </c>
      <c r="I72" s="1072" t="n">
        <v>10.54</v>
      </c>
    </row>
    <row r="73" customFormat="false" ht="13.5" hidden="false" customHeight="false" outlineLevel="0" collapsed="false">
      <c r="C73" s="1071" t="s">
        <v>516</v>
      </c>
      <c r="D73" s="1072" t="s">
        <v>704</v>
      </c>
      <c r="F73" s="1071" t="s">
        <v>705</v>
      </c>
      <c r="G73" s="1076" t="n">
        <v>10.84</v>
      </c>
      <c r="H73" s="1076" t="n">
        <v>10.66</v>
      </c>
      <c r="I73" s="1072" t="n">
        <v>10.54</v>
      </c>
    </row>
    <row r="74" customFormat="false" ht="13.5" hidden="false" customHeight="false" outlineLevel="0" collapsed="false">
      <c r="C74" s="1071" t="s">
        <v>516</v>
      </c>
      <c r="D74" s="1072" t="s">
        <v>706</v>
      </c>
      <c r="F74" s="1071" t="s">
        <v>707</v>
      </c>
      <c r="G74" s="1076" t="n">
        <v>10.84</v>
      </c>
      <c r="H74" s="1076" t="n">
        <v>10.66</v>
      </c>
      <c r="I74" s="1072" t="n">
        <v>10.54</v>
      </c>
    </row>
    <row r="75" customFormat="false" ht="13.5" hidden="false" customHeight="false" outlineLevel="0" collapsed="false">
      <c r="C75" s="1071" t="s">
        <v>516</v>
      </c>
      <c r="D75" s="1072" t="s">
        <v>708</v>
      </c>
      <c r="F75" s="1071" t="s">
        <v>709</v>
      </c>
      <c r="G75" s="1076" t="n">
        <v>10.84</v>
      </c>
      <c r="H75" s="1076" t="n">
        <v>10.66</v>
      </c>
      <c r="I75" s="1072" t="n">
        <v>10.54</v>
      </c>
    </row>
    <row r="76" customFormat="false" ht="13.5" hidden="false" customHeight="false" outlineLevel="0" collapsed="false">
      <c r="C76" s="1071" t="s">
        <v>516</v>
      </c>
      <c r="D76" s="1072" t="s">
        <v>710</v>
      </c>
      <c r="F76" s="1071" t="s">
        <v>711</v>
      </c>
      <c r="G76" s="1076" t="n">
        <v>10.84</v>
      </c>
      <c r="H76" s="1076" t="n">
        <v>10.66</v>
      </c>
      <c r="I76" s="1072" t="n">
        <v>10.54</v>
      </c>
    </row>
    <row r="77" customFormat="false" ht="13.5" hidden="false" customHeight="false" outlineLevel="0" collapsed="false">
      <c r="C77" s="1071" t="s">
        <v>516</v>
      </c>
      <c r="D77" s="1072" t="s">
        <v>712</v>
      </c>
      <c r="F77" s="1071" t="s">
        <v>713</v>
      </c>
      <c r="G77" s="1076" t="n">
        <v>10.84</v>
      </c>
      <c r="H77" s="1076" t="n">
        <v>10.66</v>
      </c>
      <c r="I77" s="1072" t="n">
        <v>10.54</v>
      </c>
    </row>
    <row r="78" customFormat="false" ht="13.5" hidden="false" customHeight="false" outlineLevel="0" collapsed="false">
      <c r="C78" s="1071" t="s">
        <v>516</v>
      </c>
      <c r="D78" s="1072" t="s">
        <v>714</v>
      </c>
      <c r="F78" s="1071" t="s">
        <v>715</v>
      </c>
      <c r="G78" s="1076" t="n">
        <v>10.84</v>
      </c>
      <c r="H78" s="1076" t="n">
        <v>10.66</v>
      </c>
      <c r="I78" s="1072" t="n">
        <v>10.54</v>
      </c>
    </row>
    <row r="79" customFormat="false" ht="13.5" hidden="false" customHeight="false" outlineLevel="0" collapsed="false">
      <c r="C79" s="1071" t="s">
        <v>516</v>
      </c>
      <c r="D79" s="1072" t="s">
        <v>716</v>
      </c>
      <c r="F79" s="1071" t="s">
        <v>717</v>
      </c>
      <c r="G79" s="1076" t="n">
        <v>10.84</v>
      </c>
      <c r="H79" s="1076" t="n">
        <v>10.66</v>
      </c>
      <c r="I79" s="1072" t="n">
        <v>10.54</v>
      </c>
    </row>
    <row r="80" customFormat="false" ht="13.5" hidden="false" customHeight="false" outlineLevel="0" collapsed="false">
      <c r="C80" s="1071" t="s">
        <v>516</v>
      </c>
      <c r="D80" s="1072" t="s">
        <v>718</v>
      </c>
      <c r="F80" s="1071" t="s">
        <v>719</v>
      </c>
      <c r="G80" s="1076" t="n">
        <v>10.84</v>
      </c>
      <c r="H80" s="1076" t="n">
        <v>10.66</v>
      </c>
      <c r="I80" s="1072" t="n">
        <v>10.54</v>
      </c>
    </row>
    <row r="81" customFormat="false" ht="13.5" hidden="false" customHeight="false" outlineLevel="0" collapsed="false">
      <c r="C81" s="1071" t="s">
        <v>516</v>
      </c>
      <c r="D81" s="1072" t="s">
        <v>720</v>
      </c>
      <c r="F81" s="1071" t="s">
        <v>721</v>
      </c>
      <c r="G81" s="1076" t="n">
        <v>10.84</v>
      </c>
      <c r="H81" s="1076" t="n">
        <v>10.66</v>
      </c>
      <c r="I81" s="1072" t="n">
        <v>10.54</v>
      </c>
    </row>
    <row r="82" customFormat="false" ht="13.5" hidden="false" customHeight="false" outlineLevel="0" collapsed="false">
      <c r="C82" s="1071" t="s">
        <v>516</v>
      </c>
      <c r="D82" s="1072" t="s">
        <v>722</v>
      </c>
      <c r="F82" s="1071" t="s">
        <v>723</v>
      </c>
      <c r="G82" s="1076" t="n">
        <v>10.84</v>
      </c>
      <c r="H82" s="1076" t="n">
        <v>10.66</v>
      </c>
      <c r="I82" s="1072" t="n">
        <v>10.54</v>
      </c>
    </row>
    <row r="83" customFormat="false" ht="13.5" hidden="false" customHeight="false" outlineLevel="0" collapsed="false">
      <c r="C83" s="1071" t="s">
        <v>516</v>
      </c>
      <c r="D83" s="1072" t="s">
        <v>724</v>
      </c>
      <c r="F83" s="1071" t="s">
        <v>725</v>
      </c>
      <c r="G83" s="1076" t="n">
        <v>10.84</v>
      </c>
      <c r="H83" s="1076" t="n">
        <v>10.66</v>
      </c>
      <c r="I83" s="1072" t="n">
        <v>10.54</v>
      </c>
    </row>
    <row r="84" customFormat="false" ht="13.5" hidden="false" customHeight="false" outlineLevel="0" collapsed="false">
      <c r="C84" s="1071" t="s">
        <v>516</v>
      </c>
      <c r="D84" s="1072" t="s">
        <v>726</v>
      </c>
      <c r="F84" s="1071" t="s">
        <v>727</v>
      </c>
      <c r="G84" s="1076" t="n">
        <v>10.84</v>
      </c>
      <c r="H84" s="1076" t="n">
        <v>10.66</v>
      </c>
      <c r="I84" s="1072" t="n">
        <v>10.54</v>
      </c>
    </row>
    <row r="85" customFormat="false" ht="13.5" hidden="false" customHeight="false" outlineLevel="0" collapsed="false">
      <c r="C85" s="1071" t="s">
        <v>516</v>
      </c>
      <c r="D85" s="1072" t="s">
        <v>728</v>
      </c>
      <c r="F85" s="1071" t="s">
        <v>729</v>
      </c>
      <c r="G85" s="1076" t="n">
        <v>10.84</v>
      </c>
      <c r="H85" s="1076" t="n">
        <v>10.66</v>
      </c>
      <c r="I85" s="1072" t="n">
        <v>10.54</v>
      </c>
    </row>
    <row r="86" customFormat="false" ht="13.5" hidden="false" customHeight="false" outlineLevel="0" collapsed="false">
      <c r="C86" s="1071" t="s">
        <v>516</v>
      </c>
      <c r="D86" s="1072" t="s">
        <v>730</v>
      </c>
      <c r="F86" s="1071" t="s">
        <v>731</v>
      </c>
      <c r="G86" s="1076" t="n">
        <v>10.7</v>
      </c>
      <c r="H86" s="1076" t="n">
        <v>10.55</v>
      </c>
      <c r="I86" s="1072" t="n">
        <v>10.45</v>
      </c>
    </row>
    <row r="87" customFormat="false" ht="13.5" hidden="false" customHeight="false" outlineLevel="0" collapsed="false">
      <c r="C87" s="1071" t="s">
        <v>516</v>
      </c>
      <c r="D87" s="1072" t="s">
        <v>732</v>
      </c>
      <c r="F87" s="1071" t="s">
        <v>733</v>
      </c>
      <c r="G87" s="1076" t="n">
        <v>10.7</v>
      </c>
      <c r="H87" s="1076" t="n">
        <v>10.55</v>
      </c>
      <c r="I87" s="1072" t="n">
        <v>10.45</v>
      </c>
    </row>
    <row r="88" customFormat="false" ht="13.5" hidden="false" customHeight="false" outlineLevel="0" collapsed="false">
      <c r="C88" s="1071" t="s">
        <v>516</v>
      </c>
      <c r="D88" s="1072" t="s">
        <v>734</v>
      </c>
      <c r="F88" s="1071" t="s">
        <v>735</v>
      </c>
      <c r="G88" s="1076" t="n">
        <v>10.7</v>
      </c>
      <c r="H88" s="1076" t="n">
        <v>10.55</v>
      </c>
      <c r="I88" s="1072" t="n">
        <v>10.45</v>
      </c>
    </row>
    <row r="89" customFormat="false" ht="13.5" hidden="false" customHeight="false" outlineLevel="0" collapsed="false">
      <c r="C89" s="1071" t="s">
        <v>516</v>
      </c>
      <c r="D89" s="1072" t="s">
        <v>736</v>
      </c>
      <c r="F89" s="1071" t="s">
        <v>737</v>
      </c>
      <c r="G89" s="1076" t="n">
        <v>10.7</v>
      </c>
      <c r="H89" s="1076" t="n">
        <v>10.55</v>
      </c>
      <c r="I89" s="1072" t="n">
        <v>10.45</v>
      </c>
    </row>
    <row r="90" customFormat="false" ht="13.5" hidden="false" customHeight="false" outlineLevel="0" collapsed="false">
      <c r="C90" s="1071" t="s">
        <v>516</v>
      </c>
      <c r="D90" s="1072" t="s">
        <v>738</v>
      </c>
      <c r="F90" s="1071" t="s">
        <v>739</v>
      </c>
      <c r="G90" s="1076" t="n">
        <v>10.7</v>
      </c>
      <c r="H90" s="1076" t="n">
        <v>10.55</v>
      </c>
      <c r="I90" s="1072" t="n">
        <v>10.45</v>
      </c>
    </row>
    <row r="91" customFormat="false" ht="13.5" hidden="false" customHeight="false" outlineLevel="0" collapsed="false">
      <c r="C91" s="1071" t="s">
        <v>516</v>
      </c>
      <c r="D91" s="1072" t="s">
        <v>740</v>
      </c>
      <c r="F91" s="1071" t="s">
        <v>741</v>
      </c>
      <c r="G91" s="1076" t="n">
        <v>10.7</v>
      </c>
      <c r="H91" s="1076" t="n">
        <v>10.55</v>
      </c>
      <c r="I91" s="1072" t="n">
        <v>10.45</v>
      </c>
    </row>
    <row r="92" customFormat="false" ht="13.5" hidden="false" customHeight="false" outlineLevel="0" collapsed="false">
      <c r="C92" s="1071" t="s">
        <v>516</v>
      </c>
      <c r="D92" s="1072" t="s">
        <v>742</v>
      </c>
      <c r="F92" s="1071" t="s">
        <v>743</v>
      </c>
      <c r="G92" s="1076" t="n">
        <v>10.7</v>
      </c>
      <c r="H92" s="1076" t="n">
        <v>10.55</v>
      </c>
      <c r="I92" s="1072" t="n">
        <v>10.45</v>
      </c>
    </row>
    <row r="93" customFormat="false" ht="13.5" hidden="false" customHeight="false" outlineLevel="0" collapsed="false">
      <c r="C93" s="1071" t="s">
        <v>516</v>
      </c>
      <c r="D93" s="1072" t="s">
        <v>744</v>
      </c>
      <c r="F93" s="1071" t="s">
        <v>745</v>
      </c>
      <c r="G93" s="1076" t="n">
        <v>10.7</v>
      </c>
      <c r="H93" s="1076" t="n">
        <v>10.55</v>
      </c>
      <c r="I93" s="1072" t="n">
        <v>10.45</v>
      </c>
    </row>
    <row r="94" customFormat="false" ht="13.5" hidden="false" customHeight="false" outlineLevel="0" collapsed="false">
      <c r="C94" s="1071" t="s">
        <v>516</v>
      </c>
      <c r="D94" s="1072" t="s">
        <v>746</v>
      </c>
      <c r="F94" s="1071" t="s">
        <v>747</v>
      </c>
      <c r="G94" s="1076" t="n">
        <v>10.7</v>
      </c>
      <c r="H94" s="1076" t="n">
        <v>10.55</v>
      </c>
      <c r="I94" s="1072" t="n">
        <v>10.45</v>
      </c>
    </row>
    <row r="95" customFormat="false" ht="13.5" hidden="false" customHeight="false" outlineLevel="0" collapsed="false">
      <c r="C95" s="1071" t="s">
        <v>516</v>
      </c>
      <c r="D95" s="1072" t="s">
        <v>748</v>
      </c>
      <c r="F95" s="1071" t="s">
        <v>749</v>
      </c>
      <c r="G95" s="1076" t="n">
        <v>10.7</v>
      </c>
      <c r="H95" s="1076" t="n">
        <v>10.55</v>
      </c>
      <c r="I95" s="1072" t="n">
        <v>10.45</v>
      </c>
    </row>
    <row r="96" customFormat="false" ht="13.5" hidden="false" customHeight="false" outlineLevel="0" collapsed="false">
      <c r="C96" s="1071" t="s">
        <v>516</v>
      </c>
      <c r="D96" s="1072" t="s">
        <v>750</v>
      </c>
      <c r="F96" s="1071" t="s">
        <v>751</v>
      </c>
      <c r="G96" s="1076" t="n">
        <v>10.7</v>
      </c>
      <c r="H96" s="1076" t="n">
        <v>10.55</v>
      </c>
      <c r="I96" s="1072" t="n">
        <v>10.45</v>
      </c>
    </row>
    <row r="97" customFormat="false" ht="13.5" hidden="false" customHeight="false" outlineLevel="0" collapsed="false">
      <c r="C97" s="1071" t="s">
        <v>516</v>
      </c>
      <c r="D97" s="1072" t="s">
        <v>752</v>
      </c>
      <c r="F97" s="1071" t="s">
        <v>753</v>
      </c>
      <c r="G97" s="1076" t="n">
        <v>10.7</v>
      </c>
      <c r="H97" s="1076" t="n">
        <v>10.55</v>
      </c>
      <c r="I97" s="1072" t="n">
        <v>10.45</v>
      </c>
    </row>
    <row r="98" customFormat="false" ht="13.5" hidden="false" customHeight="false" outlineLevel="0" collapsed="false">
      <c r="C98" s="1071" t="s">
        <v>516</v>
      </c>
      <c r="D98" s="1072" t="s">
        <v>754</v>
      </c>
      <c r="F98" s="1071" t="s">
        <v>755</v>
      </c>
      <c r="G98" s="1076" t="n">
        <v>10.7</v>
      </c>
      <c r="H98" s="1076" t="n">
        <v>10.55</v>
      </c>
      <c r="I98" s="1072" t="n">
        <v>10.45</v>
      </c>
    </row>
    <row r="99" customFormat="false" ht="13.5" hidden="false" customHeight="false" outlineLevel="0" collapsed="false">
      <c r="C99" s="1071" t="s">
        <v>516</v>
      </c>
      <c r="D99" s="1072" t="s">
        <v>756</v>
      </c>
      <c r="F99" s="1071" t="s">
        <v>757</v>
      </c>
      <c r="G99" s="1076" t="n">
        <v>10.7</v>
      </c>
      <c r="H99" s="1076" t="n">
        <v>10.55</v>
      </c>
      <c r="I99" s="1072" t="n">
        <v>10.45</v>
      </c>
    </row>
    <row r="100" customFormat="false" ht="13.5" hidden="false" customHeight="false" outlineLevel="0" collapsed="false">
      <c r="C100" s="1071" t="s">
        <v>516</v>
      </c>
      <c r="D100" s="1072" t="s">
        <v>758</v>
      </c>
      <c r="F100" s="1071" t="s">
        <v>759</v>
      </c>
      <c r="G100" s="1076" t="n">
        <v>10.7</v>
      </c>
      <c r="H100" s="1076" t="n">
        <v>10.55</v>
      </c>
      <c r="I100" s="1072" t="n">
        <v>10.45</v>
      </c>
    </row>
    <row r="101" customFormat="false" ht="13.5" hidden="false" customHeight="false" outlineLevel="0" collapsed="false">
      <c r="C101" s="1071" t="s">
        <v>516</v>
      </c>
      <c r="D101" s="1072" t="s">
        <v>760</v>
      </c>
      <c r="F101" s="1071" t="s">
        <v>761</v>
      </c>
      <c r="G101" s="1076" t="n">
        <v>10.7</v>
      </c>
      <c r="H101" s="1076" t="n">
        <v>10.55</v>
      </c>
      <c r="I101" s="1072" t="n">
        <v>10.45</v>
      </c>
    </row>
    <row r="102" customFormat="false" ht="13.5" hidden="false" customHeight="false" outlineLevel="0" collapsed="false">
      <c r="C102" s="1071" t="s">
        <v>516</v>
      </c>
      <c r="D102" s="1072" t="s">
        <v>762</v>
      </c>
      <c r="F102" s="1071" t="s">
        <v>763</v>
      </c>
      <c r="G102" s="1076" t="n">
        <v>10.7</v>
      </c>
      <c r="H102" s="1076" t="n">
        <v>10.55</v>
      </c>
      <c r="I102" s="1072" t="n">
        <v>10.45</v>
      </c>
    </row>
    <row r="103" customFormat="false" ht="13.5" hidden="false" customHeight="false" outlineLevel="0" collapsed="false">
      <c r="C103" s="1071" t="s">
        <v>516</v>
      </c>
      <c r="D103" s="1072" t="s">
        <v>764</v>
      </c>
      <c r="F103" s="1071" t="s">
        <v>765</v>
      </c>
      <c r="G103" s="1076" t="n">
        <v>10.7</v>
      </c>
      <c r="H103" s="1076" t="n">
        <v>10.55</v>
      </c>
      <c r="I103" s="1072" t="n">
        <v>10.45</v>
      </c>
    </row>
    <row r="104" customFormat="false" ht="13.5" hidden="false" customHeight="false" outlineLevel="0" collapsed="false">
      <c r="C104" s="1071" t="s">
        <v>516</v>
      </c>
      <c r="D104" s="1072" t="s">
        <v>766</v>
      </c>
      <c r="F104" s="1071" t="s">
        <v>767</v>
      </c>
      <c r="G104" s="1076" t="n">
        <v>10.7</v>
      </c>
      <c r="H104" s="1076" t="n">
        <v>10.55</v>
      </c>
      <c r="I104" s="1072" t="n">
        <v>10.45</v>
      </c>
    </row>
    <row r="105" customFormat="false" ht="13.5" hidden="false" customHeight="false" outlineLevel="0" collapsed="false">
      <c r="C105" s="1071" t="s">
        <v>516</v>
      </c>
      <c r="D105" s="1072" t="s">
        <v>768</v>
      </c>
      <c r="F105" s="1071" t="s">
        <v>769</v>
      </c>
      <c r="G105" s="1076" t="n">
        <v>10.7</v>
      </c>
      <c r="H105" s="1076" t="n">
        <v>10.55</v>
      </c>
      <c r="I105" s="1072" t="n">
        <v>10.45</v>
      </c>
    </row>
    <row r="106" customFormat="false" ht="13.5" hidden="false" customHeight="false" outlineLevel="0" collapsed="false">
      <c r="C106" s="1071" t="s">
        <v>516</v>
      </c>
      <c r="D106" s="1072" t="s">
        <v>770</v>
      </c>
      <c r="F106" s="1071" t="s">
        <v>771</v>
      </c>
      <c r="G106" s="1076" t="n">
        <v>10.7</v>
      </c>
      <c r="H106" s="1076" t="n">
        <v>10.55</v>
      </c>
      <c r="I106" s="1072" t="n">
        <v>10.45</v>
      </c>
    </row>
    <row r="107" customFormat="false" ht="13.5" hidden="false" customHeight="false" outlineLevel="0" collapsed="false">
      <c r="C107" s="1071" t="s">
        <v>516</v>
      </c>
      <c r="D107" s="1072" t="s">
        <v>772</v>
      </c>
      <c r="F107" s="1071" t="s">
        <v>773</v>
      </c>
      <c r="G107" s="1076" t="n">
        <v>10.7</v>
      </c>
      <c r="H107" s="1076" t="n">
        <v>10.55</v>
      </c>
      <c r="I107" s="1072" t="n">
        <v>10.45</v>
      </c>
    </row>
    <row r="108" customFormat="false" ht="13.5" hidden="false" customHeight="false" outlineLevel="0" collapsed="false">
      <c r="C108" s="1071" t="s">
        <v>516</v>
      </c>
      <c r="D108" s="1072" t="s">
        <v>774</v>
      </c>
      <c r="F108" s="1071" t="s">
        <v>775</v>
      </c>
      <c r="G108" s="1076" t="n">
        <v>10.7</v>
      </c>
      <c r="H108" s="1076" t="n">
        <v>10.55</v>
      </c>
      <c r="I108" s="1072" t="n">
        <v>10.45</v>
      </c>
    </row>
    <row r="109" customFormat="false" ht="13.5" hidden="false" customHeight="false" outlineLevel="0" collapsed="false">
      <c r="C109" s="1071" t="s">
        <v>516</v>
      </c>
      <c r="D109" s="1072" t="s">
        <v>776</v>
      </c>
      <c r="F109" s="1071" t="s">
        <v>777</v>
      </c>
      <c r="G109" s="1076" t="n">
        <v>10.7</v>
      </c>
      <c r="H109" s="1076" t="n">
        <v>10.55</v>
      </c>
      <c r="I109" s="1072" t="n">
        <v>10.45</v>
      </c>
    </row>
    <row r="110" customFormat="false" ht="13.5" hidden="false" customHeight="false" outlineLevel="0" collapsed="false">
      <c r="C110" s="1071" t="s">
        <v>516</v>
      </c>
      <c r="D110" s="1072" t="s">
        <v>778</v>
      </c>
      <c r="F110" s="1071" t="s">
        <v>779</v>
      </c>
      <c r="G110" s="1076" t="n">
        <v>10.7</v>
      </c>
      <c r="H110" s="1076" t="n">
        <v>10.55</v>
      </c>
      <c r="I110" s="1072" t="n">
        <v>10.45</v>
      </c>
    </row>
    <row r="111" customFormat="false" ht="13.5" hidden="false" customHeight="false" outlineLevel="0" collapsed="false">
      <c r="C111" s="1071" t="s">
        <v>516</v>
      </c>
      <c r="D111" s="1072" t="s">
        <v>780</v>
      </c>
      <c r="F111" s="1071" t="s">
        <v>781</v>
      </c>
      <c r="G111" s="1076" t="n">
        <v>10.7</v>
      </c>
      <c r="H111" s="1076" t="n">
        <v>10.55</v>
      </c>
      <c r="I111" s="1072" t="n">
        <v>10.45</v>
      </c>
    </row>
    <row r="112" customFormat="false" ht="13.5" hidden="false" customHeight="false" outlineLevel="0" collapsed="false">
      <c r="C112" s="1071" t="s">
        <v>516</v>
      </c>
      <c r="D112" s="1072" t="s">
        <v>782</v>
      </c>
      <c r="F112" s="1071" t="s">
        <v>783</v>
      </c>
      <c r="G112" s="1076" t="n">
        <v>10.7</v>
      </c>
      <c r="H112" s="1076" t="n">
        <v>10.55</v>
      </c>
      <c r="I112" s="1072" t="n">
        <v>10.45</v>
      </c>
    </row>
    <row r="113" customFormat="false" ht="13.5" hidden="false" customHeight="false" outlineLevel="0" collapsed="false">
      <c r="C113" s="1071" t="s">
        <v>516</v>
      </c>
      <c r="D113" s="1072" t="s">
        <v>784</v>
      </c>
      <c r="F113" s="1071" t="s">
        <v>785</v>
      </c>
      <c r="G113" s="1076" t="n">
        <v>10.7</v>
      </c>
      <c r="H113" s="1076" t="n">
        <v>10.55</v>
      </c>
      <c r="I113" s="1072" t="n">
        <v>10.45</v>
      </c>
    </row>
    <row r="114" customFormat="false" ht="13.5" hidden="false" customHeight="false" outlineLevel="0" collapsed="false">
      <c r="C114" s="1071" t="s">
        <v>516</v>
      </c>
      <c r="D114" s="1072" t="s">
        <v>786</v>
      </c>
      <c r="F114" s="1071" t="s">
        <v>787</v>
      </c>
      <c r="G114" s="1076" t="n">
        <v>10.7</v>
      </c>
      <c r="H114" s="1076" t="n">
        <v>10.55</v>
      </c>
      <c r="I114" s="1072" t="n">
        <v>10.45</v>
      </c>
    </row>
    <row r="115" customFormat="false" ht="13.5" hidden="false" customHeight="false" outlineLevel="0" collapsed="false">
      <c r="C115" s="1071" t="s">
        <v>516</v>
      </c>
      <c r="D115" s="1072" t="s">
        <v>788</v>
      </c>
      <c r="F115" s="1071" t="s">
        <v>789</v>
      </c>
      <c r="G115" s="1076" t="n">
        <v>10.7</v>
      </c>
      <c r="H115" s="1076" t="n">
        <v>10.55</v>
      </c>
      <c r="I115" s="1072" t="n">
        <v>10.45</v>
      </c>
    </row>
    <row r="116" customFormat="false" ht="13.5" hidden="false" customHeight="false" outlineLevel="0" collapsed="false">
      <c r="C116" s="1071" t="s">
        <v>516</v>
      </c>
      <c r="D116" s="1072" t="s">
        <v>790</v>
      </c>
      <c r="F116" s="1071" t="s">
        <v>791</v>
      </c>
      <c r="G116" s="1076" t="n">
        <v>10.7</v>
      </c>
      <c r="H116" s="1076" t="n">
        <v>10.55</v>
      </c>
      <c r="I116" s="1072" t="n">
        <v>10.45</v>
      </c>
    </row>
    <row r="117" customFormat="false" ht="13.5" hidden="false" customHeight="false" outlineLevel="0" collapsed="false">
      <c r="C117" s="1071" t="s">
        <v>516</v>
      </c>
      <c r="D117" s="1072" t="s">
        <v>792</v>
      </c>
      <c r="F117" s="1071" t="s">
        <v>793</v>
      </c>
      <c r="G117" s="1076" t="n">
        <v>10.7</v>
      </c>
      <c r="H117" s="1076" t="n">
        <v>10.55</v>
      </c>
      <c r="I117" s="1072" t="n">
        <v>10.45</v>
      </c>
    </row>
    <row r="118" customFormat="false" ht="13.5" hidden="false" customHeight="false" outlineLevel="0" collapsed="false">
      <c r="C118" s="1071" t="s">
        <v>516</v>
      </c>
      <c r="D118" s="1072" t="s">
        <v>794</v>
      </c>
      <c r="F118" s="1071" t="s">
        <v>795</v>
      </c>
      <c r="G118" s="1076" t="n">
        <v>10.7</v>
      </c>
      <c r="H118" s="1076" t="n">
        <v>10.55</v>
      </c>
      <c r="I118" s="1072" t="n">
        <v>10.45</v>
      </c>
    </row>
    <row r="119" customFormat="false" ht="13.5" hidden="false" customHeight="false" outlineLevel="0" collapsed="false">
      <c r="C119" s="1071" t="s">
        <v>516</v>
      </c>
      <c r="D119" s="1072" t="s">
        <v>796</v>
      </c>
      <c r="F119" s="1071" t="s">
        <v>797</v>
      </c>
      <c r="G119" s="1076" t="n">
        <v>10.7</v>
      </c>
      <c r="H119" s="1076" t="n">
        <v>10.55</v>
      </c>
      <c r="I119" s="1072" t="n">
        <v>10.45</v>
      </c>
    </row>
    <row r="120" customFormat="false" ht="13.5" hidden="false" customHeight="false" outlineLevel="0" collapsed="false">
      <c r="C120" s="1071" t="s">
        <v>516</v>
      </c>
      <c r="D120" s="1072" t="s">
        <v>798</v>
      </c>
      <c r="F120" s="1071" t="s">
        <v>799</v>
      </c>
      <c r="G120" s="1076" t="n">
        <v>10.7</v>
      </c>
      <c r="H120" s="1076" t="n">
        <v>10.55</v>
      </c>
      <c r="I120" s="1072" t="n">
        <v>10.45</v>
      </c>
    </row>
    <row r="121" customFormat="false" ht="13.5" hidden="false" customHeight="false" outlineLevel="0" collapsed="false">
      <c r="C121" s="1071" t="s">
        <v>516</v>
      </c>
      <c r="D121" s="1072" t="s">
        <v>800</v>
      </c>
      <c r="F121" s="1071" t="s">
        <v>801</v>
      </c>
      <c r="G121" s="1076" t="n">
        <v>10.7</v>
      </c>
      <c r="H121" s="1076" t="n">
        <v>10.55</v>
      </c>
      <c r="I121" s="1072" t="n">
        <v>10.45</v>
      </c>
    </row>
    <row r="122" customFormat="false" ht="13.5" hidden="false" customHeight="false" outlineLevel="0" collapsed="false">
      <c r="C122" s="1071" t="s">
        <v>516</v>
      </c>
      <c r="D122" s="1072" t="s">
        <v>802</v>
      </c>
      <c r="F122" s="1071" t="s">
        <v>803</v>
      </c>
      <c r="G122" s="1076" t="n">
        <v>10.7</v>
      </c>
      <c r="H122" s="1076" t="n">
        <v>10.55</v>
      </c>
      <c r="I122" s="1072" t="n">
        <v>10.45</v>
      </c>
    </row>
    <row r="123" customFormat="false" ht="13.5" hidden="false" customHeight="false" outlineLevel="0" collapsed="false">
      <c r="C123" s="1071" t="s">
        <v>516</v>
      </c>
      <c r="D123" s="1072" t="s">
        <v>804</v>
      </c>
      <c r="F123" s="1071" t="s">
        <v>805</v>
      </c>
      <c r="G123" s="1076" t="n">
        <v>10.7</v>
      </c>
      <c r="H123" s="1076" t="n">
        <v>10.55</v>
      </c>
      <c r="I123" s="1072" t="n">
        <v>10.45</v>
      </c>
    </row>
    <row r="124" customFormat="false" ht="13.5" hidden="false" customHeight="false" outlineLevel="0" collapsed="false">
      <c r="C124" s="1071" t="s">
        <v>516</v>
      </c>
      <c r="D124" s="1072" t="s">
        <v>806</v>
      </c>
      <c r="F124" s="1071" t="s">
        <v>807</v>
      </c>
      <c r="G124" s="1076" t="n">
        <v>10.7</v>
      </c>
      <c r="H124" s="1076" t="n">
        <v>10.55</v>
      </c>
      <c r="I124" s="1072" t="n">
        <v>10.45</v>
      </c>
    </row>
    <row r="125" customFormat="false" ht="13.5" hidden="false" customHeight="false" outlineLevel="0" collapsed="false">
      <c r="C125" s="1071" t="s">
        <v>516</v>
      </c>
      <c r="D125" s="1072" t="s">
        <v>808</v>
      </c>
      <c r="F125" s="1071" t="s">
        <v>809</v>
      </c>
      <c r="G125" s="1076" t="n">
        <v>10.7</v>
      </c>
      <c r="H125" s="1076" t="n">
        <v>10.55</v>
      </c>
      <c r="I125" s="1072" t="n">
        <v>10.45</v>
      </c>
    </row>
    <row r="126" customFormat="false" ht="13.5" hidden="false" customHeight="false" outlineLevel="0" collapsed="false">
      <c r="C126" s="1071" t="s">
        <v>516</v>
      </c>
      <c r="D126" s="1072" t="s">
        <v>810</v>
      </c>
      <c r="F126" s="1071" t="s">
        <v>811</v>
      </c>
      <c r="G126" s="1076" t="n">
        <v>10.7</v>
      </c>
      <c r="H126" s="1076" t="n">
        <v>10.55</v>
      </c>
      <c r="I126" s="1072" t="n">
        <v>10.45</v>
      </c>
    </row>
    <row r="127" customFormat="false" ht="13.5" hidden="false" customHeight="false" outlineLevel="0" collapsed="false">
      <c r="C127" s="1071" t="s">
        <v>516</v>
      </c>
      <c r="D127" s="1072" t="s">
        <v>812</v>
      </c>
      <c r="F127" s="1071" t="s">
        <v>813</v>
      </c>
      <c r="G127" s="1076" t="n">
        <v>10.7</v>
      </c>
      <c r="H127" s="1076" t="n">
        <v>10.55</v>
      </c>
      <c r="I127" s="1072" t="n">
        <v>10.45</v>
      </c>
    </row>
    <row r="128" customFormat="false" ht="13.5" hidden="false" customHeight="false" outlineLevel="0" collapsed="false">
      <c r="C128" s="1071" t="s">
        <v>516</v>
      </c>
      <c r="D128" s="1072" t="s">
        <v>814</v>
      </c>
      <c r="F128" s="1071" t="s">
        <v>815</v>
      </c>
      <c r="G128" s="1076" t="n">
        <v>10.7</v>
      </c>
      <c r="H128" s="1076" t="n">
        <v>10.55</v>
      </c>
      <c r="I128" s="1072" t="n">
        <v>10.45</v>
      </c>
    </row>
    <row r="129" customFormat="false" ht="13.5" hidden="false" customHeight="false" outlineLevel="0" collapsed="false">
      <c r="C129" s="1071" t="s">
        <v>516</v>
      </c>
      <c r="D129" s="1072" t="s">
        <v>816</v>
      </c>
      <c r="F129" s="1071" t="s">
        <v>817</v>
      </c>
      <c r="G129" s="1076" t="n">
        <v>10.7</v>
      </c>
      <c r="H129" s="1076" t="n">
        <v>10.55</v>
      </c>
      <c r="I129" s="1072" t="n">
        <v>10.45</v>
      </c>
    </row>
    <row r="130" customFormat="false" ht="13.5" hidden="false" customHeight="false" outlineLevel="0" collapsed="false">
      <c r="C130" s="1071" t="s">
        <v>516</v>
      </c>
      <c r="D130" s="1072" t="s">
        <v>818</v>
      </c>
      <c r="F130" s="1071" t="s">
        <v>819</v>
      </c>
      <c r="G130" s="1076" t="n">
        <v>10.7</v>
      </c>
      <c r="H130" s="1076" t="n">
        <v>10.55</v>
      </c>
      <c r="I130" s="1072" t="n">
        <v>10.45</v>
      </c>
    </row>
    <row r="131" customFormat="false" ht="13.5" hidden="false" customHeight="false" outlineLevel="0" collapsed="false">
      <c r="C131" s="1071" t="s">
        <v>516</v>
      </c>
      <c r="D131" s="1072" t="s">
        <v>820</v>
      </c>
      <c r="F131" s="1071" t="s">
        <v>821</v>
      </c>
      <c r="G131" s="1076" t="n">
        <v>10.7</v>
      </c>
      <c r="H131" s="1076" t="n">
        <v>10.55</v>
      </c>
      <c r="I131" s="1072" t="n">
        <v>10.45</v>
      </c>
    </row>
    <row r="132" customFormat="false" ht="13.5" hidden="false" customHeight="false" outlineLevel="0" collapsed="false">
      <c r="C132" s="1071" t="s">
        <v>516</v>
      </c>
      <c r="D132" s="1072" t="s">
        <v>822</v>
      </c>
      <c r="F132" s="1071" t="s">
        <v>823</v>
      </c>
      <c r="G132" s="1076" t="n">
        <v>10.7</v>
      </c>
      <c r="H132" s="1076" t="n">
        <v>10.55</v>
      </c>
      <c r="I132" s="1072" t="n">
        <v>10.45</v>
      </c>
    </row>
    <row r="133" customFormat="false" ht="13.5" hidden="false" customHeight="false" outlineLevel="0" collapsed="false">
      <c r="C133" s="1071" t="s">
        <v>516</v>
      </c>
      <c r="D133" s="1072" t="s">
        <v>824</v>
      </c>
      <c r="F133" s="1071" t="s">
        <v>825</v>
      </c>
      <c r="G133" s="1076" t="n">
        <v>10.7</v>
      </c>
      <c r="H133" s="1076" t="n">
        <v>10.55</v>
      </c>
      <c r="I133" s="1072" t="n">
        <v>10.45</v>
      </c>
    </row>
    <row r="134" customFormat="false" ht="13.5" hidden="false" customHeight="false" outlineLevel="0" collapsed="false">
      <c r="C134" s="1071" t="s">
        <v>516</v>
      </c>
      <c r="D134" s="1072" t="s">
        <v>826</v>
      </c>
      <c r="F134" s="1071" t="s">
        <v>827</v>
      </c>
      <c r="G134" s="1076" t="n">
        <v>10.7</v>
      </c>
      <c r="H134" s="1076" t="n">
        <v>10.55</v>
      </c>
      <c r="I134" s="1072" t="n">
        <v>10.45</v>
      </c>
    </row>
    <row r="135" customFormat="false" ht="13.5" hidden="false" customHeight="false" outlineLevel="0" collapsed="false">
      <c r="C135" s="1071" t="s">
        <v>516</v>
      </c>
      <c r="D135" s="1072" t="s">
        <v>828</v>
      </c>
      <c r="F135" s="1071" t="s">
        <v>829</v>
      </c>
      <c r="G135" s="1076" t="n">
        <v>10.7</v>
      </c>
      <c r="H135" s="1076" t="n">
        <v>10.55</v>
      </c>
      <c r="I135" s="1072" t="n">
        <v>10.45</v>
      </c>
    </row>
    <row r="136" customFormat="false" ht="13.5" hidden="false" customHeight="false" outlineLevel="0" collapsed="false">
      <c r="C136" s="1071" t="s">
        <v>516</v>
      </c>
      <c r="D136" s="1072" t="s">
        <v>830</v>
      </c>
      <c r="F136" s="1071" t="s">
        <v>831</v>
      </c>
      <c r="G136" s="1076" t="n">
        <v>10.7</v>
      </c>
      <c r="H136" s="1076" t="n">
        <v>10.55</v>
      </c>
      <c r="I136" s="1072" t="n">
        <v>10.45</v>
      </c>
    </row>
    <row r="137" customFormat="false" ht="13.5" hidden="false" customHeight="false" outlineLevel="0" collapsed="false">
      <c r="C137" s="1071" t="s">
        <v>516</v>
      </c>
      <c r="D137" s="1072" t="s">
        <v>832</v>
      </c>
      <c r="F137" s="1071" t="s">
        <v>833</v>
      </c>
      <c r="G137" s="1076" t="n">
        <v>10.7</v>
      </c>
      <c r="H137" s="1076" t="n">
        <v>10.55</v>
      </c>
      <c r="I137" s="1072" t="n">
        <v>10.45</v>
      </c>
    </row>
    <row r="138" customFormat="false" ht="13.5" hidden="false" customHeight="false" outlineLevel="0" collapsed="false">
      <c r="C138" s="1071" t="s">
        <v>516</v>
      </c>
      <c r="D138" s="1072" t="s">
        <v>834</v>
      </c>
      <c r="F138" s="1071" t="s">
        <v>835</v>
      </c>
      <c r="G138" s="1076" t="n">
        <v>10.7</v>
      </c>
      <c r="H138" s="1076" t="n">
        <v>10.55</v>
      </c>
      <c r="I138" s="1072" t="n">
        <v>10.45</v>
      </c>
    </row>
    <row r="139" customFormat="false" ht="13.5" hidden="false" customHeight="false" outlineLevel="0" collapsed="false">
      <c r="C139" s="1071" t="s">
        <v>516</v>
      </c>
      <c r="D139" s="1072" t="s">
        <v>836</v>
      </c>
      <c r="F139" s="1071" t="s">
        <v>837</v>
      </c>
      <c r="G139" s="1076" t="n">
        <v>10.7</v>
      </c>
      <c r="H139" s="1076" t="n">
        <v>10.55</v>
      </c>
      <c r="I139" s="1072" t="n">
        <v>10.45</v>
      </c>
    </row>
    <row r="140" customFormat="false" ht="13.5" hidden="false" customHeight="false" outlineLevel="0" collapsed="false">
      <c r="C140" s="1071" t="s">
        <v>516</v>
      </c>
      <c r="D140" s="1072" t="s">
        <v>838</v>
      </c>
      <c r="F140" s="1071" t="s">
        <v>839</v>
      </c>
      <c r="G140" s="1076" t="n">
        <v>10.7</v>
      </c>
      <c r="H140" s="1076" t="n">
        <v>10.55</v>
      </c>
      <c r="I140" s="1072" t="n">
        <v>10.45</v>
      </c>
    </row>
    <row r="141" customFormat="false" ht="13.5" hidden="false" customHeight="false" outlineLevel="0" collapsed="false">
      <c r="C141" s="1071" t="s">
        <v>516</v>
      </c>
      <c r="D141" s="1072" t="s">
        <v>840</v>
      </c>
      <c r="F141" s="1071" t="s">
        <v>841</v>
      </c>
      <c r="G141" s="1076" t="n">
        <v>10.7</v>
      </c>
      <c r="H141" s="1076" t="n">
        <v>10.55</v>
      </c>
      <c r="I141" s="1072" t="n">
        <v>10.45</v>
      </c>
    </row>
    <row r="142" customFormat="false" ht="13.5" hidden="false" customHeight="false" outlineLevel="0" collapsed="false">
      <c r="C142" s="1071" t="s">
        <v>516</v>
      </c>
      <c r="D142" s="1072" t="s">
        <v>842</v>
      </c>
      <c r="F142" s="1071" t="s">
        <v>843</v>
      </c>
      <c r="G142" s="1076" t="n">
        <v>10.7</v>
      </c>
      <c r="H142" s="1076" t="n">
        <v>10.55</v>
      </c>
      <c r="I142" s="1072" t="n">
        <v>10.45</v>
      </c>
    </row>
    <row r="143" customFormat="false" ht="13.5" hidden="false" customHeight="false" outlineLevel="0" collapsed="false">
      <c r="C143" s="1071" t="s">
        <v>516</v>
      </c>
      <c r="D143" s="1072" t="s">
        <v>844</v>
      </c>
      <c r="F143" s="1071" t="s">
        <v>845</v>
      </c>
      <c r="G143" s="1076" t="n">
        <v>10.7</v>
      </c>
      <c r="H143" s="1076" t="n">
        <v>10.55</v>
      </c>
      <c r="I143" s="1072" t="n">
        <v>10.45</v>
      </c>
    </row>
    <row r="144" customFormat="false" ht="13.5" hidden="false" customHeight="false" outlineLevel="0" collapsed="false">
      <c r="C144" s="1071" t="s">
        <v>516</v>
      </c>
      <c r="D144" s="1072" t="s">
        <v>846</v>
      </c>
      <c r="F144" s="1071" t="s">
        <v>847</v>
      </c>
      <c r="G144" s="1076" t="n">
        <v>10.7</v>
      </c>
      <c r="H144" s="1076" t="n">
        <v>10.55</v>
      </c>
      <c r="I144" s="1072" t="n">
        <v>10.45</v>
      </c>
    </row>
    <row r="145" customFormat="false" ht="13.5" hidden="false" customHeight="false" outlineLevel="0" collapsed="false">
      <c r="C145" s="1071" t="s">
        <v>516</v>
      </c>
      <c r="D145" s="1072" t="s">
        <v>848</v>
      </c>
      <c r="F145" s="1071" t="s">
        <v>849</v>
      </c>
      <c r="G145" s="1076" t="n">
        <v>10.42</v>
      </c>
      <c r="H145" s="1076" t="n">
        <v>10.33</v>
      </c>
      <c r="I145" s="1072" t="n">
        <v>10.27</v>
      </c>
    </row>
    <row r="146" customFormat="false" ht="13.5" hidden="false" customHeight="false" outlineLevel="0" collapsed="false">
      <c r="C146" s="1071" t="s">
        <v>516</v>
      </c>
      <c r="D146" s="1072" t="s">
        <v>850</v>
      </c>
      <c r="F146" s="1071" t="s">
        <v>851</v>
      </c>
      <c r="G146" s="1076" t="n">
        <v>10.42</v>
      </c>
      <c r="H146" s="1076" t="n">
        <v>10.33</v>
      </c>
      <c r="I146" s="1072" t="n">
        <v>10.27</v>
      </c>
    </row>
    <row r="147" customFormat="false" ht="13.5" hidden="false" customHeight="false" outlineLevel="0" collapsed="false">
      <c r="C147" s="1071" t="s">
        <v>516</v>
      </c>
      <c r="D147" s="1072" t="s">
        <v>852</v>
      </c>
      <c r="F147" s="1071" t="s">
        <v>853</v>
      </c>
      <c r="G147" s="1076" t="n">
        <v>10.42</v>
      </c>
      <c r="H147" s="1076" t="n">
        <v>10.33</v>
      </c>
      <c r="I147" s="1072" t="n">
        <v>10.27</v>
      </c>
    </row>
    <row r="148" customFormat="false" ht="13.5" hidden="false" customHeight="false" outlineLevel="0" collapsed="false">
      <c r="C148" s="1071" t="s">
        <v>516</v>
      </c>
      <c r="D148" s="1072" t="s">
        <v>854</v>
      </c>
      <c r="F148" s="1071" t="s">
        <v>855</v>
      </c>
      <c r="G148" s="1076" t="n">
        <v>10.42</v>
      </c>
      <c r="H148" s="1076" t="n">
        <v>10.33</v>
      </c>
      <c r="I148" s="1072" t="n">
        <v>10.27</v>
      </c>
    </row>
    <row r="149" customFormat="false" ht="13.5" hidden="false" customHeight="false" outlineLevel="0" collapsed="false">
      <c r="C149" s="1071" t="s">
        <v>516</v>
      </c>
      <c r="D149" s="1072" t="s">
        <v>856</v>
      </c>
      <c r="F149" s="1071" t="s">
        <v>857</v>
      </c>
      <c r="G149" s="1076" t="n">
        <v>10.42</v>
      </c>
      <c r="H149" s="1076" t="n">
        <v>10.33</v>
      </c>
      <c r="I149" s="1072" t="n">
        <v>10.27</v>
      </c>
    </row>
    <row r="150" customFormat="false" ht="13.5" hidden="false" customHeight="false" outlineLevel="0" collapsed="false">
      <c r="C150" s="1071" t="s">
        <v>516</v>
      </c>
      <c r="D150" s="1072" t="s">
        <v>858</v>
      </c>
      <c r="F150" s="1071" t="s">
        <v>859</v>
      </c>
      <c r="G150" s="1076" t="n">
        <v>10.42</v>
      </c>
      <c r="H150" s="1076" t="n">
        <v>10.33</v>
      </c>
      <c r="I150" s="1072" t="n">
        <v>10.27</v>
      </c>
    </row>
    <row r="151" customFormat="false" ht="13.5" hidden="false" customHeight="false" outlineLevel="0" collapsed="false">
      <c r="C151" s="1071" t="s">
        <v>516</v>
      </c>
      <c r="D151" s="1072" t="s">
        <v>860</v>
      </c>
      <c r="F151" s="1071" t="s">
        <v>861</v>
      </c>
      <c r="G151" s="1076" t="n">
        <v>10.42</v>
      </c>
      <c r="H151" s="1076" t="n">
        <v>10.33</v>
      </c>
      <c r="I151" s="1072" t="n">
        <v>10.27</v>
      </c>
    </row>
    <row r="152" customFormat="false" ht="13.5" hidden="false" customHeight="false" outlineLevel="0" collapsed="false">
      <c r="C152" s="1071" t="s">
        <v>516</v>
      </c>
      <c r="D152" s="1072" t="s">
        <v>862</v>
      </c>
      <c r="F152" s="1071" t="s">
        <v>863</v>
      </c>
      <c r="G152" s="1076" t="n">
        <v>10.42</v>
      </c>
      <c r="H152" s="1076" t="n">
        <v>10.33</v>
      </c>
      <c r="I152" s="1072" t="n">
        <v>10.27</v>
      </c>
    </row>
    <row r="153" customFormat="false" ht="13.5" hidden="false" customHeight="false" outlineLevel="0" collapsed="false">
      <c r="C153" s="1071" t="s">
        <v>516</v>
      </c>
      <c r="D153" s="1072" t="s">
        <v>864</v>
      </c>
      <c r="F153" s="1071" t="s">
        <v>865</v>
      </c>
      <c r="G153" s="1076" t="n">
        <v>10.42</v>
      </c>
      <c r="H153" s="1076" t="n">
        <v>10.33</v>
      </c>
      <c r="I153" s="1072" t="n">
        <v>10.27</v>
      </c>
    </row>
    <row r="154" customFormat="false" ht="13.5" hidden="false" customHeight="false" outlineLevel="0" collapsed="false">
      <c r="C154" s="1071" t="s">
        <v>516</v>
      </c>
      <c r="D154" s="1072" t="s">
        <v>866</v>
      </c>
      <c r="F154" s="1071" t="s">
        <v>867</v>
      </c>
      <c r="G154" s="1076" t="n">
        <v>10.42</v>
      </c>
      <c r="H154" s="1076" t="n">
        <v>10.33</v>
      </c>
      <c r="I154" s="1072" t="n">
        <v>10.27</v>
      </c>
    </row>
    <row r="155" customFormat="false" ht="13.5" hidden="false" customHeight="false" outlineLevel="0" collapsed="false">
      <c r="C155" s="1071" t="s">
        <v>516</v>
      </c>
      <c r="D155" s="1072" t="s">
        <v>868</v>
      </c>
      <c r="F155" s="1071" t="s">
        <v>869</v>
      </c>
      <c r="G155" s="1076" t="n">
        <v>10.42</v>
      </c>
      <c r="H155" s="1076" t="n">
        <v>10.33</v>
      </c>
      <c r="I155" s="1072" t="n">
        <v>10.27</v>
      </c>
    </row>
    <row r="156" customFormat="false" ht="13.5" hidden="false" customHeight="false" outlineLevel="0" collapsed="false">
      <c r="C156" s="1071" t="s">
        <v>516</v>
      </c>
      <c r="D156" s="1072" t="s">
        <v>870</v>
      </c>
      <c r="F156" s="1071" t="s">
        <v>871</v>
      </c>
      <c r="G156" s="1076" t="n">
        <v>10.42</v>
      </c>
      <c r="H156" s="1076" t="n">
        <v>10.33</v>
      </c>
      <c r="I156" s="1072" t="n">
        <v>10.27</v>
      </c>
    </row>
    <row r="157" customFormat="false" ht="13.5" hidden="false" customHeight="false" outlineLevel="0" collapsed="false">
      <c r="C157" s="1071" t="s">
        <v>516</v>
      </c>
      <c r="D157" s="1072" t="s">
        <v>872</v>
      </c>
      <c r="F157" s="1071" t="s">
        <v>873</v>
      </c>
      <c r="G157" s="1076" t="n">
        <v>10.42</v>
      </c>
      <c r="H157" s="1076" t="n">
        <v>10.33</v>
      </c>
      <c r="I157" s="1072" t="n">
        <v>10.27</v>
      </c>
    </row>
    <row r="158" customFormat="false" ht="13.5" hidden="false" customHeight="false" outlineLevel="0" collapsed="false">
      <c r="C158" s="1071" t="s">
        <v>516</v>
      </c>
      <c r="D158" s="1072" t="s">
        <v>874</v>
      </c>
      <c r="F158" s="1071" t="s">
        <v>875</v>
      </c>
      <c r="G158" s="1076" t="n">
        <v>10.42</v>
      </c>
      <c r="H158" s="1076" t="n">
        <v>10.33</v>
      </c>
      <c r="I158" s="1072" t="n">
        <v>10.27</v>
      </c>
    </row>
    <row r="159" customFormat="false" ht="13.5" hidden="false" customHeight="false" outlineLevel="0" collapsed="false">
      <c r="C159" s="1071" t="s">
        <v>516</v>
      </c>
      <c r="D159" s="1072" t="s">
        <v>876</v>
      </c>
      <c r="F159" s="1071" t="s">
        <v>877</v>
      </c>
      <c r="G159" s="1076" t="n">
        <v>10.42</v>
      </c>
      <c r="H159" s="1076" t="n">
        <v>10.33</v>
      </c>
      <c r="I159" s="1072" t="n">
        <v>10.27</v>
      </c>
    </row>
    <row r="160" customFormat="false" ht="13.5" hidden="false" customHeight="false" outlineLevel="0" collapsed="false">
      <c r="C160" s="1071" t="s">
        <v>516</v>
      </c>
      <c r="D160" s="1072" t="s">
        <v>878</v>
      </c>
      <c r="F160" s="1071" t="s">
        <v>879</v>
      </c>
      <c r="G160" s="1076" t="n">
        <v>10.42</v>
      </c>
      <c r="H160" s="1076" t="n">
        <v>10.33</v>
      </c>
      <c r="I160" s="1072" t="n">
        <v>10.27</v>
      </c>
    </row>
    <row r="161" customFormat="false" ht="13.5" hidden="false" customHeight="false" outlineLevel="0" collapsed="false">
      <c r="C161" s="1071" t="s">
        <v>516</v>
      </c>
      <c r="D161" s="1072" t="s">
        <v>880</v>
      </c>
      <c r="F161" s="1071" t="s">
        <v>881</v>
      </c>
      <c r="G161" s="1076" t="n">
        <v>10.42</v>
      </c>
      <c r="H161" s="1076" t="n">
        <v>10.33</v>
      </c>
      <c r="I161" s="1072" t="n">
        <v>10.27</v>
      </c>
    </row>
    <row r="162" customFormat="false" ht="13.5" hidden="false" customHeight="false" outlineLevel="0" collapsed="false">
      <c r="C162" s="1071" t="s">
        <v>516</v>
      </c>
      <c r="D162" s="1072" t="s">
        <v>882</v>
      </c>
      <c r="F162" s="1071" t="s">
        <v>883</v>
      </c>
      <c r="G162" s="1076" t="n">
        <v>10.42</v>
      </c>
      <c r="H162" s="1076" t="n">
        <v>10.33</v>
      </c>
      <c r="I162" s="1072" t="n">
        <v>10.27</v>
      </c>
    </row>
    <row r="163" customFormat="false" ht="13.5" hidden="false" customHeight="false" outlineLevel="0" collapsed="false">
      <c r="C163" s="1071" t="s">
        <v>516</v>
      </c>
      <c r="D163" s="1072" t="s">
        <v>884</v>
      </c>
      <c r="F163" s="1071" t="s">
        <v>885</v>
      </c>
      <c r="G163" s="1076" t="n">
        <v>10.42</v>
      </c>
      <c r="H163" s="1076" t="n">
        <v>10.33</v>
      </c>
      <c r="I163" s="1072" t="n">
        <v>10.27</v>
      </c>
    </row>
    <row r="164" customFormat="false" ht="13.5" hidden="false" customHeight="false" outlineLevel="0" collapsed="false">
      <c r="C164" s="1071" t="s">
        <v>516</v>
      </c>
      <c r="D164" s="1072" t="s">
        <v>886</v>
      </c>
      <c r="F164" s="1071" t="s">
        <v>887</v>
      </c>
      <c r="G164" s="1076" t="n">
        <v>10.42</v>
      </c>
      <c r="H164" s="1076" t="n">
        <v>10.33</v>
      </c>
      <c r="I164" s="1072" t="n">
        <v>10.27</v>
      </c>
    </row>
    <row r="165" customFormat="false" ht="13.5" hidden="false" customHeight="false" outlineLevel="0" collapsed="false">
      <c r="C165" s="1071" t="s">
        <v>516</v>
      </c>
      <c r="D165" s="1072" t="s">
        <v>888</v>
      </c>
      <c r="F165" s="1071" t="s">
        <v>889</v>
      </c>
      <c r="G165" s="1076" t="n">
        <v>10.42</v>
      </c>
      <c r="H165" s="1076" t="n">
        <v>10.33</v>
      </c>
      <c r="I165" s="1072" t="n">
        <v>10.27</v>
      </c>
    </row>
    <row r="166" customFormat="false" ht="13.5" hidden="false" customHeight="false" outlineLevel="0" collapsed="false">
      <c r="C166" s="1071" t="s">
        <v>516</v>
      </c>
      <c r="D166" s="1072" t="s">
        <v>890</v>
      </c>
      <c r="F166" s="1071" t="s">
        <v>891</v>
      </c>
      <c r="G166" s="1076" t="n">
        <v>10.42</v>
      </c>
      <c r="H166" s="1076" t="n">
        <v>10.33</v>
      </c>
      <c r="I166" s="1072" t="n">
        <v>10.27</v>
      </c>
    </row>
    <row r="167" customFormat="false" ht="13.5" hidden="false" customHeight="false" outlineLevel="0" collapsed="false">
      <c r="C167" s="1071" t="s">
        <v>516</v>
      </c>
      <c r="D167" s="1072" t="s">
        <v>892</v>
      </c>
      <c r="F167" s="1071" t="s">
        <v>893</v>
      </c>
      <c r="G167" s="1076" t="n">
        <v>10.42</v>
      </c>
      <c r="H167" s="1076" t="n">
        <v>10.33</v>
      </c>
      <c r="I167" s="1072" t="n">
        <v>10.27</v>
      </c>
    </row>
    <row r="168" customFormat="false" ht="13.5" hidden="false" customHeight="false" outlineLevel="0" collapsed="false">
      <c r="C168" s="1071" t="s">
        <v>516</v>
      </c>
      <c r="D168" s="1072" t="s">
        <v>894</v>
      </c>
      <c r="F168" s="1071" t="s">
        <v>895</v>
      </c>
      <c r="G168" s="1076" t="n">
        <v>10.42</v>
      </c>
      <c r="H168" s="1076" t="n">
        <v>10.33</v>
      </c>
      <c r="I168" s="1072" t="n">
        <v>10.27</v>
      </c>
    </row>
    <row r="169" customFormat="false" ht="13.5" hidden="false" customHeight="false" outlineLevel="0" collapsed="false">
      <c r="C169" s="1071" t="s">
        <v>516</v>
      </c>
      <c r="D169" s="1072" t="s">
        <v>896</v>
      </c>
      <c r="F169" s="1071" t="s">
        <v>897</v>
      </c>
      <c r="G169" s="1076" t="n">
        <v>10.42</v>
      </c>
      <c r="H169" s="1076" t="n">
        <v>10.33</v>
      </c>
      <c r="I169" s="1072" t="n">
        <v>10.27</v>
      </c>
    </row>
    <row r="170" customFormat="false" ht="13.5" hidden="false" customHeight="false" outlineLevel="0" collapsed="false">
      <c r="C170" s="1071" t="s">
        <v>516</v>
      </c>
      <c r="D170" s="1072" t="s">
        <v>898</v>
      </c>
      <c r="F170" s="1071" t="s">
        <v>899</v>
      </c>
      <c r="G170" s="1076" t="n">
        <v>10.42</v>
      </c>
      <c r="H170" s="1076" t="n">
        <v>10.33</v>
      </c>
      <c r="I170" s="1072" t="n">
        <v>10.27</v>
      </c>
    </row>
    <row r="171" customFormat="false" ht="13.5" hidden="false" customHeight="false" outlineLevel="0" collapsed="false">
      <c r="C171" s="1071" t="s">
        <v>516</v>
      </c>
      <c r="D171" s="1072" t="s">
        <v>900</v>
      </c>
      <c r="F171" s="1071" t="s">
        <v>901</v>
      </c>
      <c r="G171" s="1076" t="n">
        <v>10.42</v>
      </c>
      <c r="H171" s="1076" t="n">
        <v>10.33</v>
      </c>
      <c r="I171" s="1072" t="n">
        <v>10.27</v>
      </c>
    </row>
    <row r="172" customFormat="false" ht="13.5" hidden="false" customHeight="false" outlineLevel="0" collapsed="false">
      <c r="C172" s="1071" t="s">
        <v>516</v>
      </c>
      <c r="D172" s="1072" t="s">
        <v>902</v>
      </c>
      <c r="F172" s="1071" t="s">
        <v>903</v>
      </c>
      <c r="G172" s="1076" t="n">
        <v>10.42</v>
      </c>
      <c r="H172" s="1076" t="n">
        <v>10.33</v>
      </c>
      <c r="I172" s="1072" t="n">
        <v>10.27</v>
      </c>
    </row>
    <row r="173" customFormat="false" ht="13.5" hidden="false" customHeight="false" outlineLevel="0" collapsed="false">
      <c r="C173" s="1071" t="s">
        <v>516</v>
      </c>
      <c r="D173" s="1072" t="s">
        <v>904</v>
      </c>
      <c r="F173" s="1071" t="s">
        <v>905</v>
      </c>
      <c r="G173" s="1076" t="n">
        <v>10.42</v>
      </c>
      <c r="H173" s="1076" t="n">
        <v>10.33</v>
      </c>
      <c r="I173" s="1072" t="n">
        <v>10.27</v>
      </c>
    </row>
    <row r="174" customFormat="false" ht="13.5" hidden="false" customHeight="false" outlineLevel="0" collapsed="false">
      <c r="C174" s="1071" t="s">
        <v>516</v>
      </c>
      <c r="D174" s="1072" t="s">
        <v>906</v>
      </c>
      <c r="F174" s="1071" t="s">
        <v>907</v>
      </c>
      <c r="G174" s="1076" t="n">
        <v>10.42</v>
      </c>
      <c r="H174" s="1076" t="n">
        <v>10.33</v>
      </c>
      <c r="I174" s="1072" t="n">
        <v>10.27</v>
      </c>
    </row>
    <row r="175" customFormat="false" ht="13.5" hidden="false" customHeight="false" outlineLevel="0" collapsed="false">
      <c r="C175" s="1071" t="s">
        <v>516</v>
      </c>
      <c r="D175" s="1072" t="s">
        <v>908</v>
      </c>
      <c r="F175" s="1071" t="s">
        <v>909</v>
      </c>
      <c r="G175" s="1076" t="n">
        <v>10.42</v>
      </c>
      <c r="H175" s="1076" t="n">
        <v>10.33</v>
      </c>
      <c r="I175" s="1072" t="n">
        <v>10.27</v>
      </c>
    </row>
    <row r="176" customFormat="false" ht="13.5" hidden="false" customHeight="false" outlineLevel="0" collapsed="false">
      <c r="C176" s="1071" t="s">
        <v>516</v>
      </c>
      <c r="D176" s="1072" t="s">
        <v>910</v>
      </c>
      <c r="F176" s="1071" t="s">
        <v>911</v>
      </c>
      <c r="G176" s="1076" t="n">
        <v>10.42</v>
      </c>
      <c r="H176" s="1076" t="n">
        <v>10.33</v>
      </c>
      <c r="I176" s="1072" t="n">
        <v>10.27</v>
      </c>
    </row>
    <row r="177" customFormat="false" ht="13.5" hidden="false" customHeight="false" outlineLevel="0" collapsed="false">
      <c r="C177" s="1071" t="s">
        <v>516</v>
      </c>
      <c r="D177" s="1072" t="s">
        <v>912</v>
      </c>
      <c r="F177" s="1071" t="s">
        <v>913</v>
      </c>
      <c r="G177" s="1076" t="n">
        <v>10.42</v>
      </c>
      <c r="H177" s="1076" t="n">
        <v>10.33</v>
      </c>
      <c r="I177" s="1072" t="n">
        <v>10.27</v>
      </c>
    </row>
    <row r="178" customFormat="false" ht="13.5" hidden="false" customHeight="false" outlineLevel="0" collapsed="false">
      <c r="C178" s="1071" t="s">
        <v>516</v>
      </c>
      <c r="D178" s="1072" t="s">
        <v>914</v>
      </c>
      <c r="F178" s="1071" t="s">
        <v>915</v>
      </c>
      <c r="G178" s="1076" t="n">
        <v>10.42</v>
      </c>
      <c r="H178" s="1076" t="n">
        <v>10.33</v>
      </c>
      <c r="I178" s="1072" t="n">
        <v>10.27</v>
      </c>
    </row>
    <row r="179" customFormat="false" ht="13.5" hidden="false" customHeight="false" outlineLevel="0" collapsed="false">
      <c r="C179" s="1071" t="s">
        <v>516</v>
      </c>
      <c r="D179" s="1072" t="s">
        <v>916</v>
      </c>
      <c r="F179" s="1071" t="s">
        <v>917</v>
      </c>
      <c r="G179" s="1076" t="n">
        <v>10.42</v>
      </c>
      <c r="H179" s="1076" t="n">
        <v>10.33</v>
      </c>
      <c r="I179" s="1072" t="n">
        <v>10.27</v>
      </c>
    </row>
    <row r="180" customFormat="false" ht="13.5" hidden="false" customHeight="false" outlineLevel="0" collapsed="false">
      <c r="C180" s="1071" t="s">
        <v>516</v>
      </c>
      <c r="D180" s="1072" t="s">
        <v>918</v>
      </c>
      <c r="F180" s="1071" t="s">
        <v>919</v>
      </c>
      <c r="G180" s="1076" t="n">
        <v>10.42</v>
      </c>
      <c r="H180" s="1076" t="n">
        <v>10.33</v>
      </c>
      <c r="I180" s="1072" t="n">
        <v>10.27</v>
      </c>
    </row>
    <row r="181" customFormat="false" ht="13.5" hidden="false" customHeight="false" outlineLevel="0" collapsed="false">
      <c r="C181" s="1071" t="s">
        <v>516</v>
      </c>
      <c r="D181" s="1072" t="s">
        <v>920</v>
      </c>
      <c r="F181" s="1071" t="s">
        <v>921</v>
      </c>
      <c r="G181" s="1076" t="n">
        <v>10.42</v>
      </c>
      <c r="H181" s="1076" t="n">
        <v>10.33</v>
      </c>
      <c r="I181" s="1072" t="n">
        <v>10.27</v>
      </c>
    </row>
    <row r="182" customFormat="false" ht="13.5" hidden="false" customHeight="false" outlineLevel="0" collapsed="false">
      <c r="C182" s="1071" t="s">
        <v>516</v>
      </c>
      <c r="D182" s="1072" t="s">
        <v>922</v>
      </c>
      <c r="F182" s="1071" t="s">
        <v>923</v>
      </c>
      <c r="G182" s="1076" t="n">
        <v>10.42</v>
      </c>
      <c r="H182" s="1076" t="n">
        <v>10.33</v>
      </c>
      <c r="I182" s="1072" t="n">
        <v>10.27</v>
      </c>
    </row>
    <row r="183" customFormat="false" ht="13.5" hidden="false" customHeight="false" outlineLevel="0" collapsed="false">
      <c r="C183" s="1071" t="s">
        <v>516</v>
      </c>
      <c r="D183" s="1072" t="s">
        <v>694</v>
      </c>
      <c r="F183" s="1071" t="s">
        <v>924</v>
      </c>
      <c r="G183" s="1076" t="n">
        <v>10.42</v>
      </c>
      <c r="H183" s="1076" t="n">
        <v>10.33</v>
      </c>
      <c r="I183" s="1072" t="n">
        <v>10.27</v>
      </c>
    </row>
    <row r="184" customFormat="false" ht="13.5" hidden="false" customHeight="false" outlineLevel="0" collapsed="false">
      <c r="C184" s="1071" t="s">
        <v>516</v>
      </c>
      <c r="D184" s="1072" t="s">
        <v>925</v>
      </c>
      <c r="F184" s="1071" t="s">
        <v>926</v>
      </c>
      <c r="G184" s="1076" t="n">
        <v>10.42</v>
      </c>
      <c r="H184" s="1076" t="n">
        <v>10.33</v>
      </c>
      <c r="I184" s="1072" t="n">
        <v>10.27</v>
      </c>
    </row>
    <row r="185" customFormat="false" ht="13.5" hidden="false" customHeight="false" outlineLevel="0" collapsed="false">
      <c r="C185" s="1071" t="s">
        <v>516</v>
      </c>
      <c r="D185" s="1072" t="s">
        <v>927</v>
      </c>
      <c r="F185" s="1071" t="s">
        <v>928</v>
      </c>
      <c r="G185" s="1076" t="n">
        <v>10.42</v>
      </c>
      <c r="H185" s="1076" t="n">
        <v>10.33</v>
      </c>
      <c r="I185" s="1072" t="n">
        <v>10.27</v>
      </c>
    </row>
    <row r="186" customFormat="false" ht="13.5" hidden="false" customHeight="false" outlineLevel="0" collapsed="false">
      <c r="C186" s="1071" t="s">
        <v>516</v>
      </c>
      <c r="D186" s="1072" t="s">
        <v>929</v>
      </c>
      <c r="F186" s="1071" t="s">
        <v>930</v>
      </c>
      <c r="G186" s="1076" t="n">
        <v>10.42</v>
      </c>
      <c r="H186" s="1076" t="n">
        <v>10.33</v>
      </c>
      <c r="I186" s="1072" t="n">
        <v>10.27</v>
      </c>
    </row>
    <row r="187" customFormat="false" ht="13.5" hidden="false" customHeight="false" outlineLevel="0" collapsed="false">
      <c r="C187" s="1071" t="s">
        <v>516</v>
      </c>
      <c r="D187" s="1072" t="s">
        <v>931</v>
      </c>
      <c r="F187" s="1071" t="s">
        <v>932</v>
      </c>
      <c r="G187" s="1076" t="n">
        <v>10.42</v>
      </c>
      <c r="H187" s="1076" t="n">
        <v>10.33</v>
      </c>
      <c r="I187" s="1072" t="n">
        <v>10.27</v>
      </c>
    </row>
    <row r="188" customFormat="false" ht="13.5" hidden="false" customHeight="false" outlineLevel="0" collapsed="false">
      <c r="C188" s="1071" t="s">
        <v>519</v>
      </c>
      <c r="D188" s="1072" t="s">
        <v>933</v>
      </c>
      <c r="F188" s="1071" t="s">
        <v>934</v>
      </c>
      <c r="G188" s="1076" t="n">
        <v>10.42</v>
      </c>
      <c r="H188" s="1076" t="n">
        <v>10.33</v>
      </c>
      <c r="I188" s="1072" t="n">
        <v>10.27</v>
      </c>
    </row>
    <row r="189" customFormat="false" ht="13.5" hidden="false" customHeight="false" outlineLevel="0" collapsed="false">
      <c r="C189" s="1071" t="s">
        <v>519</v>
      </c>
      <c r="D189" s="1072" t="s">
        <v>935</v>
      </c>
      <c r="F189" s="1071" t="s">
        <v>936</v>
      </c>
      <c r="G189" s="1076" t="n">
        <v>10.42</v>
      </c>
      <c r="H189" s="1076" t="n">
        <v>10.33</v>
      </c>
      <c r="I189" s="1072" t="n">
        <v>10.27</v>
      </c>
    </row>
    <row r="190" customFormat="false" ht="13.5" hidden="false" customHeight="false" outlineLevel="0" collapsed="false">
      <c r="C190" s="1071" t="s">
        <v>519</v>
      </c>
      <c r="D190" s="1072" t="s">
        <v>937</v>
      </c>
      <c r="F190" s="1071" t="s">
        <v>938</v>
      </c>
      <c r="G190" s="1076" t="n">
        <v>10.42</v>
      </c>
      <c r="H190" s="1076" t="n">
        <v>10.33</v>
      </c>
      <c r="I190" s="1072" t="n">
        <v>10.27</v>
      </c>
    </row>
    <row r="191" customFormat="false" ht="13.5" hidden="false" customHeight="false" outlineLevel="0" collapsed="false">
      <c r="C191" s="1071" t="s">
        <v>519</v>
      </c>
      <c r="D191" s="1072" t="s">
        <v>939</v>
      </c>
      <c r="F191" s="1071" t="s">
        <v>940</v>
      </c>
      <c r="G191" s="1076" t="n">
        <v>10.42</v>
      </c>
      <c r="H191" s="1076" t="n">
        <v>10.33</v>
      </c>
      <c r="I191" s="1072" t="n">
        <v>10.27</v>
      </c>
    </row>
    <row r="192" customFormat="false" ht="13.5" hidden="false" customHeight="false" outlineLevel="0" collapsed="false">
      <c r="C192" s="1071" t="s">
        <v>519</v>
      </c>
      <c r="D192" s="1072" t="s">
        <v>941</v>
      </c>
      <c r="F192" s="1071" t="s">
        <v>942</v>
      </c>
      <c r="G192" s="1076" t="n">
        <v>10.42</v>
      </c>
      <c r="H192" s="1076" t="n">
        <v>10.33</v>
      </c>
      <c r="I192" s="1072" t="n">
        <v>10.27</v>
      </c>
    </row>
    <row r="193" customFormat="false" ht="13.5" hidden="false" customHeight="false" outlineLevel="0" collapsed="false">
      <c r="C193" s="1071" t="s">
        <v>519</v>
      </c>
      <c r="D193" s="1072" t="s">
        <v>943</v>
      </c>
      <c r="F193" s="1071" t="s">
        <v>944</v>
      </c>
      <c r="G193" s="1076" t="n">
        <v>10.42</v>
      </c>
      <c r="H193" s="1076" t="n">
        <v>10.33</v>
      </c>
      <c r="I193" s="1072" t="n">
        <v>10.27</v>
      </c>
    </row>
    <row r="194" customFormat="false" ht="13.5" hidden="false" customHeight="false" outlineLevel="0" collapsed="false">
      <c r="C194" s="1071" t="s">
        <v>519</v>
      </c>
      <c r="D194" s="1072" t="s">
        <v>945</v>
      </c>
      <c r="F194" s="1071" t="s">
        <v>946</v>
      </c>
      <c r="G194" s="1076" t="n">
        <v>10.42</v>
      </c>
      <c r="H194" s="1076" t="n">
        <v>10.33</v>
      </c>
      <c r="I194" s="1072" t="n">
        <v>10.27</v>
      </c>
    </row>
    <row r="195" customFormat="false" ht="13.5" hidden="false" customHeight="false" outlineLevel="0" collapsed="false">
      <c r="C195" s="1071" t="s">
        <v>519</v>
      </c>
      <c r="D195" s="1072" t="s">
        <v>947</v>
      </c>
      <c r="F195" s="1071" t="s">
        <v>948</v>
      </c>
      <c r="G195" s="1076" t="n">
        <v>10.42</v>
      </c>
      <c r="H195" s="1076" t="n">
        <v>10.33</v>
      </c>
      <c r="I195" s="1072" t="n">
        <v>10.27</v>
      </c>
    </row>
    <row r="196" customFormat="false" ht="13.5" hidden="false" customHeight="false" outlineLevel="0" collapsed="false">
      <c r="C196" s="1071" t="s">
        <v>519</v>
      </c>
      <c r="D196" s="1072" t="s">
        <v>949</v>
      </c>
      <c r="F196" s="1071" t="s">
        <v>950</v>
      </c>
      <c r="G196" s="1076" t="n">
        <v>10.42</v>
      </c>
      <c r="H196" s="1076" t="n">
        <v>10.33</v>
      </c>
      <c r="I196" s="1072" t="n">
        <v>10.27</v>
      </c>
    </row>
    <row r="197" customFormat="false" ht="13.5" hidden="false" customHeight="false" outlineLevel="0" collapsed="false">
      <c r="C197" s="1071" t="s">
        <v>519</v>
      </c>
      <c r="D197" s="1072" t="s">
        <v>951</v>
      </c>
      <c r="F197" s="1071" t="s">
        <v>952</v>
      </c>
      <c r="G197" s="1076" t="n">
        <v>10.42</v>
      </c>
      <c r="H197" s="1076" t="n">
        <v>10.33</v>
      </c>
      <c r="I197" s="1072" t="n">
        <v>10.27</v>
      </c>
    </row>
    <row r="198" customFormat="false" ht="13.5" hidden="false" customHeight="false" outlineLevel="0" collapsed="false">
      <c r="C198" s="1071" t="s">
        <v>519</v>
      </c>
      <c r="D198" s="1072" t="s">
        <v>953</v>
      </c>
      <c r="F198" s="1071" t="s">
        <v>954</v>
      </c>
      <c r="G198" s="1076" t="n">
        <v>10.42</v>
      </c>
      <c r="H198" s="1076" t="n">
        <v>10.33</v>
      </c>
      <c r="I198" s="1072" t="n">
        <v>10.27</v>
      </c>
    </row>
    <row r="199" customFormat="false" ht="13.5" hidden="false" customHeight="false" outlineLevel="0" collapsed="false">
      <c r="C199" s="1071" t="s">
        <v>519</v>
      </c>
      <c r="D199" s="1072" t="s">
        <v>955</v>
      </c>
      <c r="F199" s="1071" t="s">
        <v>956</v>
      </c>
      <c r="G199" s="1076" t="n">
        <v>10.42</v>
      </c>
      <c r="H199" s="1076" t="n">
        <v>10.33</v>
      </c>
      <c r="I199" s="1072" t="n">
        <v>10.27</v>
      </c>
    </row>
    <row r="200" customFormat="false" ht="13.5" hidden="false" customHeight="false" outlineLevel="0" collapsed="false">
      <c r="C200" s="1071" t="s">
        <v>519</v>
      </c>
      <c r="D200" s="1072" t="s">
        <v>957</v>
      </c>
      <c r="F200" s="1071" t="s">
        <v>958</v>
      </c>
      <c r="G200" s="1076" t="n">
        <v>10.42</v>
      </c>
      <c r="H200" s="1076" t="n">
        <v>10.33</v>
      </c>
      <c r="I200" s="1072" t="n">
        <v>10.27</v>
      </c>
    </row>
    <row r="201" customFormat="false" ht="13.5" hidden="false" customHeight="false" outlineLevel="0" collapsed="false">
      <c r="C201" s="1071" t="s">
        <v>519</v>
      </c>
      <c r="D201" s="1072" t="s">
        <v>959</v>
      </c>
      <c r="F201" s="1071" t="s">
        <v>960</v>
      </c>
      <c r="G201" s="1076" t="n">
        <v>10.42</v>
      </c>
      <c r="H201" s="1076" t="n">
        <v>10.33</v>
      </c>
      <c r="I201" s="1072" t="n">
        <v>10.27</v>
      </c>
    </row>
    <row r="202" customFormat="false" ht="13.5" hidden="false" customHeight="false" outlineLevel="0" collapsed="false">
      <c r="C202" s="1071" t="s">
        <v>519</v>
      </c>
      <c r="D202" s="1072" t="s">
        <v>961</v>
      </c>
      <c r="F202" s="1071" t="s">
        <v>962</v>
      </c>
      <c r="G202" s="1076" t="n">
        <v>10.42</v>
      </c>
      <c r="H202" s="1076" t="n">
        <v>10.33</v>
      </c>
      <c r="I202" s="1072" t="n">
        <v>10.27</v>
      </c>
    </row>
    <row r="203" customFormat="false" ht="13.5" hidden="false" customHeight="false" outlineLevel="0" collapsed="false">
      <c r="C203" s="1071" t="s">
        <v>519</v>
      </c>
      <c r="D203" s="1072" t="s">
        <v>963</v>
      </c>
      <c r="F203" s="1071" t="s">
        <v>964</v>
      </c>
      <c r="G203" s="1076" t="n">
        <v>10.42</v>
      </c>
      <c r="H203" s="1076" t="n">
        <v>10.33</v>
      </c>
      <c r="I203" s="1072" t="n">
        <v>10.27</v>
      </c>
    </row>
    <row r="204" customFormat="false" ht="13.5" hidden="false" customHeight="false" outlineLevel="0" collapsed="false">
      <c r="C204" s="1071" t="s">
        <v>519</v>
      </c>
      <c r="D204" s="1072" t="s">
        <v>965</v>
      </c>
      <c r="F204" s="1071" t="s">
        <v>966</v>
      </c>
      <c r="G204" s="1076" t="n">
        <v>10.42</v>
      </c>
      <c r="H204" s="1076" t="n">
        <v>10.33</v>
      </c>
      <c r="I204" s="1072" t="n">
        <v>10.27</v>
      </c>
    </row>
    <row r="205" customFormat="false" ht="13.5" hidden="false" customHeight="false" outlineLevel="0" collapsed="false">
      <c r="C205" s="1071" t="s">
        <v>519</v>
      </c>
      <c r="D205" s="1072" t="s">
        <v>967</v>
      </c>
      <c r="F205" s="1071" t="s">
        <v>968</v>
      </c>
      <c r="G205" s="1076" t="n">
        <v>10.42</v>
      </c>
      <c r="H205" s="1076" t="n">
        <v>10.33</v>
      </c>
      <c r="I205" s="1072" t="n">
        <v>10.27</v>
      </c>
    </row>
    <row r="206" customFormat="false" ht="13.5" hidden="false" customHeight="false" outlineLevel="0" collapsed="false">
      <c r="C206" s="1071" t="s">
        <v>519</v>
      </c>
      <c r="D206" s="1072" t="s">
        <v>969</v>
      </c>
      <c r="F206" s="1071" t="s">
        <v>970</v>
      </c>
      <c r="G206" s="1076" t="n">
        <v>10.42</v>
      </c>
      <c r="H206" s="1076" t="n">
        <v>10.33</v>
      </c>
      <c r="I206" s="1072" t="n">
        <v>10.27</v>
      </c>
    </row>
    <row r="207" customFormat="false" ht="13.5" hidden="false" customHeight="false" outlineLevel="0" collapsed="false">
      <c r="C207" s="1071" t="s">
        <v>519</v>
      </c>
      <c r="D207" s="1072" t="s">
        <v>971</v>
      </c>
      <c r="F207" s="1071" t="s">
        <v>972</v>
      </c>
      <c r="G207" s="1076" t="n">
        <v>10.42</v>
      </c>
      <c r="H207" s="1076" t="n">
        <v>10.33</v>
      </c>
      <c r="I207" s="1072" t="n">
        <v>10.27</v>
      </c>
    </row>
    <row r="208" customFormat="false" ht="13.5" hidden="false" customHeight="false" outlineLevel="0" collapsed="false">
      <c r="C208" s="1071" t="s">
        <v>519</v>
      </c>
      <c r="D208" s="1072" t="s">
        <v>973</v>
      </c>
      <c r="F208" s="1071" t="s">
        <v>974</v>
      </c>
      <c r="G208" s="1076" t="n">
        <v>10.42</v>
      </c>
      <c r="H208" s="1076" t="n">
        <v>10.33</v>
      </c>
      <c r="I208" s="1072" t="n">
        <v>10.27</v>
      </c>
    </row>
    <row r="209" customFormat="false" ht="13.5" hidden="false" customHeight="false" outlineLevel="0" collapsed="false">
      <c r="C209" s="1071" t="s">
        <v>519</v>
      </c>
      <c r="D209" s="1072" t="s">
        <v>975</v>
      </c>
      <c r="F209" s="1071" t="s">
        <v>976</v>
      </c>
      <c r="G209" s="1076" t="n">
        <v>10.42</v>
      </c>
      <c r="H209" s="1076" t="n">
        <v>10.33</v>
      </c>
      <c r="I209" s="1072" t="n">
        <v>10.27</v>
      </c>
    </row>
    <row r="210" customFormat="false" ht="13.5" hidden="false" customHeight="false" outlineLevel="0" collapsed="false">
      <c r="C210" s="1071" t="s">
        <v>519</v>
      </c>
      <c r="D210" s="1072" t="s">
        <v>977</v>
      </c>
      <c r="F210" s="1071" t="s">
        <v>978</v>
      </c>
      <c r="G210" s="1076" t="n">
        <v>10.42</v>
      </c>
      <c r="H210" s="1076" t="n">
        <v>10.33</v>
      </c>
      <c r="I210" s="1072" t="n">
        <v>10.27</v>
      </c>
    </row>
    <row r="211" customFormat="false" ht="13.5" hidden="false" customHeight="false" outlineLevel="0" collapsed="false">
      <c r="C211" s="1071" t="s">
        <v>519</v>
      </c>
      <c r="D211" s="1072" t="s">
        <v>979</v>
      </c>
      <c r="F211" s="1071" t="s">
        <v>980</v>
      </c>
      <c r="G211" s="1076" t="n">
        <v>10.42</v>
      </c>
      <c r="H211" s="1076" t="n">
        <v>10.33</v>
      </c>
      <c r="I211" s="1072" t="n">
        <v>10.27</v>
      </c>
    </row>
    <row r="212" customFormat="false" ht="13.5" hidden="false" customHeight="false" outlineLevel="0" collapsed="false">
      <c r="C212" s="1071" t="s">
        <v>519</v>
      </c>
      <c r="D212" s="1072" t="s">
        <v>981</v>
      </c>
      <c r="F212" s="1071" t="s">
        <v>982</v>
      </c>
      <c r="G212" s="1076" t="n">
        <v>10.42</v>
      </c>
      <c r="H212" s="1076" t="n">
        <v>10.33</v>
      </c>
      <c r="I212" s="1072" t="n">
        <v>10.27</v>
      </c>
    </row>
    <row r="213" customFormat="false" ht="13.5" hidden="false" customHeight="false" outlineLevel="0" collapsed="false">
      <c r="C213" s="1071" t="s">
        <v>519</v>
      </c>
      <c r="D213" s="1072" t="s">
        <v>983</v>
      </c>
      <c r="F213" s="1071" t="s">
        <v>984</v>
      </c>
      <c r="G213" s="1076" t="n">
        <v>10.42</v>
      </c>
      <c r="H213" s="1076" t="n">
        <v>10.33</v>
      </c>
      <c r="I213" s="1072" t="n">
        <v>10.27</v>
      </c>
    </row>
    <row r="214" customFormat="false" ht="13.5" hidden="false" customHeight="false" outlineLevel="0" collapsed="false">
      <c r="C214" s="1071" t="s">
        <v>519</v>
      </c>
      <c r="D214" s="1072" t="s">
        <v>985</v>
      </c>
      <c r="F214" s="1071" t="s">
        <v>986</v>
      </c>
      <c r="G214" s="1076" t="n">
        <v>10.42</v>
      </c>
      <c r="H214" s="1076" t="n">
        <v>10.33</v>
      </c>
      <c r="I214" s="1072" t="n">
        <v>10.27</v>
      </c>
    </row>
    <row r="215" customFormat="false" ht="13.5" hidden="false" customHeight="false" outlineLevel="0" collapsed="false">
      <c r="C215" s="1071" t="s">
        <v>519</v>
      </c>
      <c r="D215" s="1072" t="s">
        <v>987</v>
      </c>
      <c r="F215" s="1071" t="s">
        <v>988</v>
      </c>
      <c r="G215" s="1076" t="n">
        <v>10.42</v>
      </c>
      <c r="H215" s="1076" t="n">
        <v>10.33</v>
      </c>
      <c r="I215" s="1072" t="n">
        <v>10.27</v>
      </c>
    </row>
    <row r="216" customFormat="false" ht="13.5" hidden="false" customHeight="false" outlineLevel="0" collapsed="false">
      <c r="C216" s="1071" t="s">
        <v>519</v>
      </c>
      <c r="D216" s="1072" t="s">
        <v>989</v>
      </c>
      <c r="F216" s="1071" t="s">
        <v>990</v>
      </c>
      <c r="G216" s="1076" t="n">
        <v>10.42</v>
      </c>
      <c r="H216" s="1076" t="n">
        <v>10.33</v>
      </c>
      <c r="I216" s="1072" t="n">
        <v>10.27</v>
      </c>
    </row>
    <row r="217" customFormat="false" ht="13.5" hidden="false" customHeight="false" outlineLevel="0" collapsed="false">
      <c r="C217" s="1071" t="s">
        <v>519</v>
      </c>
      <c r="D217" s="1072" t="s">
        <v>991</v>
      </c>
      <c r="F217" s="1071" t="s">
        <v>992</v>
      </c>
      <c r="G217" s="1076" t="n">
        <v>10.42</v>
      </c>
      <c r="H217" s="1076" t="n">
        <v>10.33</v>
      </c>
      <c r="I217" s="1072" t="n">
        <v>10.27</v>
      </c>
    </row>
    <row r="218" customFormat="false" ht="13.5" hidden="false" customHeight="false" outlineLevel="0" collapsed="false">
      <c r="C218" s="1071" t="s">
        <v>519</v>
      </c>
      <c r="D218" s="1072" t="s">
        <v>993</v>
      </c>
      <c r="F218" s="1071" t="s">
        <v>994</v>
      </c>
      <c r="G218" s="1076" t="n">
        <v>10.42</v>
      </c>
      <c r="H218" s="1076" t="n">
        <v>10.33</v>
      </c>
      <c r="I218" s="1072" t="n">
        <v>10.27</v>
      </c>
    </row>
    <row r="219" customFormat="false" ht="13.5" hidden="false" customHeight="false" outlineLevel="0" collapsed="false">
      <c r="C219" s="1071" t="s">
        <v>519</v>
      </c>
      <c r="D219" s="1072" t="s">
        <v>995</v>
      </c>
      <c r="F219" s="1071" t="s">
        <v>996</v>
      </c>
      <c r="G219" s="1076" t="n">
        <v>10.42</v>
      </c>
      <c r="H219" s="1076" t="n">
        <v>10.33</v>
      </c>
      <c r="I219" s="1072" t="n">
        <v>10.27</v>
      </c>
    </row>
    <row r="220" customFormat="false" ht="13.5" hidden="false" customHeight="false" outlineLevel="0" collapsed="false">
      <c r="C220" s="1071" t="s">
        <v>519</v>
      </c>
      <c r="D220" s="1072" t="s">
        <v>997</v>
      </c>
      <c r="F220" s="1071" t="s">
        <v>998</v>
      </c>
      <c r="G220" s="1076" t="n">
        <v>10.42</v>
      </c>
      <c r="H220" s="1076" t="n">
        <v>10.33</v>
      </c>
      <c r="I220" s="1072" t="n">
        <v>10.27</v>
      </c>
    </row>
    <row r="221" customFormat="false" ht="13.5" hidden="false" customHeight="false" outlineLevel="0" collapsed="false">
      <c r="C221" s="1071" t="s">
        <v>519</v>
      </c>
      <c r="D221" s="1072" t="s">
        <v>999</v>
      </c>
      <c r="F221" s="1071" t="s">
        <v>1000</v>
      </c>
      <c r="G221" s="1076" t="n">
        <v>10.42</v>
      </c>
      <c r="H221" s="1076" t="n">
        <v>10.33</v>
      </c>
      <c r="I221" s="1072" t="n">
        <v>10.27</v>
      </c>
    </row>
    <row r="222" customFormat="false" ht="13.5" hidden="false" customHeight="false" outlineLevel="0" collapsed="false">
      <c r="C222" s="1071" t="s">
        <v>519</v>
      </c>
      <c r="D222" s="1072" t="s">
        <v>1001</v>
      </c>
      <c r="F222" s="1071" t="s">
        <v>1002</v>
      </c>
      <c r="G222" s="1076" t="n">
        <v>10.42</v>
      </c>
      <c r="H222" s="1076" t="n">
        <v>10.33</v>
      </c>
      <c r="I222" s="1072" t="n">
        <v>10.27</v>
      </c>
    </row>
    <row r="223" customFormat="false" ht="13.5" hidden="false" customHeight="false" outlineLevel="0" collapsed="false">
      <c r="C223" s="1071" t="s">
        <v>519</v>
      </c>
      <c r="D223" s="1072" t="s">
        <v>1003</v>
      </c>
      <c r="F223" s="1071" t="s">
        <v>1004</v>
      </c>
      <c r="G223" s="1076" t="n">
        <v>10.42</v>
      </c>
      <c r="H223" s="1076" t="n">
        <v>10.33</v>
      </c>
      <c r="I223" s="1072" t="n">
        <v>10.27</v>
      </c>
    </row>
    <row r="224" customFormat="false" ht="13.5" hidden="false" customHeight="false" outlineLevel="0" collapsed="false">
      <c r="C224" s="1071" t="s">
        <v>519</v>
      </c>
      <c r="D224" s="1072" t="s">
        <v>1005</v>
      </c>
      <c r="F224" s="1071" t="s">
        <v>1006</v>
      </c>
      <c r="G224" s="1076" t="n">
        <v>10.42</v>
      </c>
      <c r="H224" s="1076" t="n">
        <v>10.33</v>
      </c>
      <c r="I224" s="1072" t="n">
        <v>10.27</v>
      </c>
    </row>
    <row r="225" customFormat="false" ht="13.5" hidden="false" customHeight="false" outlineLevel="0" collapsed="false">
      <c r="C225" s="1071" t="s">
        <v>519</v>
      </c>
      <c r="D225" s="1072" t="s">
        <v>1007</v>
      </c>
      <c r="F225" s="1071" t="s">
        <v>1008</v>
      </c>
      <c r="G225" s="1076" t="n">
        <v>10.42</v>
      </c>
      <c r="H225" s="1076" t="n">
        <v>10.33</v>
      </c>
      <c r="I225" s="1072" t="n">
        <v>10.27</v>
      </c>
    </row>
    <row r="226" customFormat="false" ht="13.5" hidden="false" customHeight="false" outlineLevel="0" collapsed="false">
      <c r="C226" s="1071" t="s">
        <v>519</v>
      </c>
      <c r="D226" s="1072" t="s">
        <v>1009</v>
      </c>
      <c r="F226" s="1071" t="s">
        <v>1010</v>
      </c>
      <c r="G226" s="1076" t="n">
        <v>10.42</v>
      </c>
      <c r="H226" s="1076" t="n">
        <v>10.33</v>
      </c>
      <c r="I226" s="1072" t="n">
        <v>10.27</v>
      </c>
    </row>
    <row r="227" customFormat="false" ht="13.5" hidden="false" customHeight="false" outlineLevel="0" collapsed="false">
      <c r="C227" s="1071" t="s">
        <v>519</v>
      </c>
      <c r="D227" s="1072" t="s">
        <v>1011</v>
      </c>
      <c r="F227" s="1071" t="s">
        <v>1012</v>
      </c>
      <c r="G227" s="1076" t="n">
        <v>10.42</v>
      </c>
      <c r="H227" s="1076" t="n">
        <v>10.33</v>
      </c>
      <c r="I227" s="1072" t="n">
        <v>10.27</v>
      </c>
    </row>
    <row r="228" customFormat="false" ht="13.5" hidden="false" customHeight="false" outlineLevel="0" collapsed="false">
      <c r="C228" s="1071" t="s">
        <v>522</v>
      </c>
      <c r="D228" s="1072" t="s">
        <v>1013</v>
      </c>
      <c r="F228" s="1071" t="s">
        <v>1014</v>
      </c>
      <c r="G228" s="1076" t="n">
        <v>10.42</v>
      </c>
      <c r="H228" s="1076" t="n">
        <v>10.33</v>
      </c>
      <c r="I228" s="1072" t="n">
        <v>10.27</v>
      </c>
    </row>
    <row r="229" customFormat="false" ht="13.5" hidden="false" customHeight="false" outlineLevel="0" collapsed="false">
      <c r="C229" s="1071" t="s">
        <v>522</v>
      </c>
      <c r="D229" s="1072" t="s">
        <v>1015</v>
      </c>
      <c r="F229" s="1071" t="s">
        <v>1016</v>
      </c>
      <c r="G229" s="1076" t="n">
        <v>10.42</v>
      </c>
      <c r="H229" s="1076" t="n">
        <v>10.33</v>
      </c>
      <c r="I229" s="1072" t="n">
        <v>10.27</v>
      </c>
    </row>
    <row r="230" customFormat="false" ht="13.5" hidden="false" customHeight="false" outlineLevel="0" collapsed="false">
      <c r="C230" s="1071" t="s">
        <v>522</v>
      </c>
      <c r="D230" s="1072" t="s">
        <v>1017</v>
      </c>
      <c r="F230" s="1071" t="s">
        <v>1018</v>
      </c>
      <c r="G230" s="1076" t="n">
        <v>10.42</v>
      </c>
      <c r="H230" s="1076" t="n">
        <v>10.33</v>
      </c>
      <c r="I230" s="1072" t="n">
        <v>10.27</v>
      </c>
    </row>
    <row r="231" customFormat="false" ht="13.5" hidden="false" customHeight="false" outlineLevel="0" collapsed="false">
      <c r="C231" s="1071" t="s">
        <v>522</v>
      </c>
      <c r="D231" s="1072" t="s">
        <v>1019</v>
      </c>
      <c r="F231" s="1071" t="s">
        <v>1020</v>
      </c>
      <c r="G231" s="1076" t="n">
        <v>10.42</v>
      </c>
      <c r="H231" s="1076" t="n">
        <v>10.33</v>
      </c>
      <c r="I231" s="1072" t="n">
        <v>10.27</v>
      </c>
    </row>
    <row r="232" customFormat="false" ht="13.5" hidden="false" customHeight="false" outlineLevel="0" collapsed="false">
      <c r="C232" s="1071" t="s">
        <v>522</v>
      </c>
      <c r="D232" s="1072" t="s">
        <v>1021</v>
      </c>
      <c r="F232" s="1071" t="s">
        <v>1022</v>
      </c>
      <c r="G232" s="1076" t="n">
        <v>10.42</v>
      </c>
      <c r="H232" s="1076" t="n">
        <v>10.33</v>
      </c>
      <c r="I232" s="1072" t="n">
        <v>10.27</v>
      </c>
    </row>
    <row r="233" customFormat="false" ht="13.5" hidden="false" customHeight="false" outlineLevel="0" collapsed="false">
      <c r="C233" s="1071" t="s">
        <v>522</v>
      </c>
      <c r="D233" s="1072" t="s">
        <v>1023</v>
      </c>
      <c r="F233" s="1071" t="s">
        <v>1024</v>
      </c>
      <c r="G233" s="1076" t="n">
        <v>10.42</v>
      </c>
      <c r="H233" s="1076" t="n">
        <v>10.33</v>
      </c>
      <c r="I233" s="1072" t="n">
        <v>10.27</v>
      </c>
    </row>
    <row r="234" customFormat="false" ht="13.5" hidden="false" customHeight="false" outlineLevel="0" collapsed="false">
      <c r="C234" s="1071" t="s">
        <v>522</v>
      </c>
      <c r="D234" s="1072" t="s">
        <v>1025</v>
      </c>
      <c r="F234" s="1071" t="s">
        <v>1026</v>
      </c>
      <c r="G234" s="1076" t="n">
        <v>10.42</v>
      </c>
      <c r="H234" s="1076" t="n">
        <v>10.33</v>
      </c>
      <c r="I234" s="1072" t="n">
        <v>10.27</v>
      </c>
    </row>
    <row r="235" customFormat="false" ht="13.5" hidden="false" customHeight="false" outlineLevel="0" collapsed="false">
      <c r="C235" s="1071" t="s">
        <v>522</v>
      </c>
      <c r="D235" s="1072" t="s">
        <v>1027</v>
      </c>
      <c r="F235" s="1071" t="s">
        <v>1028</v>
      </c>
      <c r="G235" s="1076" t="n">
        <v>10.42</v>
      </c>
      <c r="H235" s="1076" t="n">
        <v>10.33</v>
      </c>
      <c r="I235" s="1072" t="n">
        <v>10.27</v>
      </c>
    </row>
    <row r="236" customFormat="false" ht="13.5" hidden="false" customHeight="false" outlineLevel="0" collapsed="false">
      <c r="C236" s="1071" t="s">
        <v>522</v>
      </c>
      <c r="D236" s="1072" t="s">
        <v>1029</v>
      </c>
      <c r="F236" s="1071" t="s">
        <v>1030</v>
      </c>
      <c r="G236" s="1076" t="n">
        <v>10.42</v>
      </c>
      <c r="H236" s="1076" t="n">
        <v>10.33</v>
      </c>
      <c r="I236" s="1072" t="n">
        <v>10.27</v>
      </c>
    </row>
    <row r="237" customFormat="false" ht="13.5" hidden="false" customHeight="false" outlineLevel="0" collapsed="false">
      <c r="C237" s="1071" t="s">
        <v>522</v>
      </c>
      <c r="D237" s="1072" t="s">
        <v>1031</v>
      </c>
      <c r="F237" s="1071" t="s">
        <v>1032</v>
      </c>
      <c r="G237" s="1076" t="n">
        <v>10.42</v>
      </c>
      <c r="H237" s="1076" t="n">
        <v>10.33</v>
      </c>
      <c r="I237" s="1072" t="n">
        <v>10.27</v>
      </c>
    </row>
    <row r="238" customFormat="false" ht="13.5" hidden="false" customHeight="false" outlineLevel="0" collapsed="false">
      <c r="C238" s="1071" t="s">
        <v>522</v>
      </c>
      <c r="D238" s="1072" t="s">
        <v>1033</v>
      </c>
      <c r="F238" s="1071" t="s">
        <v>1034</v>
      </c>
      <c r="G238" s="1076" t="n">
        <v>10.42</v>
      </c>
      <c r="H238" s="1076" t="n">
        <v>10.33</v>
      </c>
      <c r="I238" s="1072" t="n">
        <v>10.27</v>
      </c>
    </row>
    <row r="239" customFormat="false" ht="13.5" hidden="false" customHeight="false" outlineLevel="0" collapsed="false">
      <c r="C239" s="1071" t="s">
        <v>522</v>
      </c>
      <c r="D239" s="1072" t="s">
        <v>1035</v>
      </c>
      <c r="F239" s="1071" t="s">
        <v>1036</v>
      </c>
      <c r="G239" s="1076" t="n">
        <v>10.42</v>
      </c>
      <c r="H239" s="1076" t="n">
        <v>10.33</v>
      </c>
      <c r="I239" s="1072" t="n">
        <v>10.27</v>
      </c>
    </row>
    <row r="240" customFormat="false" ht="13.5" hidden="false" customHeight="false" outlineLevel="0" collapsed="false">
      <c r="C240" s="1071" t="s">
        <v>522</v>
      </c>
      <c r="D240" s="1072" t="s">
        <v>1037</v>
      </c>
      <c r="F240" s="1071" t="s">
        <v>1038</v>
      </c>
      <c r="G240" s="1076" t="n">
        <v>10.42</v>
      </c>
      <c r="H240" s="1076" t="n">
        <v>10.33</v>
      </c>
      <c r="I240" s="1072" t="n">
        <v>10.27</v>
      </c>
    </row>
    <row r="241" customFormat="false" ht="13.5" hidden="false" customHeight="false" outlineLevel="0" collapsed="false">
      <c r="C241" s="1071" t="s">
        <v>522</v>
      </c>
      <c r="D241" s="1072" t="s">
        <v>1039</v>
      </c>
      <c r="F241" s="1071" t="s">
        <v>1040</v>
      </c>
      <c r="G241" s="1076" t="n">
        <v>10.42</v>
      </c>
      <c r="H241" s="1076" t="n">
        <v>10.33</v>
      </c>
      <c r="I241" s="1072" t="n">
        <v>10.27</v>
      </c>
    </row>
    <row r="242" customFormat="false" ht="13.5" hidden="false" customHeight="false" outlineLevel="0" collapsed="false">
      <c r="C242" s="1071" t="s">
        <v>522</v>
      </c>
      <c r="D242" s="1072" t="s">
        <v>1041</v>
      </c>
      <c r="F242" s="1071" t="s">
        <v>1042</v>
      </c>
      <c r="G242" s="1076" t="n">
        <v>10.42</v>
      </c>
      <c r="H242" s="1076" t="n">
        <v>10.33</v>
      </c>
      <c r="I242" s="1072" t="n">
        <v>10.27</v>
      </c>
    </row>
    <row r="243" customFormat="false" ht="13.5" hidden="false" customHeight="false" outlineLevel="0" collapsed="false">
      <c r="C243" s="1071" t="s">
        <v>522</v>
      </c>
      <c r="D243" s="1072" t="s">
        <v>1043</v>
      </c>
      <c r="F243" s="1071" t="s">
        <v>1044</v>
      </c>
      <c r="G243" s="1076" t="n">
        <v>10.42</v>
      </c>
      <c r="H243" s="1076" t="n">
        <v>10.33</v>
      </c>
      <c r="I243" s="1072" t="n">
        <v>10.27</v>
      </c>
    </row>
    <row r="244" customFormat="false" ht="13.5" hidden="false" customHeight="false" outlineLevel="0" collapsed="false">
      <c r="C244" s="1071" t="s">
        <v>522</v>
      </c>
      <c r="D244" s="1072" t="s">
        <v>1045</v>
      </c>
      <c r="F244" s="1071" t="s">
        <v>1046</v>
      </c>
      <c r="G244" s="1076" t="n">
        <v>10.42</v>
      </c>
      <c r="H244" s="1076" t="n">
        <v>10.33</v>
      </c>
      <c r="I244" s="1072" t="n">
        <v>10.27</v>
      </c>
    </row>
    <row r="245" customFormat="false" ht="13.5" hidden="false" customHeight="false" outlineLevel="0" collapsed="false">
      <c r="C245" s="1071" t="s">
        <v>522</v>
      </c>
      <c r="D245" s="1072" t="s">
        <v>1047</v>
      </c>
      <c r="F245" s="1071" t="s">
        <v>1048</v>
      </c>
      <c r="G245" s="1076" t="n">
        <v>10.42</v>
      </c>
      <c r="H245" s="1076" t="n">
        <v>10.33</v>
      </c>
      <c r="I245" s="1072" t="n">
        <v>10.27</v>
      </c>
    </row>
    <row r="246" customFormat="false" ht="13.5" hidden="false" customHeight="false" outlineLevel="0" collapsed="false">
      <c r="C246" s="1071" t="s">
        <v>522</v>
      </c>
      <c r="D246" s="1072" t="s">
        <v>1049</v>
      </c>
      <c r="F246" s="1071" t="s">
        <v>1050</v>
      </c>
      <c r="G246" s="1076" t="n">
        <v>10.42</v>
      </c>
      <c r="H246" s="1076" t="n">
        <v>10.33</v>
      </c>
      <c r="I246" s="1072" t="n">
        <v>10.27</v>
      </c>
    </row>
    <row r="247" customFormat="false" ht="13.5" hidden="false" customHeight="false" outlineLevel="0" collapsed="false">
      <c r="C247" s="1071" t="s">
        <v>522</v>
      </c>
      <c r="D247" s="1072" t="s">
        <v>1051</v>
      </c>
      <c r="F247" s="1071" t="s">
        <v>1052</v>
      </c>
      <c r="G247" s="1076" t="n">
        <v>10.42</v>
      </c>
      <c r="H247" s="1076" t="n">
        <v>10.33</v>
      </c>
      <c r="I247" s="1072" t="n">
        <v>10.27</v>
      </c>
    </row>
    <row r="248" customFormat="false" ht="13.5" hidden="false" customHeight="false" outlineLevel="0" collapsed="false">
      <c r="C248" s="1071" t="s">
        <v>522</v>
      </c>
      <c r="D248" s="1072" t="s">
        <v>1053</v>
      </c>
      <c r="F248" s="1071" t="s">
        <v>1054</v>
      </c>
      <c r="G248" s="1076" t="n">
        <v>10.42</v>
      </c>
      <c r="H248" s="1076" t="n">
        <v>10.33</v>
      </c>
      <c r="I248" s="1072" t="n">
        <v>10.27</v>
      </c>
    </row>
    <row r="249" customFormat="false" ht="13.5" hidden="false" customHeight="false" outlineLevel="0" collapsed="false">
      <c r="C249" s="1071" t="s">
        <v>522</v>
      </c>
      <c r="D249" s="1072" t="s">
        <v>1055</v>
      </c>
      <c r="F249" s="1071" t="s">
        <v>1056</v>
      </c>
      <c r="G249" s="1076" t="n">
        <v>10.42</v>
      </c>
      <c r="H249" s="1076" t="n">
        <v>10.33</v>
      </c>
      <c r="I249" s="1072" t="n">
        <v>10.27</v>
      </c>
    </row>
    <row r="250" customFormat="false" ht="13.5" hidden="false" customHeight="false" outlineLevel="0" collapsed="false">
      <c r="C250" s="1071" t="s">
        <v>522</v>
      </c>
      <c r="D250" s="1072" t="s">
        <v>1057</v>
      </c>
      <c r="F250" s="1071" t="s">
        <v>1058</v>
      </c>
      <c r="G250" s="1076" t="n">
        <v>10.42</v>
      </c>
      <c r="H250" s="1076" t="n">
        <v>10.33</v>
      </c>
      <c r="I250" s="1072" t="n">
        <v>10.27</v>
      </c>
    </row>
    <row r="251" customFormat="false" ht="13.5" hidden="false" customHeight="false" outlineLevel="0" collapsed="false">
      <c r="C251" s="1071" t="s">
        <v>522</v>
      </c>
      <c r="D251" s="1072" t="s">
        <v>1059</v>
      </c>
      <c r="F251" s="1071" t="s">
        <v>1060</v>
      </c>
      <c r="G251" s="1076" t="n">
        <v>10.42</v>
      </c>
      <c r="H251" s="1076" t="n">
        <v>10.33</v>
      </c>
      <c r="I251" s="1072" t="n">
        <v>10.27</v>
      </c>
    </row>
    <row r="252" customFormat="false" ht="13.5" hidden="false" customHeight="false" outlineLevel="0" collapsed="false">
      <c r="C252" s="1071" t="s">
        <v>522</v>
      </c>
      <c r="D252" s="1072" t="s">
        <v>1061</v>
      </c>
      <c r="F252" s="1071" t="s">
        <v>1062</v>
      </c>
      <c r="G252" s="1076" t="n">
        <v>10.42</v>
      </c>
      <c r="H252" s="1076" t="n">
        <v>10.33</v>
      </c>
      <c r="I252" s="1072" t="n">
        <v>10.27</v>
      </c>
    </row>
    <row r="253" customFormat="false" ht="13.5" hidden="false" customHeight="false" outlineLevel="0" collapsed="false">
      <c r="C253" s="1071" t="s">
        <v>522</v>
      </c>
      <c r="D253" s="1072" t="s">
        <v>1063</v>
      </c>
      <c r="F253" s="1071" t="s">
        <v>1064</v>
      </c>
      <c r="G253" s="1076" t="n">
        <v>10.42</v>
      </c>
      <c r="H253" s="1076" t="n">
        <v>10.33</v>
      </c>
      <c r="I253" s="1072" t="n">
        <v>10.27</v>
      </c>
    </row>
    <row r="254" customFormat="false" ht="13.5" hidden="false" customHeight="false" outlineLevel="0" collapsed="false">
      <c r="C254" s="1071" t="s">
        <v>522</v>
      </c>
      <c r="D254" s="1072" t="s">
        <v>1065</v>
      </c>
      <c r="F254" s="1071" t="s">
        <v>1066</v>
      </c>
      <c r="G254" s="1076" t="n">
        <v>10.42</v>
      </c>
      <c r="H254" s="1076" t="n">
        <v>10.33</v>
      </c>
      <c r="I254" s="1072" t="n">
        <v>10.27</v>
      </c>
    </row>
    <row r="255" customFormat="false" ht="13.5" hidden="false" customHeight="false" outlineLevel="0" collapsed="false">
      <c r="C255" s="1071" t="s">
        <v>522</v>
      </c>
      <c r="D255" s="1072" t="s">
        <v>1067</v>
      </c>
      <c r="F255" s="1071" t="s">
        <v>1068</v>
      </c>
      <c r="G255" s="1076" t="n">
        <v>10.42</v>
      </c>
      <c r="H255" s="1076" t="n">
        <v>10.33</v>
      </c>
      <c r="I255" s="1072" t="n">
        <v>10.27</v>
      </c>
    </row>
    <row r="256" customFormat="false" ht="13.5" hidden="false" customHeight="false" outlineLevel="0" collapsed="false">
      <c r="C256" s="1071" t="s">
        <v>522</v>
      </c>
      <c r="D256" s="1072" t="s">
        <v>1069</v>
      </c>
      <c r="F256" s="1071" t="s">
        <v>1070</v>
      </c>
      <c r="G256" s="1076" t="n">
        <v>10.42</v>
      </c>
      <c r="H256" s="1076" t="n">
        <v>10.33</v>
      </c>
      <c r="I256" s="1072" t="n">
        <v>10.27</v>
      </c>
    </row>
    <row r="257" customFormat="false" ht="13.5" hidden="false" customHeight="false" outlineLevel="0" collapsed="false">
      <c r="C257" s="1071" t="s">
        <v>522</v>
      </c>
      <c r="D257" s="1072" t="s">
        <v>1071</v>
      </c>
      <c r="F257" s="1071" t="s">
        <v>1072</v>
      </c>
      <c r="G257" s="1076" t="n">
        <v>10.42</v>
      </c>
      <c r="H257" s="1076" t="n">
        <v>10.33</v>
      </c>
      <c r="I257" s="1072" t="n">
        <v>10.27</v>
      </c>
    </row>
    <row r="258" customFormat="false" ht="13.5" hidden="false" customHeight="false" outlineLevel="0" collapsed="false">
      <c r="C258" s="1071" t="s">
        <v>522</v>
      </c>
      <c r="D258" s="1072" t="s">
        <v>1073</v>
      </c>
      <c r="F258" s="1071" t="s">
        <v>1074</v>
      </c>
      <c r="G258" s="1076" t="n">
        <v>10.42</v>
      </c>
      <c r="H258" s="1076" t="n">
        <v>10.33</v>
      </c>
      <c r="I258" s="1072" t="n">
        <v>10.27</v>
      </c>
    </row>
    <row r="259" customFormat="false" ht="13.5" hidden="false" customHeight="false" outlineLevel="0" collapsed="false">
      <c r="C259" s="1071" t="s">
        <v>522</v>
      </c>
      <c r="D259" s="1072" t="s">
        <v>1075</v>
      </c>
      <c r="F259" s="1071" t="s">
        <v>1076</v>
      </c>
      <c r="G259" s="1076" t="n">
        <v>10.42</v>
      </c>
      <c r="H259" s="1076" t="n">
        <v>10.33</v>
      </c>
      <c r="I259" s="1072" t="n">
        <v>10.27</v>
      </c>
    </row>
    <row r="260" customFormat="false" ht="13.5" hidden="false" customHeight="false" outlineLevel="0" collapsed="false">
      <c r="C260" s="1071" t="s">
        <v>522</v>
      </c>
      <c r="D260" s="1072" t="s">
        <v>1077</v>
      </c>
      <c r="F260" s="1071" t="s">
        <v>1078</v>
      </c>
      <c r="G260" s="1076" t="n">
        <v>10.42</v>
      </c>
      <c r="H260" s="1076" t="n">
        <v>10.33</v>
      </c>
      <c r="I260" s="1072" t="n">
        <v>10.27</v>
      </c>
    </row>
    <row r="261" customFormat="false" ht="13.5" hidden="false" customHeight="false" outlineLevel="0" collapsed="false">
      <c r="C261" s="1071" t="s">
        <v>525</v>
      </c>
      <c r="D261" s="1072" t="s">
        <v>849</v>
      </c>
      <c r="F261" s="1071" t="s">
        <v>1079</v>
      </c>
      <c r="G261" s="1076" t="n">
        <v>10.42</v>
      </c>
      <c r="H261" s="1076" t="n">
        <v>10.33</v>
      </c>
      <c r="I261" s="1072" t="n">
        <v>10.27</v>
      </c>
    </row>
    <row r="262" customFormat="false" ht="13.5" hidden="false" customHeight="false" outlineLevel="0" collapsed="false">
      <c r="C262" s="1071" t="s">
        <v>525</v>
      </c>
      <c r="D262" s="1072" t="s">
        <v>1080</v>
      </c>
      <c r="F262" s="1071" t="s">
        <v>1081</v>
      </c>
      <c r="G262" s="1076" t="n">
        <v>10.42</v>
      </c>
      <c r="H262" s="1076" t="n">
        <v>10.33</v>
      </c>
      <c r="I262" s="1072" t="n">
        <v>10.27</v>
      </c>
    </row>
    <row r="263" customFormat="false" ht="13.5" hidden="false" customHeight="false" outlineLevel="0" collapsed="false">
      <c r="C263" s="1071" t="s">
        <v>525</v>
      </c>
      <c r="D263" s="1072" t="s">
        <v>1082</v>
      </c>
      <c r="F263" s="1071" t="s">
        <v>1083</v>
      </c>
      <c r="G263" s="1076" t="n">
        <v>10.42</v>
      </c>
      <c r="H263" s="1076" t="n">
        <v>10.33</v>
      </c>
      <c r="I263" s="1072" t="n">
        <v>10.27</v>
      </c>
    </row>
    <row r="264" customFormat="false" ht="13.5" hidden="false" customHeight="false" outlineLevel="0" collapsed="false">
      <c r="C264" s="1071" t="s">
        <v>525</v>
      </c>
      <c r="D264" s="1072" t="s">
        <v>1084</v>
      </c>
      <c r="F264" s="1071" t="s">
        <v>1085</v>
      </c>
      <c r="G264" s="1076" t="n">
        <v>10.42</v>
      </c>
      <c r="H264" s="1076" t="n">
        <v>10.33</v>
      </c>
      <c r="I264" s="1072" t="n">
        <v>10.27</v>
      </c>
    </row>
    <row r="265" customFormat="false" ht="13.5" hidden="false" customHeight="false" outlineLevel="0" collapsed="false">
      <c r="C265" s="1071" t="s">
        <v>525</v>
      </c>
      <c r="D265" s="1072" t="s">
        <v>1086</v>
      </c>
      <c r="F265" s="1071" t="s">
        <v>1087</v>
      </c>
      <c r="G265" s="1076" t="n">
        <v>10.42</v>
      </c>
      <c r="H265" s="1076" t="n">
        <v>10.33</v>
      </c>
      <c r="I265" s="1072" t="n">
        <v>10.27</v>
      </c>
    </row>
    <row r="266" customFormat="false" ht="13.5" hidden="false" customHeight="false" outlineLevel="0" collapsed="false">
      <c r="C266" s="1071" t="s">
        <v>525</v>
      </c>
      <c r="D266" s="1072" t="s">
        <v>1088</v>
      </c>
      <c r="F266" s="1071" t="s">
        <v>1089</v>
      </c>
      <c r="G266" s="1076" t="n">
        <v>10.42</v>
      </c>
      <c r="H266" s="1076" t="n">
        <v>10.33</v>
      </c>
      <c r="I266" s="1072" t="n">
        <v>10.27</v>
      </c>
    </row>
    <row r="267" customFormat="false" ht="13.5" hidden="false" customHeight="false" outlineLevel="0" collapsed="false">
      <c r="C267" s="1071" t="s">
        <v>525</v>
      </c>
      <c r="D267" s="1072" t="s">
        <v>1090</v>
      </c>
      <c r="F267" s="1071" t="s">
        <v>1091</v>
      </c>
      <c r="G267" s="1076" t="n">
        <v>10.42</v>
      </c>
      <c r="H267" s="1076" t="n">
        <v>10.33</v>
      </c>
      <c r="I267" s="1072" t="n">
        <v>10.27</v>
      </c>
    </row>
    <row r="268" customFormat="false" ht="13.5" hidden="false" customHeight="false" outlineLevel="0" collapsed="false">
      <c r="C268" s="1071" t="s">
        <v>525</v>
      </c>
      <c r="D268" s="1072" t="s">
        <v>851</v>
      </c>
      <c r="F268" s="1071" t="s">
        <v>1092</v>
      </c>
      <c r="G268" s="1076" t="n">
        <v>10.42</v>
      </c>
      <c r="H268" s="1076" t="n">
        <v>10.33</v>
      </c>
      <c r="I268" s="1072" t="n">
        <v>10.27</v>
      </c>
    </row>
    <row r="269" customFormat="false" ht="13.5" hidden="false" customHeight="false" outlineLevel="0" collapsed="false">
      <c r="C269" s="1071" t="s">
        <v>525</v>
      </c>
      <c r="D269" s="1072" t="s">
        <v>1093</v>
      </c>
      <c r="F269" s="1071" t="s">
        <v>1094</v>
      </c>
      <c r="G269" s="1076" t="n">
        <v>10.42</v>
      </c>
      <c r="H269" s="1076" t="n">
        <v>10.33</v>
      </c>
      <c r="I269" s="1072" t="n">
        <v>10.27</v>
      </c>
    </row>
    <row r="270" customFormat="false" ht="13.5" hidden="false" customHeight="false" outlineLevel="0" collapsed="false">
      <c r="C270" s="1071" t="s">
        <v>525</v>
      </c>
      <c r="D270" s="1072" t="s">
        <v>1095</v>
      </c>
      <c r="F270" s="1071" t="s">
        <v>1096</v>
      </c>
      <c r="G270" s="1076" t="n">
        <v>10.42</v>
      </c>
      <c r="H270" s="1076" t="n">
        <v>10.33</v>
      </c>
      <c r="I270" s="1072" t="n">
        <v>10.27</v>
      </c>
    </row>
    <row r="271" customFormat="false" ht="13.5" hidden="false" customHeight="false" outlineLevel="0" collapsed="false">
      <c r="C271" s="1071" t="s">
        <v>525</v>
      </c>
      <c r="D271" s="1072" t="s">
        <v>1097</v>
      </c>
      <c r="F271" s="1071" t="s">
        <v>1098</v>
      </c>
      <c r="G271" s="1076" t="n">
        <v>10.42</v>
      </c>
      <c r="H271" s="1076" t="n">
        <v>10.33</v>
      </c>
      <c r="I271" s="1072" t="n">
        <v>10.27</v>
      </c>
    </row>
    <row r="272" customFormat="false" ht="13.5" hidden="false" customHeight="false" outlineLevel="0" collapsed="false">
      <c r="C272" s="1071" t="s">
        <v>525</v>
      </c>
      <c r="D272" s="1072" t="s">
        <v>1099</v>
      </c>
      <c r="F272" s="1071" t="s">
        <v>1100</v>
      </c>
      <c r="G272" s="1076" t="n">
        <v>10.42</v>
      </c>
      <c r="H272" s="1076" t="n">
        <v>10.33</v>
      </c>
      <c r="I272" s="1072" t="n">
        <v>10.27</v>
      </c>
    </row>
    <row r="273" customFormat="false" ht="13.5" hidden="false" customHeight="false" outlineLevel="0" collapsed="false">
      <c r="C273" s="1071" t="s">
        <v>525</v>
      </c>
      <c r="D273" s="1072" t="s">
        <v>1101</v>
      </c>
      <c r="F273" s="1071" t="s">
        <v>1102</v>
      </c>
      <c r="G273" s="1076" t="n">
        <v>10.42</v>
      </c>
      <c r="H273" s="1076" t="n">
        <v>10.33</v>
      </c>
      <c r="I273" s="1072" t="n">
        <v>10.27</v>
      </c>
    </row>
    <row r="274" customFormat="false" ht="13.5" hidden="false" customHeight="false" outlineLevel="0" collapsed="false">
      <c r="C274" s="1071" t="s">
        <v>525</v>
      </c>
      <c r="D274" s="1072" t="s">
        <v>1103</v>
      </c>
      <c r="F274" s="1071" t="s">
        <v>1104</v>
      </c>
      <c r="G274" s="1076" t="n">
        <v>10.42</v>
      </c>
      <c r="H274" s="1076" t="n">
        <v>10.33</v>
      </c>
      <c r="I274" s="1072" t="n">
        <v>10.27</v>
      </c>
    </row>
    <row r="275" customFormat="false" ht="13.5" hidden="false" customHeight="false" outlineLevel="0" collapsed="false">
      <c r="C275" s="1071" t="s">
        <v>525</v>
      </c>
      <c r="D275" s="1072" t="s">
        <v>1105</v>
      </c>
      <c r="F275" s="1071" t="s">
        <v>1106</v>
      </c>
      <c r="G275" s="1076" t="n">
        <v>10.42</v>
      </c>
      <c r="H275" s="1076" t="n">
        <v>10.33</v>
      </c>
      <c r="I275" s="1072" t="n">
        <v>10.27</v>
      </c>
    </row>
    <row r="276" customFormat="false" ht="13.5" hidden="false" customHeight="false" outlineLevel="0" collapsed="false">
      <c r="C276" s="1071" t="s">
        <v>525</v>
      </c>
      <c r="D276" s="1072" t="s">
        <v>1107</v>
      </c>
      <c r="F276" s="1071" t="s">
        <v>1108</v>
      </c>
      <c r="G276" s="1076" t="n">
        <v>10.42</v>
      </c>
      <c r="H276" s="1076" t="n">
        <v>10.33</v>
      </c>
      <c r="I276" s="1072" t="n">
        <v>10.27</v>
      </c>
    </row>
    <row r="277" customFormat="false" ht="13.5" hidden="false" customHeight="false" outlineLevel="0" collapsed="false">
      <c r="C277" s="1071" t="s">
        <v>525</v>
      </c>
      <c r="D277" s="1072" t="s">
        <v>1109</v>
      </c>
      <c r="F277" s="1071" t="s">
        <v>1110</v>
      </c>
      <c r="G277" s="1076" t="n">
        <v>10.42</v>
      </c>
      <c r="H277" s="1076" t="n">
        <v>10.33</v>
      </c>
      <c r="I277" s="1072" t="n">
        <v>10.27</v>
      </c>
    </row>
    <row r="278" customFormat="false" ht="13.5" hidden="false" customHeight="false" outlineLevel="0" collapsed="false">
      <c r="C278" s="1071" t="s">
        <v>525</v>
      </c>
      <c r="D278" s="1072" t="s">
        <v>1111</v>
      </c>
      <c r="F278" s="1071" t="s">
        <v>1112</v>
      </c>
      <c r="G278" s="1076" t="n">
        <v>10.42</v>
      </c>
      <c r="H278" s="1076" t="n">
        <v>10.33</v>
      </c>
      <c r="I278" s="1072" t="n">
        <v>10.27</v>
      </c>
    </row>
    <row r="279" customFormat="false" ht="13.5" hidden="false" customHeight="false" outlineLevel="0" collapsed="false">
      <c r="C279" s="1071" t="s">
        <v>525</v>
      </c>
      <c r="D279" s="1072" t="s">
        <v>1113</v>
      </c>
      <c r="F279" s="1071" t="s">
        <v>1114</v>
      </c>
      <c r="G279" s="1076" t="n">
        <v>10.42</v>
      </c>
      <c r="H279" s="1076" t="n">
        <v>10.33</v>
      </c>
      <c r="I279" s="1072" t="n">
        <v>10.27</v>
      </c>
    </row>
    <row r="280" customFormat="false" ht="13.5" hidden="false" customHeight="false" outlineLevel="0" collapsed="false">
      <c r="C280" s="1071" t="s">
        <v>525</v>
      </c>
      <c r="D280" s="1072" t="s">
        <v>1115</v>
      </c>
      <c r="F280" s="1071" t="s">
        <v>1116</v>
      </c>
      <c r="G280" s="1076" t="n">
        <v>10.42</v>
      </c>
      <c r="H280" s="1076" t="n">
        <v>10.33</v>
      </c>
      <c r="I280" s="1072" t="n">
        <v>10.27</v>
      </c>
    </row>
    <row r="281" customFormat="false" ht="13.5" hidden="false" customHeight="false" outlineLevel="0" collapsed="false">
      <c r="C281" s="1071" t="s">
        <v>525</v>
      </c>
      <c r="D281" s="1072" t="s">
        <v>1117</v>
      </c>
      <c r="F281" s="1071" t="s">
        <v>1118</v>
      </c>
      <c r="G281" s="1076" t="n">
        <v>10.42</v>
      </c>
      <c r="H281" s="1076" t="n">
        <v>10.33</v>
      </c>
      <c r="I281" s="1072" t="n">
        <v>10.27</v>
      </c>
    </row>
    <row r="282" customFormat="false" ht="13.5" hidden="false" customHeight="false" outlineLevel="0" collapsed="false">
      <c r="C282" s="1071" t="s">
        <v>525</v>
      </c>
      <c r="D282" s="1072" t="s">
        <v>1119</v>
      </c>
      <c r="F282" s="1071" t="s">
        <v>517</v>
      </c>
      <c r="G282" s="1076" t="n">
        <v>10.21</v>
      </c>
      <c r="H282" s="1076" t="n">
        <v>10.17</v>
      </c>
      <c r="I282" s="1072" t="n">
        <v>10.14</v>
      </c>
    </row>
    <row r="283" customFormat="false" ht="13.5" hidden="false" customHeight="false" outlineLevel="0" collapsed="false">
      <c r="C283" s="1071" t="s">
        <v>525</v>
      </c>
      <c r="D283" s="1072" t="s">
        <v>1120</v>
      </c>
      <c r="F283" s="1071" t="s">
        <v>1121</v>
      </c>
      <c r="G283" s="1076" t="n">
        <v>10.21</v>
      </c>
      <c r="H283" s="1076" t="n">
        <v>10.17</v>
      </c>
      <c r="I283" s="1072" t="n">
        <v>10.14</v>
      </c>
    </row>
    <row r="284" customFormat="false" ht="13.5" hidden="false" customHeight="false" outlineLevel="0" collapsed="false">
      <c r="C284" s="1071" t="s">
        <v>525</v>
      </c>
      <c r="D284" s="1072" t="s">
        <v>1122</v>
      </c>
      <c r="F284" s="1071" t="s">
        <v>1123</v>
      </c>
      <c r="G284" s="1076" t="n">
        <v>10.21</v>
      </c>
      <c r="H284" s="1076" t="n">
        <v>10.17</v>
      </c>
      <c r="I284" s="1072" t="n">
        <v>10.14</v>
      </c>
    </row>
    <row r="285" customFormat="false" ht="13.5" hidden="false" customHeight="false" outlineLevel="0" collapsed="false">
      <c r="C285" s="1071" t="s">
        <v>525</v>
      </c>
      <c r="D285" s="1072" t="s">
        <v>1124</v>
      </c>
      <c r="F285" s="1071" t="s">
        <v>1125</v>
      </c>
      <c r="G285" s="1076" t="n">
        <v>10.21</v>
      </c>
      <c r="H285" s="1076" t="n">
        <v>10.17</v>
      </c>
      <c r="I285" s="1072" t="n">
        <v>10.14</v>
      </c>
    </row>
    <row r="286" customFormat="false" ht="13.5" hidden="false" customHeight="false" outlineLevel="0" collapsed="false">
      <c r="C286" s="1071" t="s">
        <v>525</v>
      </c>
      <c r="D286" s="1072" t="s">
        <v>1126</v>
      </c>
      <c r="F286" s="1071" t="s">
        <v>1127</v>
      </c>
      <c r="G286" s="1076" t="n">
        <v>10.21</v>
      </c>
      <c r="H286" s="1076" t="n">
        <v>10.17</v>
      </c>
      <c r="I286" s="1072" t="n">
        <v>10.14</v>
      </c>
    </row>
    <row r="287" customFormat="false" ht="13.5" hidden="false" customHeight="false" outlineLevel="0" collapsed="false">
      <c r="C287" s="1071" t="s">
        <v>525</v>
      </c>
      <c r="D287" s="1072" t="s">
        <v>1128</v>
      </c>
      <c r="F287" s="1071" t="s">
        <v>1129</v>
      </c>
      <c r="G287" s="1076" t="n">
        <v>10.21</v>
      </c>
      <c r="H287" s="1076" t="n">
        <v>10.17</v>
      </c>
      <c r="I287" s="1072" t="n">
        <v>10.14</v>
      </c>
    </row>
    <row r="288" customFormat="false" ht="13.5" hidden="false" customHeight="false" outlineLevel="0" collapsed="false">
      <c r="C288" s="1071" t="s">
        <v>525</v>
      </c>
      <c r="D288" s="1072" t="s">
        <v>1130</v>
      </c>
      <c r="F288" s="1071" t="s">
        <v>1131</v>
      </c>
      <c r="G288" s="1076" t="n">
        <v>10.21</v>
      </c>
      <c r="H288" s="1076" t="n">
        <v>10.17</v>
      </c>
      <c r="I288" s="1072" t="n">
        <v>10.14</v>
      </c>
    </row>
    <row r="289" customFormat="false" ht="13.5" hidden="false" customHeight="false" outlineLevel="0" collapsed="false">
      <c r="C289" s="1071" t="s">
        <v>525</v>
      </c>
      <c r="D289" s="1072" t="s">
        <v>1132</v>
      </c>
      <c r="F289" s="1071" t="s">
        <v>1133</v>
      </c>
      <c r="G289" s="1076" t="n">
        <v>10.21</v>
      </c>
      <c r="H289" s="1076" t="n">
        <v>10.17</v>
      </c>
      <c r="I289" s="1072" t="n">
        <v>10.14</v>
      </c>
    </row>
    <row r="290" customFormat="false" ht="13.5" hidden="false" customHeight="false" outlineLevel="0" collapsed="false">
      <c r="C290" s="1071" t="s">
        <v>525</v>
      </c>
      <c r="D290" s="1072" t="s">
        <v>1134</v>
      </c>
      <c r="F290" s="1071" t="s">
        <v>1135</v>
      </c>
      <c r="G290" s="1076" t="n">
        <v>10.21</v>
      </c>
      <c r="H290" s="1076" t="n">
        <v>10.17</v>
      </c>
      <c r="I290" s="1072" t="n">
        <v>10.14</v>
      </c>
    </row>
    <row r="291" customFormat="false" ht="13.5" hidden="false" customHeight="false" outlineLevel="0" collapsed="false">
      <c r="C291" s="1071" t="s">
        <v>525</v>
      </c>
      <c r="D291" s="1072" t="s">
        <v>1136</v>
      </c>
      <c r="F291" s="1071" t="s">
        <v>1137</v>
      </c>
      <c r="G291" s="1076" t="n">
        <v>10.21</v>
      </c>
      <c r="H291" s="1076" t="n">
        <v>10.17</v>
      </c>
      <c r="I291" s="1072" t="n">
        <v>10.14</v>
      </c>
    </row>
    <row r="292" customFormat="false" ht="13.5" hidden="false" customHeight="false" outlineLevel="0" collapsed="false">
      <c r="C292" s="1071" t="s">
        <v>525</v>
      </c>
      <c r="D292" s="1072" t="s">
        <v>1138</v>
      </c>
      <c r="F292" s="1071" t="s">
        <v>1139</v>
      </c>
      <c r="G292" s="1076" t="n">
        <v>10.21</v>
      </c>
      <c r="H292" s="1076" t="n">
        <v>10.17</v>
      </c>
      <c r="I292" s="1072" t="n">
        <v>10.14</v>
      </c>
    </row>
    <row r="293" customFormat="false" ht="13.5" hidden="false" customHeight="false" outlineLevel="0" collapsed="false">
      <c r="C293" s="1071" t="s">
        <v>525</v>
      </c>
      <c r="D293" s="1072" t="s">
        <v>1140</v>
      </c>
      <c r="F293" s="1071" t="s">
        <v>1141</v>
      </c>
      <c r="G293" s="1076" t="n">
        <v>10.21</v>
      </c>
      <c r="H293" s="1076" t="n">
        <v>10.17</v>
      </c>
      <c r="I293" s="1072" t="n">
        <v>10.14</v>
      </c>
    </row>
    <row r="294" customFormat="false" ht="13.5" hidden="false" customHeight="false" outlineLevel="0" collapsed="false">
      <c r="C294" s="1071" t="s">
        <v>525</v>
      </c>
      <c r="D294" s="1072" t="s">
        <v>1142</v>
      </c>
      <c r="F294" s="1071" t="s">
        <v>1143</v>
      </c>
      <c r="G294" s="1076" t="n">
        <v>10.21</v>
      </c>
      <c r="H294" s="1076" t="n">
        <v>10.17</v>
      </c>
      <c r="I294" s="1072" t="n">
        <v>10.14</v>
      </c>
    </row>
    <row r="295" customFormat="false" ht="13.5" hidden="false" customHeight="false" outlineLevel="0" collapsed="false">
      <c r="C295" s="1071" t="s">
        <v>525</v>
      </c>
      <c r="D295" s="1072" t="s">
        <v>1144</v>
      </c>
      <c r="F295" s="1071" t="s">
        <v>1145</v>
      </c>
      <c r="G295" s="1076" t="n">
        <v>10.21</v>
      </c>
      <c r="H295" s="1076" t="n">
        <v>10.17</v>
      </c>
      <c r="I295" s="1072" t="n">
        <v>10.14</v>
      </c>
    </row>
    <row r="296" customFormat="false" ht="13.5" hidden="false" customHeight="false" outlineLevel="0" collapsed="false">
      <c r="C296" s="1071" t="s">
        <v>528</v>
      </c>
      <c r="D296" s="1072" t="s">
        <v>1146</v>
      </c>
      <c r="F296" s="1071" t="s">
        <v>1147</v>
      </c>
      <c r="G296" s="1076" t="n">
        <v>10.21</v>
      </c>
      <c r="H296" s="1076" t="n">
        <v>10.17</v>
      </c>
      <c r="I296" s="1072" t="n">
        <v>10.14</v>
      </c>
    </row>
    <row r="297" customFormat="false" ht="13.5" hidden="false" customHeight="false" outlineLevel="0" collapsed="false">
      <c r="C297" s="1071" t="s">
        <v>528</v>
      </c>
      <c r="D297" s="1072" t="s">
        <v>1148</v>
      </c>
      <c r="F297" s="1071" t="s">
        <v>1149</v>
      </c>
      <c r="G297" s="1076" t="n">
        <v>10.21</v>
      </c>
      <c r="H297" s="1076" t="n">
        <v>10.17</v>
      </c>
      <c r="I297" s="1072" t="n">
        <v>10.14</v>
      </c>
    </row>
    <row r="298" customFormat="false" ht="13.5" hidden="false" customHeight="false" outlineLevel="0" collapsed="false">
      <c r="C298" s="1071" t="s">
        <v>528</v>
      </c>
      <c r="D298" s="1072" t="s">
        <v>1150</v>
      </c>
      <c r="F298" s="1071" t="s">
        <v>1151</v>
      </c>
      <c r="G298" s="1076" t="n">
        <v>10.21</v>
      </c>
      <c r="H298" s="1076" t="n">
        <v>10.17</v>
      </c>
      <c r="I298" s="1072" t="n">
        <v>10.14</v>
      </c>
    </row>
    <row r="299" customFormat="false" ht="13.5" hidden="false" customHeight="false" outlineLevel="0" collapsed="false">
      <c r="C299" s="1071" t="s">
        <v>528</v>
      </c>
      <c r="D299" s="1072" t="s">
        <v>1152</v>
      </c>
      <c r="F299" s="1071" t="s">
        <v>1153</v>
      </c>
      <c r="G299" s="1076" t="n">
        <v>10.21</v>
      </c>
      <c r="H299" s="1076" t="n">
        <v>10.17</v>
      </c>
      <c r="I299" s="1072" t="n">
        <v>10.14</v>
      </c>
    </row>
    <row r="300" customFormat="false" ht="13.5" hidden="false" customHeight="false" outlineLevel="0" collapsed="false">
      <c r="C300" s="1071" t="s">
        <v>528</v>
      </c>
      <c r="D300" s="1072" t="s">
        <v>1154</v>
      </c>
      <c r="F300" s="1071" t="s">
        <v>1155</v>
      </c>
      <c r="G300" s="1076" t="n">
        <v>10.21</v>
      </c>
      <c r="H300" s="1076" t="n">
        <v>10.17</v>
      </c>
      <c r="I300" s="1072" t="n">
        <v>10.14</v>
      </c>
    </row>
    <row r="301" customFormat="false" ht="13.5" hidden="false" customHeight="false" outlineLevel="0" collapsed="false">
      <c r="C301" s="1071" t="s">
        <v>528</v>
      </c>
      <c r="D301" s="1072" t="s">
        <v>1156</v>
      </c>
      <c r="F301" s="1071" t="s">
        <v>1157</v>
      </c>
      <c r="G301" s="1076" t="n">
        <v>10.21</v>
      </c>
      <c r="H301" s="1076" t="n">
        <v>10.17</v>
      </c>
      <c r="I301" s="1072" t="n">
        <v>10.14</v>
      </c>
    </row>
    <row r="302" customFormat="false" ht="13.5" hidden="false" customHeight="false" outlineLevel="0" collapsed="false">
      <c r="C302" s="1071" t="s">
        <v>528</v>
      </c>
      <c r="D302" s="1072" t="s">
        <v>1158</v>
      </c>
      <c r="F302" s="1071" t="s">
        <v>1159</v>
      </c>
      <c r="G302" s="1076" t="n">
        <v>10.21</v>
      </c>
      <c r="H302" s="1076" t="n">
        <v>10.17</v>
      </c>
      <c r="I302" s="1072" t="n">
        <v>10.14</v>
      </c>
    </row>
    <row r="303" customFormat="false" ht="13.5" hidden="false" customHeight="false" outlineLevel="0" collapsed="false">
      <c r="C303" s="1071" t="s">
        <v>528</v>
      </c>
      <c r="D303" s="1072" t="s">
        <v>1160</v>
      </c>
      <c r="F303" s="1071" t="s">
        <v>1161</v>
      </c>
      <c r="G303" s="1076" t="n">
        <v>10.21</v>
      </c>
      <c r="H303" s="1076" t="n">
        <v>10.17</v>
      </c>
      <c r="I303" s="1072" t="n">
        <v>10.14</v>
      </c>
    </row>
    <row r="304" customFormat="false" ht="13.5" hidden="false" customHeight="false" outlineLevel="0" collapsed="false">
      <c r="C304" s="1071" t="s">
        <v>528</v>
      </c>
      <c r="D304" s="1072" t="s">
        <v>1162</v>
      </c>
      <c r="F304" s="1071" t="s">
        <v>1163</v>
      </c>
      <c r="G304" s="1076" t="n">
        <v>10.21</v>
      </c>
      <c r="H304" s="1076" t="n">
        <v>10.17</v>
      </c>
      <c r="I304" s="1072" t="n">
        <v>10.14</v>
      </c>
    </row>
    <row r="305" customFormat="false" ht="13.5" hidden="false" customHeight="false" outlineLevel="0" collapsed="false">
      <c r="C305" s="1071" t="s">
        <v>528</v>
      </c>
      <c r="D305" s="1072" t="s">
        <v>1164</v>
      </c>
      <c r="F305" s="1071" t="s">
        <v>1165</v>
      </c>
      <c r="G305" s="1076" t="n">
        <v>10.21</v>
      </c>
      <c r="H305" s="1076" t="n">
        <v>10.17</v>
      </c>
      <c r="I305" s="1072" t="n">
        <v>10.14</v>
      </c>
    </row>
    <row r="306" customFormat="false" ht="13.5" hidden="false" customHeight="false" outlineLevel="0" collapsed="false">
      <c r="C306" s="1071" t="s">
        <v>528</v>
      </c>
      <c r="D306" s="1072" t="s">
        <v>1166</v>
      </c>
      <c r="F306" s="1071" t="s">
        <v>1167</v>
      </c>
      <c r="G306" s="1076" t="n">
        <v>10.21</v>
      </c>
      <c r="H306" s="1076" t="n">
        <v>10.17</v>
      </c>
      <c r="I306" s="1072" t="n">
        <v>10.14</v>
      </c>
    </row>
    <row r="307" customFormat="false" ht="13.5" hidden="false" customHeight="false" outlineLevel="0" collapsed="false">
      <c r="C307" s="1071" t="s">
        <v>528</v>
      </c>
      <c r="D307" s="1072" t="s">
        <v>1168</v>
      </c>
      <c r="F307" s="1071" t="s">
        <v>1169</v>
      </c>
      <c r="G307" s="1076" t="n">
        <v>10.21</v>
      </c>
      <c r="H307" s="1076" t="n">
        <v>10.17</v>
      </c>
      <c r="I307" s="1072" t="n">
        <v>10.14</v>
      </c>
    </row>
    <row r="308" customFormat="false" ht="13.5" hidden="false" customHeight="false" outlineLevel="0" collapsed="false">
      <c r="C308" s="1071" t="s">
        <v>528</v>
      </c>
      <c r="D308" s="1072" t="s">
        <v>1170</v>
      </c>
      <c r="F308" s="1071" t="s">
        <v>1171</v>
      </c>
      <c r="G308" s="1076" t="n">
        <v>10.21</v>
      </c>
      <c r="H308" s="1076" t="n">
        <v>10.17</v>
      </c>
      <c r="I308" s="1072" t="n">
        <v>10.14</v>
      </c>
    </row>
    <row r="309" customFormat="false" ht="13.5" hidden="false" customHeight="false" outlineLevel="0" collapsed="false">
      <c r="C309" s="1071" t="s">
        <v>528</v>
      </c>
      <c r="D309" s="1072" t="s">
        <v>1172</v>
      </c>
      <c r="F309" s="1071" t="s">
        <v>1173</v>
      </c>
      <c r="G309" s="1076" t="n">
        <v>10.21</v>
      </c>
      <c r="H309" s="1076" t="n">
        <v>10.17</v>
      </c>
      <c r="I309" s="1072" t="n">
        <v>10.14</v>
      </c>
    </row>
    <row r="310" customFormat="false" ht="13.5" hidden="false" customHeight="false" outlineLevel="0" collapsed="false">
      <c r="C310" s="1071" t="s">
        <v>528</v>
      </c>
      <c r="D310" s="1072" t="s">
        <v>1174</v>
      </c>
      <c r="F310" s="1071" t="s">
        <v>1175</v>
      </c>
      <c r="G310" s="1076" t="n">
        <v>10.21</v>
      </c>
      <c r="H310" s="1076" t="n">
        <v>10.17</v>
      </c>
      <c r="I310" s="1072" t="n">
        <v>10.14</v>
      </c>
    </row>
    <row r="311" customFormat="false" ht="13.5" hidden="false" customHeight="false" outlineLevel="0" collapsed="false">
      <c r="C311" s="1071" t="s">
        <v>528</v>
      </c>
      <c r="D311" s="1072" t="s">
        <v>1176</v>
      </c>
      <c r="F311" s="1071" t="s">
        <v>1177</v>
      </c>
      <c r="G311" s="1076" t="n">
        <v>10.21</v>
      </c>
      <c r="H311" s="1076" t="n">
        <v>10.17</v>
      </c>
      <c r="I311" s="1072" t="n">
        <v>10.14</v>
      </c>
    </row>
    <row r="312" customFormat="false" ht="13.5" hidden="false" customHeight="false" outlineLevel="0" collapsed="false">
      <c r="C312" s="1071" t="s">
        <v>528</v>
      </c>
      <c r="D312" s="1072" t="s">
        <v>1178</v>
      </c>
      <c r="F312" s="1071" t="s">
        <v>1179</v>
      </c>
      <c r="G312" s="1076" t="n">
        <v>10.21</v>
      </c>
      <c r="H312" s="1076" t="n">
        <v>10.17</v>
      </c>
      <c r="I312" s="1072" t="n">
        <v>10.14</v>
      </c>
    </row>
    <row r="313" customFormat="false" ht="13.5" hidden="false" customHeight="false" outlineLevel="0" collapsed="false">
      <c r="C313" s="1071" t="s">
        <v>528</v>
      </c>
      <c r="D313" s="1072" t="s">
        <v>1180</v>
      </c>
      <c r="F313" s="1071" t="s">
        <v>1181</v>
      </c>
      <c r="G313" s="1076" t="n">
        <v>10.21</v>
      </c>
      <c r="H313" s="1076" t="n">
        <v>10.17</v>
      </c>
      <c r="I313" s="1072" t="n">
        <v>10.14</v>
      </c>
    </row>
    <row r="314" customFormat="false" ht="13.5" hidden="false" customHeight="false" outlineLevel="0" collapsed="false">
      <c r="C314" s="1071" t="s">
        <v>528</v>
      </c>
      <c r="D314" s="1072" t="s">
        <v>1182</v>
      </c>
      <c r="F314" s="1071" t="s">
        <v>1183</v>
      </c>
      <c r="G314" s="1076" t="n">
        <v>10.21</v>
      </c>
      <c r="H314" s="1076" t="n">
        <v>10.17</v>
      </c>
      <c r="I314" s="1072" t="n">
        <v>10.14</v>
      </c>
    </row>
    <row r="315" customFormat="false" ht="13.5" hidden="false" customHeight="false" outlineLevel="0" collapsed="false">
      <c r="C315" s="1071" t="s">
        <v>528</v>
      </c>
      <c r="D315" s="1072" t="s">
        <v>1184</v>
      </c>
      <c r="F315" s="1071" t="s">
        <v>1185</v>
      </c>
      <c r="G315" s="1076" t="n">
        <v>10.21</v>
      </c>
      <c r="H315" s="1076" t="n">
        <v>10.17</v>
      </c>
      <c r="I315" s="1072" t="n">
        <v>10.14</v>
      </c>
    </row>
    <row r="316" customFormat="false" ht="13.5" hidden="false" customHeight="false" outlineLevel="0" collapsed="false">
      <c r="C316" s="1071" t="s">
        <v>528</v>
      </c>
      <c r="D316" s="1072" t="s">
        <v>1186</v>
      </c>
      <c r="F316" s="1071" t="s">
        <v>1187</v>
      </c>
      <c r="G316" s="1076" t="n">
        <v>10.21</v>
      </c>
      <c r="H316" s="1076" t="n">
        <v>10.17</v>
      </c>
      <c r="I316" s="1072" t="n">
        <v>10.14</v>
      </c>
    </row>
    <row r="317" customFormat="false" ht="13.5" hidden="false" customHeight="false" outlineLevel="0" collapsed="false">
      <c r="C317" s="1071" t="s">
        <v>528</v>
      </c>
      <c r="D317" s="1072" t="s">
        <v>1188</v>
      </c>
      <c r="F317" s="1071" t="s">
        <v>1189</v>
      </c>
      <c r="G317" s="1076" t="n">
        <v>10.21</v>
      </c>
      <c r="H317" s="1076" t="n">
        <v>10.17</v>
      </c>
      <c r="I317" s="1072" t="n">
        <v>10.14</v>
      </c>
    </row>
    <row r="318" customFormat="false" ht="13.5" hidden="false" customHeight="false" outlineLevel="0" collapsed="false">
      <c r="C318" s="1071" t="s">
        <v>528</v>
      </c>
      <c r="D318" s="1072" t="s">
        <v>1190</v>
      </c>
      <c r="F318" s="1071" t="s">
        <v>1191</v>
      </c>
      <c r="G318" s="1076" t="n">
        <v>10.21</v>
      </c>
      <c r="H318" s="1076" t="n">
        <v>10.17</v>
      </c>
      <c r="I318" s="1072" t="n">
        <v>10.14</v>
      </c>
    </row>
    <row r="319" customFormat="false" ht="13.5" hidden="false" customHeight="false" outlineLevel="0" collapsed="false">
      <c r="C319" s="1071" t="s">
        <v>528</v>
      </c>
      <c r="D319" s="1072" t="s">
        <v>1192</v>
      </c>
      <c r="F319" s="1071" t="s">
        <v>1193</v>
      </c>
      <c r="G319" s="1076" t="n">
        <v>10.21</v>
      </c>
      <c r="H319" s="1076" t="n">
        <v>10.17</v>
      </c>
      <c r="I319" s="1072" t="n">
        <v>10.14</v>
      </c>
    </row>
    <row r="320" customFormat="false" ht="13.5" hidden="false" customHeight="false" outlineLevel="0" collapsed="false">
      <c r="C320" s="1071" t="s">
        <v>528</v>
      </c>
      <c r="D320" s="1072" t="s">
        <v>1194</v>
      </c>
      <c r="F320" s="1071" t="s">
        <v>1195</v>
      </c>
      <c r="G320" s="1076" t="n">
        <v>10.21</v>
      </c>
      <c r="H320" s="1076" t="n">
        <v>10.17</v>
      </c>
      <c r="I320" s="1072" t="n">
        <v>10.14</v>
      </c>
    </row>
    <row r="321" customFormat="false" ht="13.5" hidden="false" customHeight="false" outlineLevel="0" collapsed="false">
      <c r="C321" s="1071" t="s">
        <v>531</v>
      </c>
      <c r="D321" s="1072" t="s">
        <v>1196</v>
      </c>
      <c r="F321" s="1071" t="s">
        <v>1197</v>
      </c>
      <c r="G321" s="1076" t="n">
        <v>10.21</v>
      </c>
      <c r="H321" s="1076" t="n">
        <v>10.17</v>
      </c>
      <c r="I321" s="1072" t="n">
        <v>10.14</v>
      </c>
    </row>
    <row r="322" customFormat="false" ht="13.5" hidden="false" customHeight="false" outlineLevel="0" collapsed="false">
      <c r="C322" s="1071" t="s">
        <v>531</v>
      </c>
      <c r="D322" s="1072" t="s">
        <v>1198</v>
      </c>
      <c r="F322" s="1071" t="s">
        <v>1199</v>
      </c>
      <c r="G322" s="1076" t="n">
        <v>10.21</v>
      </c>
      <c r="H322" s="1076" t="n">
        <v>10.17</v>
      </c>
      <c r="I322" s="1072" t="n">
        <v>10.14</v>
      </c>
    </row>
    <row r="323" customFormat="false" ht="13.5" hidden="false" customHeight="false" outlineLevel="0" collapsed="false">
      <c r="C323" s="1071" t="s">
        <v>531</v>
      </c>
      <c r="D323" s="1072" t="s">
        <v>1200</v>
      </c>
      <c r="F323" s="1071" t="s">
        <v>1201</v>
      </c>
      <c r="G323" s="1076" t="n">
        <v>10.21</v>
      </c>
      <c r="H323" s="1076" t="n">
        <v>10.17</v>
      </c>
      <c r="I323" s="1072" t="n">
        <v>10.14</v>
      </c>
    </row>
    <row r="324" customFormat="false" ht="13.5" hidden="false" customHeight="false" outlineLevel="0" collapsed="false">
      <c r="C324" s="1071" t="s">
        <v>531</v>
      </c>
      <c r="D324" s="1072" t="s">
        <v>1202</v>
      </c>
      <c r="F324" s="1071" t="s">
        <v>1203</v>
      </c>
      <c r="G324" s="1076" t="n">
        <v>10.21</v>
      </c>
      <c r="H324" s="1076" t="n">
        <v>10.17</v>
      </c>
      <c r="I324" s="1072" t="n">
        <v>10.14</v>
      </c>
    </row>
    <row r="325" customFormat="false" ht="13.5" hidden="false" customHeight="false" outlineLevel="0" collapsed="false">
      <c r="C325" s="1071" t="s">
        <v>531</v>
      </c>
      <c r="D325" s="1072" t="s">
        <v>1204</v>
      </c>
      <c r="F325" s="1071" t="s">
        <v>1205</v>
      </c>
      <c r="G325" s="1076" t="n">
        <v>10.21</v>
      </c>
      <c r="H325" s="1076" t="n">
        <v>10.17</v>
      </c>
      <c r="I325" s="1072" t="n">
        <v>10.14</v>
      </c>
    </row>
    <row r="326" customFormat="false" ht="13.5" hidden="false" customHeight="false" outlineLevel="0" collapsed="false">
      <c r="C326" s="1071" t="s">
        <v>531</v>
      </c>
      <c r="D326" s="1072" t="s">
        <v>1206</v>
      </c>
      <c r="F326" s="1071" t="s">
        <v>1207</v>
      </c>
      <c r="G326" s="1076" t="n">
        <v>10.21</v>
      </c>
      <c r="H326" s="1076" t="n">
        <v>10.17</v>
      </c>
      <c r="I326" s="1072" t="n">
        <v>10.14</v>
      </c>
    </row>
    <row r="327" customFormat="false" ht="13.5" hidden="false" customHeight="false" outlineLevel="0" collapsed="false">
      <c r="C327" s="1071" t="s">
        <v>531</v>
      </c>
      <c r="D327" s="1072" t="s">
        <v>1208</v>
      </c>
      <c r="F327" s="1071" t="s">
        <v>1209</v>
      </c>
      <c r="G327" s="1076" t="n">
        <v>10.21</v>
      </c>
      <c r="H327" s="1076" t="n">
        <v>10.17</v>
      </c>
      <c r="I327" s="1072" t="n">
        <v>10.14</v>
      </c>
    </row>
    <row r="328" customFormat="false" ht="13.5" hidden="false" customHeight="false" outlineLevel="0" collapsed="false">
      <c r="C328" s="1071" t="s">
        <v>531</v>
      </c>
      <c r="D328" s="1072" t="s">
        <v>1210</v>
      </c>
      <c r="F328" s="1071" t="s">
        <v>1211</v>
      </c>
      <c r="G328" s="1076" t="n">
        <v>10.21</v>
      </c>
      <c r="H328" s="1076" t="n">
        <v>10.17</v>
      </c>
      <c r="I328" s="1072" t="n">
        <v>10.14</v>
      </c>
    </row>
    <row r="329" customFormat="false" ht="13.5" hidden="false" customHeight="false" outlineLevel="0" collapsed="false">
      <c r="C329" s="1071" t="s">
        <v>531</v>
      </c>
      <c r="D329" s="1072" t="s">
        <v>1212</v>
      </c>
      <c r="F329" s="1071" t="s">
        <v>1213</v>
      </c>
      <c r="G329" s="1076" t="n">
        <v>10.21</v>
      </c>
      <c r="H329" s="1076" t="n">
        <v>10.17</v>
      </c>
      <c r="I329" s="1072" t="n">
        <v>10.14</v>
      </c>
    </row>
    <row r="330" customFormat="false" ht="13.5" hidden="false" customHeight="false" outlineLevel="0" collapsed="false">
      <c r="C330" s="1071" t="s">
        <v>531</v>
      </c>
      <c r="D330" s="1072" t="s">
        <v>1214</v>
      </c>
      <c r="F330" s="1071" t="s">
        <v>1215</v>
      </c>
      <c r="G330" s="1076" t="n">
        <v>10.21</v>
      </c>
      <c r="H330" s="1076" t="n">
        <v>10.17</v>
      </c>
      <c r="I330" s="1072" t="n">
        <v>10.14</v>
      </c>
    </row>
    <row r="331" customFormat="false" ht="13.5" hidden="false" customHeight="false" outlineLevel="0" collapsed="false">
      <c r="C331" s="1071" t="s">
        <v>531</v>
      </c>
      <c r="D331" s="1072" t="s">
        <v>1216</v>
      </c>
      <c r="F331" s="1071" t="s">
        <v>1217</v>
      </c>
      <c r="G331" s="1076" t="n">
        <v>10.21</v>
      </c>
      <c r="H331" s="1076" t="n">
        <v>10.17</v>
      </c>
      <c r="I331" s="1072" t="n">
        <v>10.14</v>
      </c>
    </row>
    <row r="332" customFormat="false" ht="13.5" hidden="false" customHeight="false" outlineLevel="0" collapsed="false">
      <c r="C332" s="1071" t="s">
        <v>531</v>
      </c>
      <c r="D332" s="1072" t="s">
        <v>1218</v>
      </c>
      <c r="F332" s="1071" t="s">
        <v>1219</v>
      </c>
      <c r="G332" s="1076" t="n">
        <v>10.21</v>
      </c>
      <c r="H332" s="1076" t="n">
        <v>10.17</v>
      </c>
      <c r="I332" s="1072" t="n">
        <v>10.14</v>
      </c>
    </row>
    <row r="333" customFormat="false" ht="13.5" hidden="false" customHeight="false" outlineLevel="0" collapsed="false">
      <c r="C333" s="1071" t="s">
        <v>531</v>
      </c>
      <c r="D333" s="1072" t="s">
        <v>1220</v>
      </c>
      <c r="F333" s="1071" t="s">
        <v>1221</v>
      </c>
      <c r="G333" s="1076" t="n">
        <v>10.21</v>
      </c>
      <c r="H333" s="1076" t="n">
        <v>10.17</v>
      </c>
      <c r="I333" s="1072" t="n">
        <v>10.14</v>
      </c>
    </row>
    <row r="334" customFormat="false" ht="13.5" hidden="false" customHeight="false" outlineLevel="0" collapsed="false">
      <c r="C334" s="1071" t="s">
        <v>531</v>
      </c>
      <c r="D334" s="1072" t="s">
        <v>1222</v>
      </c>
      <c r="F334" s="1071" t="s">
        <v>1223</v>
      </c>
      <c r="G334" s="1076" t="n">
        <v>10.21</v>
      </c>
      <c r="H334" s="1076" t="n">
        <v>10.17</v>
      </c>
      <c r="I334" s="1072" t="n">
        <v>10.14</v>
      </c>
    </row>
    <row r="335" customFormat="false" ht="13.5" hidden="false" customHeight="false" outlineLevel="0" collapsed="false">
      <c r="C335" s="1071" t="s">
        <v>531</v>
      </c>
      <c r="D335" s="1072" t="s">
        <v>1224</v>
      </c>
      <c r="F335" s="1071" t="s">
        <v>1225</v>
      </c>
      <c r="G335" s="1076" t="n">
        <v>10.21</v>
      </c>
      <c r="H335" s="1076" t="n">
        <v>10.17</v>
      </c>
      <c r="I335" s="1072" t="n">
        <v>10.14</v>
      </c>
    </row>
    <row r="336" customFormat="false" ht="13.5" hidden="false" customHeight="false" outlineLevel="0" collapsed="false">
      <c r="C336" s="1071" t="s">
        <v>531</v>
      </c>
      <c r="D336" s="1072" t="s">
        <v>1226</v>
      </c>
      <c r="F336" s="1071" t="s">
        <v>1227</v>
      </c>
      <c r="G336" s="1076" t="n">
        <v>10.21</v>
      </c>
      <c r="H336" s="1076" t="n">
        <v>10.17</v>
      </c>
      <c r="I336" s="1072" t="n">
        <v>10.14</v>
      </c>
    </row>
    <row r="337" customFormat="false" ht="13.5" hidden="false" customHeight="false" outlineLevel="0" collapsed="false">
      <c r="C337" s="1071" t="s">
        <v>531</v>
      </c>
      <c r="D337" s="1072" t="s">
        <v>1228</v>
      </c>
      <c r="F337" s="1071" t="s">
        <v>1229</v>
      </c>
      <c r="G337" s="1076" t="n">
        <v>10.21</v>
      </c>
      <c r="H337" s="1076" t="n">
        <v>10.17</v>
      </c>
      <c r="I337" s="1072" t="n">
        <v>10.14</v>
      </c>
    </row>
    <row r="338" customFormat="false" ht="13.5" hidden="false" customHeight="false" outlineLevel="0" collapsed="false">
      <c r="C338" s="1071" t="s">
        <v>531</v>
      </c>
      <c r="D338" s="1072" t="s">
        <v>1230</v>
      </c>
      <c r="F338" s="1071" t="s">
        <v>1231</v>
      </c>
      <c r="G338" s="1076" t="n">
        <v>10.21</v>
      </c>
      <c r="H338" s="1076" t="n">
        <v>10.17</v>
      </c>
      <c r="I338" s="1072" t="n">
        <v>10.14</v>
      </c>
    </row>
    <row r="339" customFormat="false" ht="13.5" hidden="false" customHeight="false" outlineLevel="0" collapsed="false">
      <c r="C339" s="1071" t="s">
        <v>531</v>
      </c>
      <c r="D339" s="1072" t="s">
        <v>1232</v>
      </c>
      <c r="F339" s="1071" t="s">
        <v>1233</v>
      </c>
      <c r="G339" s="1076" t="n">
        <v>10.21</v>
      </c>
      <c r="H339" s="1076" t="n">
        <v>10.17</v>
      </c>
      <c r="I339" s="1072" t="n">
        <v>10.14</v>
      </c>
    </row>
    <row r="340" customFormat="false" ht="13.5" hidden="false" customHeight="false" outlineLevel="0" collapsed="false">
      <c r="C340" s="1071" t="s">
        <v>531</v>
      </c>
      <c r="D340" s="1072" t="s">
        <v>1234</v>
      </c>
      <c r="F340" s="1071" t="s">
        <v>1235</v>
      </c>
      <c r="G340" s="1076" t="n">
        <v>10.21</v>
      </c>
      <c r="H340" s="1076" t="n">
        <v>10.17</v>
      </c>
      <c r="I340" s="1072" t="n">
        <v>10.14</v>
      </c>
    </row>
    <row r="341" customFormat="false" ht="13.5" hidden="false" customHeight="false" outlineLevel="0" collapsed="false">
      <c r="C341" s="1071" t="s">
        <v>531</v>
      </c>
      <c r="D341" s="1072" t="s">
        <v>1236</v>
      </c>
      <c r="F341" s="1071" t="s">
        <v>1237</v>
      </c>
      <c r="G341" s="1076" t="n">
        <v>10.21</v>
      </c>
      <c r="H341" s="1076" t="n">
        <v>10.17</v>
      </c>
      <c r="I341" s="1072" t="n">
        <v>10.14</v>
      </c>
    </row>
    <row r="342" customFormat="false" ht="13.5" hidden="false" customHeight="false" outlineLevel="0" collapsed="false">
      <c r="C342" s="1071" t="s">
        <v>531</v>
      </c>
      <c r="D342" s="1072" t="s">
        <v>1238</v>
      </c>
      <c r="F342" s="1071" t="s">
        <v>1239</v>
      </c>
      <c r="G342" s="1076" t="n">
        <v>10.21</v>
      </c>
      <c r="H342" s="1076" t="n">
        <v>10.17</v>
      </c>
      <c r="I342" s="1072" t="n">
        <v>10.14</v>
      </c>
    </row>
    <row r="343" customFormat="false" ht="13.5" hidden="false" customHeight="false" outlineLevel="0" collapsed="false">
      <c r="C343" s="1071" t="s">
        <v>531</v>
      </c>
      <c r="D343" s="1072" t="s">
        <v>1240</v>
      </c>
      <c r="F343" s="1071" t="s">
        <v>1241</v>
      </c>
      <c r="G343" s="1076" t="n">
        <v>10.21</v>
      </c>
      <c r="H343" s="1076" t="n">
        <v>10.17</v>
      </c>
      <c r="I343" s="1072" t="n">
        <v>10.14</v>
      </c>
    </row>
    <row r="344" customFormat="false" ht="13.5" hidden="false" customHeight="false" outlineLevel="0" collapsed="false">
      <c r="C344" s="1071" t="s">
        <v>531</v>
      </c>
      <c r="D344" s="1072" t="s">
        <v>1242</v>
      </c>
      <c r="F344" s="1071" t="s">
        <v>1007</v>
      </c>
      <c r="G344" s="1076" t="n">
        <v>10.21</v>
      </c>
      <c r="H344" s="1076" t="n">
        <v>10.17</v>
      </c>
      <c r="I344" s="1072" t="n">
        <v>10.14</v>
      </c>
    </row>
    <row r="345" customFormat="false" ht="13.5" hidden="false" customHeight="false" outlineLevel="0" collapsed="false">
      <c r="C345" s="1071" t="s">
        <v>531</v>
      </c>
      <c r="D345" s="1072" t="s">
        <v>1243</v>
      </c>
      <c r="F345" s="1071" t="s">
        <v>1244</v>
      </c>
      <c r="G345" s="1076" t="n">
        <v>10.21</v>
      </c>
      <c r="H345" s="1076" t="n">
        <v>10.17</v>
      </c>
      <c r="I345" s="1072" t="n">
        <v>10.14</v>
      </c>
    </row>
    <row r="346" customFormat="false" ht="13.5" hidden="false" customHeight="false" outlineLevel="0" collapsed="false">
      <c r="C346" s="1071" t="s">
        <v>531</v>
      </c>
      <c r="D346" s="1072" t="s">
        <v>1245</v>
      </c>
      <c r="F346" s="1071" t="s">
        <v>1246</v>
      </c>
      <c r="G346" s="1076" t="n">
        <v>10.21</v>
      </c>
      <c r="H346" s="1076" t="n">
        <v>10.17</v>
      </c>
      <c r="I346" s="1072" t="n">
        <v>10.14</v>
      </c>
    </row>
    <row r="347" customFormat="false" ht="13.5" hidden="false" customHeight="false" outlineLevel="0" collapsed="false">
      <c r="C347" s="1071" t="s">
        <v>531</v>
      </c>
      <c r="D347" s="1072" t="s">
        <v>1247</v>
      </c>
      <c r="F347" s="1071" t="s">
        <v>1248</v>
      </c>
      <c r="G347" s="1076" t="n">
        <v>10.21</v>
      </c>
      <c r="H347" s="1076" t="n">
        <v>10.17</v>
      </c>
      <c r="I347" s="1072" t="n">
        <v>10.14</v>
      </c>
    </row>
    <row r="348" customFormat="false" ht="13.5" hidden="false" customHeight="false" outlineLevel="0" collapsed="false">
      <c r="C348" s="1071" t="s">
        <v>531</v>
      </c>
      <c r="D348" s="1072" t="s">
        <v>1249</v>
      </c>
      <c r="F348" s="1071" t="s">
        <v>1250</v>
      </c>
      <c r="G348" s="1076" t="n">
        <v>10.21</v>
      </c>
      <c r="H348" s="1076" t="n">
        <v>10.17</v>
      </c>
      <c r="I348" s="1072" t="n">
        <v>10.14</v>
      </c>
    </row>
    <row r="349" customFormat="false" ht="13.5" hidden="false" customHeight="false" outlineLevel="0" collapsed="false">
      <c r="C349" s="1071" t="s">
        <v>531</v>
      </c>
      <c r="D349" s="1072" t="s">
        <v>1251</v>
      </c>
      <c r="F349" s="1071" t="s">
        <v>1252</v>
      </c>
      <c r="G349" s="1076" t="n">
        <v>10.21</v>
      </c>
      <c r="H349" s="1076" t="n">
        <v>10.17</v>
      </c>
      <c r="I349" s="1072" t="n">
        <v>10.14</v>
      </c>
    </row>
    <row r="350" customFormat="false" ht="13.5" hidden="false" customHeight="false" outlineLevel="0" collapsed="false">
      <c r="C350" s="1071" t="s">
        <v>531</v>
      </c>
      <c r="D350" s="1072" t="s">
        <v>1253</v>
      </c>
      <c r="F350" s="1071" t="s">
        <v>1254</v>
      </c>
      <c r="G350" s="1076" t="n">
        <v>10.21</v>
      </c>
      <c r="H350" s="1076" t="n">
        <v>10.17</v>
      </c>
      <c r="I350" s="1072" t="n">
        <v>10.14</v>
      </c>
    </row>
    <row r="351" customFormat="false" ht="13.5" hidden="false" customHeight="false" outlineLevel="0" collapsed="false">
      <c r="C351" s="1071" t="s">
        <v>531</v>
      </c>
      <c r="D351" s="1072" t="s">
        <v>1255</v>
      </c>
      <c r="F351" s="1071" t="s">
        <v>1256</v>
      </c>
      <c r="G351" s="1076" t="n">
        <v>10.21</v>
      </c>
      <c r="H351" s="1076" t="n">
        <v>10.17</v>
      </c>
      <c r="I351" s="1072" t="n">
        <v>10.14</v>
      </c>
    </row>
    <row r="352" customFormat="false" ht="13.5" hidden="false" customHeight="false" outlineLevel="0" collapsed="false">
      <c r="C352" s="1071" t="s">
        <v>531</v>
      </c>
      <c r="D352" s="1072" t="s">
        <v>1257</v>
      </c>
      <c r="F352" s="1071" t="s">
        <v>1258</v>
      </c>
      <c r="G352" s="1076" t="n">
        <v>10.21</v>
      </c>
      <c r="H352" s="1076" t="n">
        <v>10.17</v>
      </c>
      <c r="I352" s="1072" t="n">
        <v>10.14</v>
      </c>
    </row>
    <row r="353" customFormat="false" ht="13.5" hidden="false" customHeight="false" outlineLevel="0" collapsed="false">
      <c r="C353" s="1071" t="s">
        <v>531</v>
      </c>
      <c r="D353" s="1072" t="s">
        <v>1259</v>
      </c>
      <c r="F353" s="1071" t="s">
        <v>1260</v>
      </c>
      <c r="G353" s="1076" t="n">
        <v>10.21</v>
      </c>
      <c r="H353" s="1076" t="n">
        <v>10.17</v>
      </c>
      <c r="I353" s="1072" t="n">
        <v>10.14</v>
      </c>
    </row>
    <row r="354" customFormat="false" ht="13.5" hidden="false" customHeight="false" outlineLevel="0" collapsed="false">
      <c r="C354" s="1071" t="s">
        <v>531</v>
      </c>
      <c r="D354" s="1072" t="s">
        <v>1261</v>
      </c>
      <c r="F354" s="1071" t="s">
        <v>1262</v>
      </c>
      <c r="G354" s="1076" t="n">
        <v>10.21</v>
      </c>
      <c r="H354" s="1076" t="n">
        <v>10.17</v>
      </c>
      <c r="I354" s="1072" t="n">
        <v>10.14</v>
      </c>
    </row>
    <row r="355" customFormat="false" ht="13.5" hidden="false" customHeight="false" outlineLevel="0" collapsed="false">
      <c r="C355" s="1071" t="s">
        <v>531</v>
      </c>
      <c r="D355" s="1072" t="s">
        <v>1263</v>
      </c>
      <c r="F355" s="1071" t="s">
        <v>1264</v>
      </c>
      <c r="G355" s="1076" t="n">
        <v>10.21</v>
      </c>
      <c r="H355" s="1076" t="n">
        <v>10.17</v>
      </c>
      <c r="I355" s="1072" t="n">
        <v>10.14</v>
      </c>
    </row>
    <row r="356" customFormat="false" ht="13.5" hidden="false" customHeight="false" outlineLevel="0" collapsed="false">
      <c r="C356" s="1071" t="s">
        <v>534</v>
      </c>
      <c r="D356" s="1072" t="s">
        <v>1265</v>
      </c>
      <c r="F356" s="1071" t="s">
        <v>1266</v>
      </c>
      <c r="G356" s="1076" t="n">
        <v>10.21</v>
      </c>
      <c r="H356" s="1076" t="n">
        <v>10.17</v>
      </c>
      <c r="I356" s="1072" t="n">
        <v>10.14</v>
      </c>
    </row>
    <row r="357" customFormat="false" ht="13.5" hidden="false" customHeight="false" outlineLevel="0" collapsed="false">
      <c r="C357" s="1071" t="s">
        <v>534</v>
      </c>
      <c r="D357" s="1072" t="s">
        <v>1267</v>
      </c>
      <c r="F357" s="1071" t="s">
        <v>1268</v>
      </c>
      <c r="G357" s="1076" t="n">
        <v>10.21</v>
      </c>
      <c r="H357" s="1076" t="n">
        <v>10.17</v>
      </c>
      <c r="I357" s="1072" t="n">
        <v>10.14</v>
      </c>
    </row>
    <row r="358" customFormat="false" ht="13.5" hidden="false" customHeight="false" outlineLevel="0" collapsed="false">
      <c r="C358" s="1071" t="s">
        <v>534</v>
      </c>
      <c r="D358" s="1072" t="s">
        <v>1269</v>
      </c>
      <c r="F358" s="1071" t="s">
        <v>1270</v>
      </c>
      <c r="G358" s="1076" t="n">
        <v>10.21</v>
      </c>
      <c r="H358" s="1076" t="n">
        <v>10.17</v>
      </c>
      <c r="I358" s="1072" t="n">
        <v>10.14</v>
      </c>
    </row>
    <row r="359" customFormat="false" ht="13.5" hidden="false" customHeight="false" outlineLevel="0" collapsed="false">
      <c r="C359" s="1071" t="s">
        <v>534</v>
      </c>
      <c r="D359" s="1072" t="s">
        <v>1271</v>
      </c>
      <c r="F359" s="1071" t="s">
        <v>1272</v>
      </c>
      <c r="G359" s="1076" t="n">
        <v>10.21</v>
      </c>
      <c r="H359" s="1076" t="n">
        <v>10.17</v>
      </c>
      <c r="I359" s="1072" t="n">
        <v>10.14</v>
      </c>
    </row>
    <row r="360" customFormat="false" ht="13.5" hidden="false" customHeight="false" outlineLevel="0" collapsed="false">
      <c r="C360" s="1071" t="s">
        <v>534</v>
      </c>
      <c r="D360" s="1072" t="s">
        <v>1273</v>
      </c>
      <c r="F360" s="1071" t="s">
        <v>1274</v>
      </c>
      <c r="G360" s="1076" t="n">
        <v>10.21</v>
      </c>
      <c r="H360" s="1076" t="n">
        <v>10.17</v>
      </c>
      <c r="I360" s="1072" t="n">
        <v>10.14</v>
      </c>
    </row>
    <row r="361" customFormat="false" ht="13.5" hidden="false" customHeight="false" outlineLevel="0" collapsed="false">
      <c r="C361" s="1071" t="s">
        <v>534</v>
      </c>
      <c r="D361" s="1072" t="s">
        <v>1275</v>
      </c>
      <c r="F361" s="1071" t="s">
        <v>1276</v>
      </c>
      <c r="G361" s="1076" t="n">
        <v>10.21</v>
      </c>
      <c r="H361" s="1076" t="n">
        <v>10.17</v>
      </c>
      <c r="I361" s="1072" t="n">
        <v>10.14</v>
      </c>
    </row>
    <row r="362" customFormat="false" ht="13.5" hidden="false" customHeight="false" outlineLevel="0" collapsed="false">
      <c r="C362" s="1071" t="s">
        <v>534</v>
      </c>
      <c r="D362" s="1072" t="s">
        <v>1277</v>
      </c>
      <c r="F362" s="1071" t="s">
        <v>1278</v>
      </c>
      <c r="G362" s="1076" t="n">
        <v>10.21</v>
      </c>
      <c r="H362" s="1076" t="n">
        <v>10.17</v>
      </c>
      <c r="I362" s="1072" t="n">
        <v>10.14</v>
      </c>
    </row>
    <row r="363" customFormat="false" ht="13.5" hidden="false" customHeight="false" outlineLevel="0" collapsed="false">
      <c r="C363" s="1071" t="s">
        <v>534</v>
      </c>
      <c r="D363" s="1072" t="s">
        <v>1279</v>
      </c>
      <c r="F363" s="1071" t="s">
        <v>1280</v>
      </c>
      <c r="G363" s="1076" t="n">
        <v>10.21</v>
      </c>
      <c r="H363" s="1076" t="n">
        <v>10.17</v>
      </c>
      <c r="I363" s="1072" t="n">
        <v>10.14</v>
      </c>
    </row>
    <row r="364" customFormat="false" ht="13.5" hidden="false" customHeight="false" outlineLevel="0" collapsed="false">
      <c r="C364" s="1071" t="s">
        <v>534</v>
      </c>
      <c r="D364" s="1072" t="s">
        <v>1281</v>
      </c>
      <c r="F364" s="1071" t="s">
        <v>1282</v>
      </c>
      <c r="G364" s="1076" t="n">
        <v>10.21</v>
      </c>
      <c r="H364" s="1076" t="n">
        <v>10.17</v>
      </c>
      <c r="I364" s="1072" t="n">
        <v>10.14</v>
      </c>
    </row>
    <row r="365" customFormat="false" ht="13.5" hidden="false" customHeight="false" outlineLevel="0" collapsed="false">
      <c r="C365" s="1071" t="s">
        <v>534</v>
      </c>
      <c r="D365" s="1072" t="s">
        <v>1283</v>
      </c>
      <c r="F365" s="1071" t="s">
        <v>1284</v>
      </c>
      <c r="G365" s="1076" t="n">
        <v>10.21</v>
      </c>
      <c r="H365" s="1076" t="n">
        <v>10.17</v>
      </c>
      <c r="I365" s="1072" t="n">
        <v>10.14</v>
      </c>
    </row>
    <row r="366" customFormat="false" ht="13.5" hidden="false" customHeight="false" outlineLevel="0" collapsed="false">
      <c r="C366" s="1071" t="s">
        <v>534</v>
      </c>
      <c r="D366" s="1072" t="s">
        <v>1285</v>
      </c>
      <c r="F366" s="1071" t="s">
        <v>1286</v>
      </c>
      <c r="G366" s="1076" t="n">
        <v>10.21</v>
      </c>
      <c r="H366" s="1076" t="n">
        <v>10.17</v>
      </c>
      <c r="I366" s="1072" t="n">
        <v>10.14</v>
      </c>
    </row>
    <row r="367" customFormat="false" ht="13.5" hidden="false" customHeight="false" outlineLevel="0" collapsed="false">
      <c r="C367" s="1071" t="s">
        <v>534</v>
      </c>
      <c r="D367" s="1072" t="s">
        <v>611</v>
      </c>
      <c r="F367" s="1071" t="s">
        <v>874</v>
      </c>
      <c r="G367" s="1076" t="n">
        <v>10.21</v>
      </c>
      <c r="H367" s="1076" t="n">
        <v>10.17</v>
      </c>
      <c r="I367" s="1072" t="n">
        <v>10.14</v>
      </c>
    </row>
    <row r="368" customFormat="false" ht="13.5" hidden="false" customHeight="false" outlineLevel="0" collapsed="false">
      <c r="C368" s="1071" t="s">
        <v>534</v>
      </c>
      <c r="D368" s="1072" t="s">
        <v>1287</v>
      </c>
      <c r="F368" s="1071" t="s">
        <v>1288</v>
      </c>
      <c r="G368" s="1076" t="n">
        <v>10.21</v>
      </c>
      <c r="H368" s="1076" t="n">
        <v>10.17</v>
      </c>
      <c r="I368" s="1072" t="n">
        <v>10.14</v>
      </c>
    </row>
    <row r="369" customFormat="false" ht="13.5" hidden="false" customHeight="false" outlineLevel="0" collapsed="false">
      <c r="C369" s="1071" t="s">
        <v>534</v>
      </c>
      <c r="D369" s="1072" t="s">
        <v>1289</v>
      </c>
      <c r="F369" s="1071" t="s">
        <v>1290</v>
      </c>
      <c r="G369" s="1076" t="n">
        <v>10.21</v>
      </c>
      <c r="H369" s="1076" t="n">
        <v>10.17</v>
      </c>
      <c r="I369" s="1072" t="n">
        <v>10.14</v>
      </c>
    </row>
    <row r="370" customFormat="false" ht="13.5" hidden="false" customHeight="false" outlineLevel="0" collapsed="false">
      <c r="C370" s="1071" t="s">
        <v>534</v>
      </c>
      <c r="D370" s="1072" t="s">
        <v>1291</v>
      </c>
      <c r="F370" s="1071" t="s">
        <v>1292</v>
      </c>
      <c r="G370" s="1076" t="n">
        <v>10.21</v>
      </c>
      <c r="H370" s="1076" t="n">
        <v>10.17</v>
      </c>
      <c r="I370" s="1072" t="n">
        <v>10.14</v>
      </c>
    </row>
    <row r="371" customFormat="false" ht="13.5" hidden="false" customHeight="false" outlineLevel="0" collapsed="false">
      <c r="C371" s="1071" t="s">
        <v>534</v>
      </c>
      <c r="D371" s="1072" t="s">
        <v>1293</v>
      </c>
      <c r="F371" s="1071" t="s">
        <v>647</v>
      </c>
      <c r="G371" s="1076" t="n">
        <v>10.21</v>
      </c>
      <c r="H371" s="1076" t="n">
        <v>10.17</v>
      </c>
      <c r="I371" s="1072" t="n">
        <v>10.14</v>
      </c>
    </row>
    <row r="372" customFormat="false" ht="13.5" hidden="false" customHeight="false" outlineLevel="0" collapsed="false">
      <c r="C372" s="1071" t="s">
        <v>534</v>
      </c>
      <c r="D372" s="1072" t="s">
        <v>1294</v>
      </c>
      <c r="F372" s="1071" t="s">
        <v>1295</v>
      </c>
      <c r="G372" s="1076" t="n">
        <v>10.21</v>
      </c>
      <c r="H372" s="1076" t="n">
        <v>10.17</v>
      </c>
      <c r="I372" s="1072" t="n">
        <v>10.14</v>
      </c>
    </row>
    <row r="373" customFormat="false" ht="13.5" hidden="false" customHeight="false" outlineLevel="0" collapsed="false">
      <c r="C373" s="1071" t="s">
        <v>534</v>
      </c>
      <c r="D373" s="1072" t="s">
        <v>1296</v>
      </c>
      <c r="F373" s="1071" t="s">
        <v>1297</v>
      </c>
      <c r="G373" s="1076" t="n">
        <v>10.21</v>
      </c>
      <c r="H373" s="1076" t="n">
        <v>10.17</v>
      </c>
      <c r="I373" s="1072" t="n">
        <v>10.14</v>
      </c>
    </row>
    <row r="374" customFormat="false" ht="13.5" hidden="false" customHeight="false" outlineLevel="0" collapsed="false">
      <c r="C374" s="1071" t="s">
        <v>534</v>
      </c>
      <c r="D374" s="1072" t="s">
        <v>1298</v>
      </c>
      <c r="F374" s="1071" t="s">
        <v>1299</v>
      </c>
      <c r="G374" s="1076" t="n">
        <v>10.21</v>
      </c>
      <c r="H374" s="1076" t="n">
        <v>10.17</v>
      </c>
      <c r="I374" s="1072" t="n">
        <v>10.14</v>
      </c>
    </row>
    <row r="375" customFormat="false" ht="13.5" hidden="false" customHeight="false" outlineLevel="0" collapsed="false">
      <c r="C375" s="1071" t="s">
        <v>534</v>
      </c>
      <c r="D375" s="1072" t="s">
        <v>1300</v>
      </c>
      <c r="F375" s="1071" t="s">
        <v>1301</v>
      </c>
      <c r="G375" s="1076" t="n">
        <v>10.21</v>
      </c>
      <c r="H375" s="1076" t="n">
        <v>10.17</v>
      </c>
      <c r="I375" s="1072" t="n">
        <v>10.14</v>
      </c>
    </row>
    <row r="376" customFormat="false" ht="13.5" hidden="false" customHeight="false" outlineLevel="0" collapsed="false">
      <c r="C376" s="1071" t="s">
        <v>534</v>
      </c>
      <c r="D376" s="1072" t="s">
        <v>1302</v>
      </c>
      <c r="F376" s="1071" t="s">
        <v>1303</v>
      </c>
      <c r="G376" s="1076" t="n">
        <v>10.21</v>
      </c>
      <c r="H376" s="1076" t="n">
        <v>10.17</v>
      </c>
      <c r="I376" s="1072" t="n">
        <v>10.14</v>
      </c>
    </row>
    <row r="377" customFormat="false" ht="13.5" hidden="false" customHeight="false" outlineLevel="0" collapsed="false">
      <c r="C377" s="1071" t="s">
        <v>534</v>
      </c>
      <c r="D377" s="1072" t="s">
        <v>1304</v>
      </c>
      <c r="F377" s="1071" t="s">
        <v>1305</v>
      </c>
      <c r="G377" s="1076" t="n">
        <v>10.21</v>
      </c>
      <c r="H377" s="1076" t="n">
        <v>10.17</v>
      </c>
      <c r="I377" s="1072" t="n">
        <v>10.14</v>
      </c>
    </row>
    <row r="378" customFormat="false" ht="13.5" hidden="false" customHeight="false" outlineLevel="0" collapsed="false">
      <c r="C378" s="1071" t="s">
        <v>534</v>
      </c>
      <c r="D378" s="1072" t="s">
        <v>1306</v>
      </c>
      <c r="F378" s="1071" t="s">
        <v>1307</v>
      </c>
      <c r="G378" s="1076" t="n">
        <v>10.21</v>
      </c>
      <c r="H378" s="1076" t="n">
        <v>10.17</v>
      </c>
      <c r="I378" s="1072" t="n">
        <v>10.14</v>
      </c>
    </row>
    <row r="379" customFormat="false" ht="13.5" hidden="false" customHeight="false" outlineLevel="0" collapsed="false">
      <c r="C379" s="1071" t="s">
        <v>534</v>
      </c>
      <c r="D379" s="1072" t="s">
        <v>1308</v>
      </c>
      <c r="F379" s="1071" t="s">
        <v>1309</v>
      </c>
      <c r="G379" s="1076" t="n">
        <v>10.21</v>
      </c>
      <c r="H379" s="1076" t="n">
        <v>10.17</v>
      </c>
      <c r="I379" s="1072" t="n">
        <v>10.14</v>
      </c>
    </row>
    <row r="380" customFormat="false" ht="13.5" hidden="false" customHeight="false" outlineLevel="0" collapsed="false">
      <c r="C380" s="1071" t="s">
        <v>534</v>
      </c>
      <c r="D380" s="1072" t="s">
        <v>1310</v>
      </c>
      <c r="F380" s="1071" t="s">
        <v>1311</v>
      </c>
      <c r="G380" s="1076" t="n">
        <v>10.21</v>
      </c>
      <c r="H380" s="1076" t="n">
        <v>10.17</v>
      </c>
      <c r="I380" s="1072" t="n">
        <v>10.14</v>
      </c>
    </row>
    <row r="381" customFormat="false" ht="13.5" hidden="false" customHeight="false" outlineLevel="0" collapsed="false">
      <c r="C381" s="1071" t="s">
        <v>534</v>
      </c>
      <c r="D381" s="1072" t="s">
        <v>1312</v>
      </c>
      <c r="F381" s="1071" t="s">
        <v>1313</v>
      </c>
      <c r="G381" s="1076" t="n">
        <v>10.21</v>
      </c>
      <c r="H381" s="1076" t="n">
        <v>10.17</v>
      </c>
      <c r="I381" s="1072" t="n">
        <v>10.14</v>
      </c>
    </row>
    <row r="382" customFormat="false" ht="13.5" hidden="false" customHeight="false" outlineLevel="0" collapsed="false">
      <c r="C382" s="1071" t="s">
        <v>534</v>
      </c>
      <c r="D382" s="1072" t="s">
        <v>1314</v>
      </c>
      <c r="F382" s="1071" t="s">
        <v>1315</v>
      </c>
      <c r="G382" s="1076" t="n">
        <v>10.21</v>
      </c>
      <c r="H382" s="1076" t="n">
        <v>10.17</v>
      </c>
      <c r="I382" s="1072" t="n">
        <v>10.14</v>
      </c>
    </row>
    <row r="383" customFormat="false" ht="13.5" hidden="false" customHeight="false" outlineLevel="0" collapsed="false">
      <c r="C383" s="1071" t="s">
        <v>534</v>
      </c>
      <c r="D383" s="1072" t="s">
        <v>1316</v>
      </c>
      <c r="F383" s="1071" t="s">
        <v>1317</v>
      </c>
      <c r="G383" s="1076" t="n">
        <v>10.21</v>
      </c>
      <c r="H383" s="1076" t="n">
        <v>10.17</v>
      </c>
      <c r="I383" s="1072" t="n">
        <v>10.14</v>
      </c>
    </row>
    <row r="384" customFormat="false" ht="13.5" hidden="false" customHeight="false" outlineLevel="0" collapsed="false">
      <c r="C384" s="1071" t="s">
        <v>534</v>
      </c>
      <c r="D384" s="1072" t="s">
        <v>1318</v>
      </c>
      <c r="F384" s="1071" t="s">
        <v>1319</v>
      </c>
      <c r="G384" s="1076" t="n">
        <v>10.21</v>
      </c>
      <c r="H384" s="1076" t="n">
        <v>10.17</v>
      </c>
      <c r="I384" s="1072" t="n">
        <v>10.14</v>
      </c>
    </row>
    <row r="385" customFormat="false" ht="13.5" hidden="false" customHeight="false" outlineLevel="0" collapsed="false">
      <c r="C385" s="1071" t="s">
        <v>534</v>
      </c>
      <c r="D385" s="1072" t="s">
        <v>1320</v>
      </c>
      <c r="F385" s="1071" t="s">
        <v>1321</v>
      </c>
      <c r="G385" s="1076" t="n">
        <v>10.21</v>
      </c>
      <c r="H385" s="1076" t="n">
        <v>10.17</v>
      </c>
      <c r="I385" s="1072" t="n">
        <v>10.14</v>
      </c>
    </row>
    <row r="386" customFormat="false" ht="13.5" hidden="false" customHeight="false" outlineLevel="0" collapsed="false">
      <c r="C386" s="1071" t="s">
        <v>534</v>
      </c>
      <c r="D386" s="1072" t="s">
        <v>1322</v>
      </c>
      <c r="F386" s="1071" t="s">
        <v>1323</v>
      </c>
      <c r="G386" s="1076" t="n">
        <v>10.21</v>
      </c>
      <c r="H386" s="1076" t="n">
        <v>10.17</v>
      </c>
      <c r="I386" s="1072" t="n">
        <v>10.14</v>
      </c>
    </row>
    <row r="387" customFormat="false" ht="13.5" hidden="false" customHeight="false" outlineLevel="0" collapsed="false">
      <c r="C387" s="1071" t="s">
        <v>534</v>
      </c>
      <c r="D387" s="1072" t="s">
        <v>1236</v>
      </c>
      <c r="F387" s="1071" t="s">
        <v>1324</v>
      </c>
      <c r="G387" s="1076" t="n">
        <v>10.21</v>
      </c>
      <c r="H387" s="1076" t="n">
        <v>10.17</v>
      </c>
      <c r="I387" s="1072" t="n">
        <v>10.14</v>
      </c>
    </row>
    <row r="388" customFormat="false" ht="13.5" hidden="false" customHeight="false" outlineLevel="0" collapsed="false">
      <c r="C388" s="1071" t="s">
        <v>534</v>
      </c>
      <c r="D388" s="1072" t="s">
        <v>1325</v>
      </c>
      <c r="F388" s="1071" t="s">
        <v>1326</v>
      </c>
      <c r="G388" s="1076" t="n">
        <v>10.21</v>
      </c>
      <c r="H388" s="1076" t="n">
        <v>10.17</v>
      </c>
      <c r="I388" s="1072" t="n">
        <v>10.14</v>
      </c>
    </row>
    <row r="389" customFormat="false" ht="13.5" hidden="false" customHeight="false" outlineLevel="0" collapsed="false">
      <c r="C389" s="1071" t="s">
        <v>534</v>
      </c>
      <c r="D389" s="1072" t="s">
        <v>1327</v>
      </c>
      <c r="F389" s="1071" t="s">
        <v>1328</v>
      </c>
      <c r="G389" s="1076" t="n">
        <v>10.21</v>
      </c>
      <c r="H389" s="1076" t="n">
        <v>10.17</v>
      </c>
      <c r="I389" s="1072" t="n">
        <v>10.14</v>
      </c>
    </row>
    <row r="390" customFormat="false" ht="13.5" hidden="false" customHeight="false" outlineLevel="0" collapsed="false">
      <c r="C390" s="1071" t="s">
        <v>534</v>
      </c>
      <c r="D390" s="1072" t="s">
        <v>1329</v>
      </c>
      <c r="F390" s="1071" t="s">
        <v>1330</v>
      </c>
      <c r="G390" s="1076" t="n">
        <v>10.21</v>
      </c>
      <c r="H390" s="1076" t="n">
        <v>10.17</v>
      </c>
      <c r="I390" s="1072" t="n">
        <v>10.14</v>
      </c>
    </row>
    <row r="391" customFormat="false" ht="13.5" hidden="false" customHeight="false" outlineLevel="0" collapsed="false">
      <c r="C391" s="1071" t="s">
        <v>534</v>
      </c>
      <c r="D391" s="1072" t="s">
        <v>1331</v>
      </c>
      <c r="F391" s="1071" t="s">
        <v>1332</v>
      </c>
      <c r="G391" s="1076" t="n">
        <v>10.21</v>
      </c>
      <c r="H391" s="1076" t="n">
        <v>10.17</v>
      </c>
      <c r="I391" s="1072" t="n">
        <v>10.14</v>
      </c>
    </row>
    <row r="392" customFormat="false" ht="13.5" hidden="false" customHeight="false" outlineLevel="0" collapsed="false">
      <c r="C392" s="1071" t="s">
        <v>534</v>
      </c>
      <c r="D392" s="1072" t="s">
        <v>1333</v>
      </c>
      <c r="F392" s="1071" t="s">
        <v>1334</v>
      </c>
      <c r="G392" s="1076" t="n">
        <v>10.21</v>
      </c>
      <c r="H392" s="1076" t="n">
        <v>10.17</v>
      </c>
      <c r="I392" s="1072" t="n">
        <v>10.14</v>
      </c>
    </row>
    <row r="393" customFormat="false" ht="13.5" hidden="false" customHeight="false" outlineLevel="0" collapsed="false">
      <c r="C393" s="1071" t="s">
        <v>534</v>
      </c>
      <c r="D393" s="1072" t="s">
        <v>1335</v>
      </c>
      <c r="F393" s="1071" t="s">
        <v>1336</v>
      </c>
      <c r="G393" s="1076" t="n">
        <v>10.21</v>
      </c>
      <c r="H393" s="1076" t="n">
        <v>10.17</v>
      </c>
      <c r="I393" s="1072" t="n">
        <v>10.14</v>
      </c>
    </row>
    <row r="394" customFormat="false" ht="13.5" hidden="false" customHeight="false" outlineLevel="0" collapsed="false">
      <c r="C394" s="1071" t="s">
        <v>534</v>
      </c>
      <c r="D394" s="1072" t="s">
        <v>1337</v>
      </c>
      <c r="F394" s="1071" t="s">
        <v>1338</v>
      </c>
      <c r="G394" s="1076" t="n">
        <v>10.21</v>
      </c>
      <c r="H394" s="1076" t="n">
        <v>10.17</v>
      </c>
      <c r="I394" s="1072" t="n">
        <v>10.14</v>
      </c>
    </row>
    <row r="395" customFormat="false" ht="13.5" hidden="false" customHeight="false" outlineLevel="0" collapsed="false">
      <c r="C395" s="1071" t="s">
        <v>534</v>
      </c>
      <c r="D395" s="1072" t="s">
        <v>1339</v>
      </c>
      <c r="F395" s="1071" t="s">
        <v>1340</v>
      </c>
      <c r="G395" s="1076" t="n">
        <v>10.21</v>
      </c>
      <c r="H395" s="1076" t="n">
        <v>10.17</v>
      </c>
      <c r="I395" s="1072" t="n">
        <v>10.14</v>
      </c>
    </row>
    <row r="396" customFormat="false" ht="13.5" hidden="false" customHeight="false" outlineLevel="0" collapsed="false">
      <c r="C396" s="1071" t="s">
        <v>534</v>
      </c>
      <c r="D396" s="1072" t="s">
        <v>1341</v>
      </c>
      <c r="F396" s="1071" t="s">
        <v>1342</v>
      </c>
      <c r="G396" s="1076" t="n">
        <v>10.21</v>
      </c>
      <c r="H396" s="1076" t="n">
        <v>10.17</v>
      </c>
      <c r="I396" s="1072" t="n">
        <v>10.14</v>
      </c>
    </row>
    <row r="397" customFormat="false" ht="13.5" hidden="false" customHeight="false" outlineLevel="0" collapsed="false">
      <c r="C397" s="1071" t="s">
        <v>534</v>
      </c>
      <c r="D397" s="1072" t="s">
        <v>1343</v>
      </c>
      <c r="F397" s="1071" t="s">
        <v>1344</v>
      </c>
      <c r="G397" s="1076" t="n">
        <v>10.21</v>
      </c>
      <c r="H397" s="1076" t="n">
        <v>10.17</v>
      </c>
      <c r="I397" s="1072" t="n">
        <v>10.14</v>
      </c>
    </row>
    <row r="398" customFormat="false" ht="13.5" hidden="false" customHeight="false" outlineLevel="0" collapsed="false">
      <c r="C398" s="1071" t="s">
        <v>534</v>
      </c>
      <c r="D398" s="1072" t="s">
        <v>1345</v>
      </c>
      <c r="F398" s="1071" t="s">
        <v>1346</v>
      </c>
      <c r="G398" s="1076" t="n">
        <v>10.21</v>
      </c>
      <c r="H398" s="1076" t="n">
        <v>10.17</v>
      </c>
      <c r="I398" s="1072" t="n">
        <v>10.14</v>
      </c>
    </row>
    <row r="399" customFormat="false" ht="13.5" hidden="false" customHeight="false" outlineLevel="0" collapsed="false">
      <c r="C399" s="1071" t="s">
        <v>534</v>
      </c>
      <c r="D399" s="1072" t="s">
        <v>1347</v>
      </c>
      <c r="F399" s="1071" t="s">
        <v>1230</v>
      </c>
      <c r="G399" s="1076" t="n">
        <v>10.21</v>
      </c>
      <c r="H399" s="1076" t="n">
        <v>10.17</v>
      </c>
      <c r="I399" s="1072" t="n">
        <v>10.14</v>
      </c>
    </row>
    <row r="400" customFormat="false" ht="13.5" hidden="false" customHeight="false" outlineLevel="0" collapsed="false">
      <c r="C400" s="1071" t="s">
        <v>534</v>
      </c>
      <c r="D400" s="1072" t="s">
        <v>1348</v>
      </c>
      <c r="F400" s="1071" t="s">
        <v>1349</v>
      </c>
      <c r="G400" s="1076" t="n">
        <v>10.21</v>
      </c>
      <c r="H400" s="1076" t="n">
        <v>10.17</v>
      </c>
      <c r="I400" s="1072" t="n">
        <v>10.14</v>
      </c>
    </row>
    <row r="401" customFormat="false" ht="13.5" hidden="false" customHeight="false" outlineLevel="0" collapsed="false">
      <c r="C401" s="1071" t="s">
        <v>534</v>
      </c>
      <c r="D401" s="1072" t="s">
        <v>1350</v>
      </c>
      <c r="F401" s="1071" t="s">
        <v>1351</v>
      </c>
      <c r="G401" s="1076" t="n">
        <v>10.21</v>
      </c>
      <c r="H401" s="1076" t="n">
        <v>10.17</v>
      </c>
      <c r="I401" s="1072" t="n">
        <v>10.14</v>
      </c>
    </row>
    <row r="402" customFormat="false" ht="13.5" hidden="false" customHeight="false" outlineLevel="0" collapsed="false">
      <c r="C402" s="1071" t="s">
        <v>534</v>
      </c>
      <c r="D402" s="1072" t="s">
        <v>1352</v>
      </c>
      <c r="F402" s="1071" t="s">
        <v>1353</v>
      </c>
      <c r="G402" s="1076" t="n">
        <v>10.21</v>
      </c>
      <c r="H402" s="1076" t="n">
        <v>10.17</v>
      </c>
      <c r="I402" s="1072" t="n">
        <v>10.14</v>
      </c>
    </row>
    <row r="403" customFormat="false" ht="13.5" hidden="false" customHeight="false" outlineLevel="0" collapsed="false">
      <c r="C403" s="1071" t="s">
        <v>534</v>
      </c>
      <c r="D403" s="1072" t="s">
        <v>1354</v>
      </c>
      <c r="F403" s="1071" t="s">
        <v>1355</v>
      </c>
      <c r="G403" s="1076" t="n">
        <v>10.21</v>
      </c>
      <c r="H403" s="1076" t="n">
        <v>10.17</v>
      </c>
      <c r="I403" s="1072" t="n">
        <v>10.14</v>
      </c>
    </row>
    <row r="404" customFormat="false" ht="13.5" hidden="false" customHeight="false" outlineLevel="0" collapsed="false">
      <c r="C404" s="1071" t="s">
        <v>534</v>
      </c>
      <c r="D404" s="1072" t="s">
        <v>1356</v>
      </c>
      <c r="F404" s="1071" t="s">
        <v>1357</v>
      </c>
      <c r="G404" s="1076" t="n">
        <v>10.21</v>
      </c>
      <c r="H404" s="1076" t="n">
        <v>10.17</v>
      </c>
      <c r="I404" s="1072" t="n">
        <v>10.14</v>
      </c>
    </row>
    <row r="405" customFormat="false" ht="13.5" hidden="false" customHeight="false" outlineLevel="0" collapsed="false">
      <c r="C405" s="1071" t="s">
        <v>534</v>
      </c>
      <c r="D405" s="1072" t="s">
        <v>1358</v>
      </c>
      <c r="F405" s="1071" t="s">
        <v>1359</v>
      </c>
      <c r="G405" s="1076" t="n">
        <v>10.21</v>
      </c>
      <c r="H405" s="1076" t="n">
        <v>10.17</v>
      </c>
      <c r="I405" s="1072" t="n">
        <v>10.14</v>
      </c>
    </row>
    <row r="406" customFormat="false" ht="13.5" hidden="false" customHeight="false" outlineLevel="0" collapsed="false">
      <c r="C406" s="1071" t="s">
        <v>534</v>
      </c>
      <c r="D406" s="1072" t="s">
        <v>1360</v>
      </c>
      <c r="F406" s="1071" t="s">
        <v>1361</v>
      </c>
      <c r="G406" s="1076" t="n">
        <v>10.21</v>
      </c>
      <c r="H406" s="1076" t="n">
        <v>10.17</v>
      </c>
      <c r="I406" s="1072" t="n">
        <v>10.14</v>
      </c>
    </row>
    <row r="407" customFormat="false" ht="13.5" hidden="false" customHeight="false" outlineLevel="0" collapsed="false">
      <c r="C407" s="1071" t="s">
        <v>534</v>
      </c>
      <c r="D407" s="1072" t="s">
        <v>1362</v>
      </c>
      <c r="F407" s="1071" t="s">
        <v>1363</v>
      </c>
      <c r="G407" s="1076" t="n">
        <v>10.21</v>
      </c>
      <c r="H407" s="1076" t="n">
        <v>10.17</v>
      </c>
      <c r="I407" s="1072" t="n">
        <v>10.14</v>
      </c>
    </row>
    <row r="408" customFormat="false" ht="13.5" hidden="false" customHeight="false" outlineLevel="0" collapsed="false">
      <c r="C408" s="1071" t="s">
        <v>534</v>
      </c>
      <c r="D408" s="1072" t="s">
        <v>1364</v>
      </c>
      <c r="F408" s="1071" t="s">
        <v>1365</v>
      </c>
      <c r="G408" s="1076" t="n">
        <v>10.21</v>
      </c>
      <c r="H408" s="1076" t="n">
        <v>10.17</v>
      </c>
      <c r="I408" s="1072" t="n">
        <v>10.14</v>
      </c>
    </row>
    <row r="409" customFormat="false" ht="13.5" hidden="false" customHeight="false" outlineLevel="0" collapsed="false">
      <c r="C409" s="1071" t="s">
        <v>534</v>
      </c>
      <c r="D409" s="1072" t="s">
        <v>1366</v>
      </c>
      <c r="F409" s="1071" t="s">
        <v>1367</v>
      </c>
      <c r="G409" s="1076" t="n">
        <v>10.21</v>
      </c>
      <c r="H409" s="1076" t="n">
        <v>10.17</v>
      </c>
      <c r="I409" s="1072" t="n">
        <v>10.14</v>
      </c>
    </row>
    <row r="410" customFormat="false" ht="13.5" hidden="false" customHeight="false" outlineLevel="0" collapsed="false">
      <c r="C410" s="1071" t="s">
        <v>534</v>
      </c>
      <c r="D410" s="1072" t="s">
        <v>1368</v>
      </c>
      <c r="F410" s="1071" t="s">
        <v>1369</v>
      </c>
      <c r="G410" s="1076" t="n">
        <v>10.21</v>
      </c>
      <c r="H410" s="1076" t="n">
        <v>10.17</v>
      </c>
      <c r="I410" s="1072" t="n">
        <v>10.14</v>
      </c>
    </row>
    <row r="411" customFormat="false" ht="13.5" hidden="false" customHeight="false" outlineLevel="0" collapsed="false">
      <c r="C411" s="1071" t="s">
        <v>534</v>
      </c>
      <c r="D411" s="1072" t="s">
        <v>1370</v>
      </c>
      <c r="F411" s="1071" t="s">
        <v>1371</v>
      </c>
      <c r="G411" s="1076" t="n">
        <v>10.21</v>
      </c>
      <c r="H411" s="1076" t="n">
        <v>10.17</v>
      </c>
      <c r="I411" s="1072" t="n">
        <v>10.14</v>
      </c>
    </row>
    <row r="412" customFormat="false" ht="13.5" hidden="false" customHeight="false" outlineLevel="0" collapsed="false">
      <c r="C412" s="1071" t="s">
        <v>534</v>
      </c>
      <c r="D412" s="1072" t="s">
        <v>1372</v>
      </c>
      <c r="F412" s="1071" t="s">
        <v>1373</v>
      </c>
      <c r="G412" s="1076" t="n">
        <v>10.21</v>
      </c>
      <c r="H412" s="1076" t="n">
        <v>10.17</v>
      </c>
      <c r="I412" s="1072" t="n">
        <v>10.14</v>
      </c>
    </row>
    <row r="413" customFormat="false" ht="13.5" hidden="false" customHeight="false" outlineLevel="0" collapsed="false">
      <c r="C413" s="1071" t="s">
        <v>534</v>
      </c>
      <c r="D413" s="1072" t="s">
        <v>1374</v>
      </c>
      <c r="F413" s="1071" t="s">
        <v>1375</v>
      </c>
      <c r="G413" s="1076" t="n">
        <v>10.21</v>
      </c>
      <c r="H413" s="1076" t="n">
        <v>10.17</v>
      </c>
      <c r="I413" s="1072" t="n">
        <v>10.14</v>
      </c>
    </row>
    <row r="414" customFormat="false" ht="13.5" hidden="false" customHeight="false" outlineLevel="0" collapsed="false">
      <c r="C414" s="1071" t="s">
        <v>534</v>
      </c>
      <c r="D414" s="1072" t="s">
        <v>1376</v>
      </c>
      <c r="F414" s="1071" t="s">
        <v>1377</v>
      </c>
      <c r="G414" s="1076" t="n">
        <v>10.21</v>
      </c>
      <c r="H414" s="1076" t="n">
        <v>10.17</v>
      </c>
      <c r="I414" s="1072" t="n">
        <v>10.14</v>
      </c>
    </row>
    <row r="415" customFormat="false" ht="13.5" hidden="false" customHeight="false" outlineLevel="0" collapsed="false">
      <c r="C415" s="1071" t="s">
        <v>537</v>
      </c>
      <c r="D415" s="1072" t="s">
        <v>731</v>
      </c>
      <c r="F415" s="1071" t="s">
        <v>1378</v>
      </c>
      <c r="G415" s="1076" t="n">
        <v>10.21</v>
      </c>
      <c r="H415" s="1076" t="n">
        <v>10.17</v>
      </c>
      <c r="I415" s="1072" t="n">
        <v>10.14</v>
      </c>
    </row>
    <row r="416" customFormat="false" ht="13.5" hidden="false" customHeight="false" outlineLevel="0" collapsed="false">
      <c r="C416" s="1071" t="s">
        <v>537</v>
      </c>
      <c r="D416" s="1072" t="s">
        <v>733</v>
      </c>
      <c r="F416" s="1071" t="s">
        <v>1379</v>
      </c>
      <c r="G416" s="1076" t="n">
        <v>10.21</v>
      </c>
      <c r="H416" s="1076" t="n">
        <v>10.17</v>
      </c>
      <c r="I416" s="1072" t="n">
        <v>10.14</v>
      </c>
    </row>
    <row r="417" customFormat="false" ht="13.5" hidden="false" customHeight="false" outlineLevel="0" collapsed="false">
      <c r="C417" s="1071" t="s">
        <v>537</v>
      </c>
      <c r="D417" s="1072" t="s">
        <v>853</v>
      </c>
      <c r="F417" s="1071" t="s">
        <v>1380</v>
      </c>
      <c r="G417" s="1076" t="n">
        <v>10.21</v>
      </c>
      <c r="H417" s="1076" t="n">
        <v>10.17</v>
      </c>
      <c r="I417" s="1072" t="n">
        <v>10.14</v>
      </c>
    </row>
    <row r="418" customFormat="false" ht="13.5" hidden="false" customHeight="false" outlineLevel="0" collapsed="false">
      <c r="C418" s="1071" t="s">
        <v>537</v>
      </c>
      <c r="D418" s="1072" t="s">
        <v>855</v>
      </c>
      <c r="F418" s="1071" t="s">
        <v>1381</v>
      </c>
      <c r="G418" s="1076" t="n">
        <v>10.21</v>
      </c>
      <c r="H418" s="1076" t="n">
        <v>10.17</v>
      </c>
      <c r="I418" s="1072" t="n">
        <v>10.14</v>
      </c>
    </row>
    <row r="419" customFormat="false" ht="13.5" hidden="false" customHeight="false" outlineLevel="0" collapsed="false">
      <c r="C419" s="1071" t="s">
        <v>537</v>
      </c>
      <c r="D419" s="1072" t="s">
        <v>1382</v>
      </c>
      <c r="F419" s="1071" t="s">
        <v>1383</v>
      </c>
      <c r="G419" s="1076" t="n">
        <v>10.21</v>
      </c>
      <c r="H419" s="1076" t="n">
        <v>10.17</v>
      </c>
      <c r="I419" s="1072" t="n">
        <v>10.14</v>
      </c>
    </row>
    <row r="420" customFormat="false" ht="13.5" hidden="false" customHeight="false" outlineLevel="0" collapsed="false">
      <c r="C420" s="1071" t="s">
        <v>537</v>
      </c>
      <c r="D420" s="1072" t="s">
        <v>1121</v>
      </c>
      <c r="F420" s="1071" t="s">
        <v>1384</v>
      </c>
      <c r="G420" s="1076" t="n">
        <v>10.21</v>
      </c>
      <c r="H420" s="1076" t="n">
        <v>10.17</v>
      </c>
      <c r="I420" s="1072" t="n">
        <v>10.14</v>
      </c>
    </row>
    <row r="421" customFormat="false" ht="13.5" hidden="false" customHeight="false" outlineLevel="0" collapsed="false">
      <c r="C421" s="1071" t="s">
        <v>537</v>
      </c>
      <c r="D421" s="1072" t="s">
        <v>735</v>
      </c>
      <c r="F421" s="1071" t="s">
        <v>1385</v>
      </c>
      <c r="G421" s="1076" t="n">
        <v>10.21</v>
      </c>
      <c r="H421" s="1076" t="n">
        <v>10.17</v>
      </c>
      <c r="I421" s="1072" t="n">
        <v>10.14</v>
      </c>
    </row>
    <row r="422" customFormat="false" ht="13.5" hidden="false" customHeight="false" outlineLevel="0" collapsed="false">
      <c r="C422" s="1071" t="s">
        <v>537</v>
      </c>
      <c r="D422" s="1072" t="s">
        <v>1123</v>
      </c>
      <c r="F422" s="1071" t="s">
        <v>1386</v>
      </c>
      <c r="G422" s="1076" t="n">
        <v>10.21</v>
      </c>
      <c r="H422" s="1076" t="n">
        <v>10.17</v>
      </c>
      <c r="I422" s="1072" t="n">
        <v>10.14</v>
      </c>
    </row>
    <row r="423" customFormat="false" ht="13.5" hidden="false" customHeight="false" outlineLevel="0" collapsed="false">
      <c r="C423" s="1071" t="s">
        <v>537</v>
      </c>
      <c r="D423" s="1072" t="s">
        <v>1125</v>
      </c>
      <c r="F423" s="1071" t="s">
        <v>1387</v>
      </c>
      <c r="G423" s="1076" t="n">
        <v>10.21</v>
      </c>
      <c r="H423" s="1076" t="n">
        <v>10.17</v>
      </c>
      <c r="I423" s="1072" t="n">
        <v>10.14</v>
      </c>
    </row>
    <row r="424" customFormat="false" ht="13.5" hidden="false" customHeight="false" outlineLevel="0" collapsed="false">
      <c r="C424" s="1071" t="s">
        <v>537</v>
      </c>
      <c r="D424" s="1072" t="s">
        <v>1388</v>
      </c>
      <c r="F424" s="1071" t="s">
        <v>1389</v>
      </c>
      <c r="G424" s="1076" t="n">
        <v>10.21</v>
      </c>
      <c r="H424" s="1076" t="n">
        <v>10.17</v>
      </c>
      <c r="I424" s="1072" t="n">
        <v>10.14</v>
      </c>
    </row>
    <row r="425" customFormat="false" ht="13.5" hidden="false" customHeight="false" outlineLevel="0" collapsed="false">
      <c r="C425" s="1071" t="s">
        <v>537</v>
      </c>
      <c r="D425" s="1072" t="s">
        <v>1390</v>
      </c>
      <c r="F425" s="1071" t="s">
        <v>1391</v>
      </c>
      <c r="G425" s="1076" t="n">
        <v>10.21</v>
      </c>
      <c r="H425" s="1076" t="n">
        <v>10.17</v>
      </c>
      <c r="I425" s="1072" t="n">
        <v>10.14</v>
      </c>
    </row>
    <row r="426" customFormat="false" ht="13.5" hidden="false" customHeight="false" outlineLevel="0" collapsed="false">
      <c r="C426" s="1071" t="s">
        <v>537</v>
      </c>
      <c r="D426" s="1072" t="s">
        <v>1392</v>
      </c>
      <c r="F426" s="1071" t="s">
        <v>1393</v>
      </c>
      <c r="G426" s="1076" t="n">
        <v>10.21</v>
      </c>
      <c r="H426" s="1076" t="n">
        <v>10.17</v>
      </c>
      <c r="I426" s="1072" t="n">
        <v>10.14</v>
      </c>
    </row>
    <row r="427" customFormat="false" ht="13.5" hidden="false" customHeight="false" outlineLevel="0" collapsed="false">
      <c r="C427" s="1071" t="s">
        <v>537</v>
      </c>
      <c r="D427" s="1072" t="s">
        <v>1127</v>
      </c>
      <c r="F427" s="1071" t="s">
        <v>1394</v>
      </c>
      <c r="G427" s="1076" t="n">
        <v>10.21</v>
      </c>
      <c r="H427" s="1076" t="n">
        <v>10.17</v>
      </c>
      <c r="I427" s="1072" t="n">
        <v>10.14</v>
      </c>
    </row>
    <row r="428" customFormat="false" ht="13.5" hidden="false" customHeight="false" outlineLevel="0" collapsed="false">
      <c r="C428" s="1071" t="s">
        <v>537</v>
      </c>
      <c r="D428" s="1072" t="s">
        <v>737</v>
      </c>
      <c r="F428" s="1071" t="s">
        <v>1395</v>
      </c>
      <c r="G428" s="1076" t="n">
        <v>10.21</v>
      </c>
      <c r="H428" s="1076" t="n">
        <v>10.17</v>
      </c>
      <c r="I428" s="1072" t="n">
        <v>10.14</v>
      </c>
    </row>
    <row r="429" customFormat="false" ht="13.5" hidden="false" customHeight="false" outlineLevel="0" collapsed="false">
      <c r="C429" s="1071" t="s">
        <v>537</v>
      </c>
      <c r="D429" s="1072" t="s">
        <v>683</v>
      </c>
      <c r="F429" s="1071" t="s">
        <v>1251</v>
      </c>
      <c r="G429" s="1076" t="n">
        <v>10.21</v>
      </c>
      <c r="H429" s="1076" t="n">
        <v>10.17</v>
      </c>
      <c r="I429" s="1072" t="n">
        <v>10.14</v>
      </c>
    </row>
    <row r="430" customFormat="false" ht="13.5" hidden="false" customHeight="false" outlineLevel="0" collapsed="false">
      <c r="C430" s="1071" t="s">
        <v>537</v>
      </c>
      <c r="D430" s="1072" t="s">
        <v>739</v>
      </c>
      <c r="F430" s="1071" t="s">
        <v>1396</v>
      </c>
      <c r="G430" s="1076" t="n">
        <v>10.21</v>
      </c>
      <c r="H430" s="1076" t="n">
        <v>10.17</v>
      </c>
      <c r="I430" s="1072" t="n">
        <v>10.14</v>
      </c>
    </row>
    <row r="431" customFormat="false" ht="13.5" hidden="false" customHeight="false" outlineLevel="0" collapsed="false">
      <c r="C431" s="1071" t="s">
        <v>537</v>
      </c>
      <c r="D431" s="1072" t="s">
        <v>1129</v>
      </c>
      <c r="F431" s="1071" t="s">
        <v>1397</v>
      </c>
      <c r="G431" s="1076" t="n">
        <v>10.21</v>
      </c>
      <c r="H431" s="1076" t="n">
        <v>10.17</v>
      </c>
      <c r="I431" s="1072" t="n">
        <v>10.14</v>
      </c>
    </row>
    <row r="432" customFormat="false" ht="13.5" hidden="false" customHeight="false" outlineLevel="0" collapsed="false">
      <c r="C432" s="1071" t="s">
        <v>537</v>
      </c>
      <c r="D432" s="1072" t="s">
        <v>1398</v>
      </c>
      <c r="F432" s="1071" t="s">
        <v>1399</v>
      </c>
      <c r="G432" s="1076" t="n">
        <v>10.21</v>
      </c>
      <c r="H432" s="1076" t="n">
        <v>10.17</v>
      </c>
      <c r="I432" s="1072" t="n">
        <v>10.14</v>
      </c>
    </row>
    <row r="433" customFormat="false" ht="13.5" hidden="false" customHeight="false" outlineLevel="0" collapsed="false">
      <c r="C433" s="1071" t="s">
        <v>537</v>
      </c>
      <c r="D433" s="1072" t="s">
        <v>1400</v>
      </c>
      <c r="F433" s="1071" t="s">
        <v>1401</v>
      </c>
      <c r="G433" s="1076" t="n">
        <v>10.21</v>
      </c>
      <c r="H433" s="1076" t="n">
        <v>10.17</v>
      </c>
      <c r="I433" s="1072" t="n">
        <v>10.14</v>
      </c>
    </row>
    <row r="434" customFormat="false" ht="13.5" hidden="false" customHeight="false" outlineLevel="0" collapsed="false">
      <c r="C434" s="1071" t="s">
        <v>537</v>
      </c>
      <c r="D434" s="1072" t="s">
        <v>741</v>
      </c>
      <c r="F434" s="1071" t="s">
        <v>1402</v>
      </c>
      <c r="G434" s="1076" t="n">
        <v>10.21</v>
      </c>
      <c r="H434" s="1076" t="n">
        <v>10.17</v>
      </c>
      <c r="I434" s="1072" t="n">
        <v>10.14</v>
      </c>
    </row>
    <row r="435" customFormat="false" ht="13.5" hidden="false" customHeight="false" outlineLevel="0" collapsed="false">
      <c r="C435" s="1071" t="s">
        <v>537</v>
      </c>
      <c r="D435" s="1072" t="s">
        <v>1403</v>
      </c>
      <c r="F435" s="1071" t="s">
        <v>1404</v>
      </c>
      <c r="G435" s="1076" t="n">
        <v>10.21</v>
      </c>
      <c r="H435" s="1076" t="n">
        <v>10.17</v>
      </c>
      <c r="I435" s="1072" t="n">
        <v>10.14</v>
      </c>
    </row>
    <row r="436" customFormat="false" ht="13.5" hidden="false" customHeight="false" outlineLevel="0" collapsed="false">
      <c r="C436" s="1071" t="s">
        <v>537</v>
      </c>
      <c r="D436" s="1072" t="s">
        <v>1131</v>
      </c>
      <c r="F436" s="1071" t="s">
        <v>1405</v>
      </c>
      <c r="G436" s="1076" t="n">
        <v>10.21</v>
      </c>
      <c r="H436" s="1076" t="n">
        <v>10.17</v>
      </c>
      <c r="I436" s="1072" t="n">
        <v>10.14</v>
      </c>
    </row>
    <row r="437" customFormat="false" ht="13.5" hidden="false" customHeight="false" outlineLevel="0" collapsed="false">
      <c r="C437" s="1071" t="s">
        <v>537</v>
      </c>
      <c r="D437" s="1072" t="s">
        <v>1133</v>
      </c>
      <c r="F437" s="1071" t="s">
        <v>1406</v>
      </c>
      <c r="G437" s="1076" t="n">
        <v>10.21</v>
      </c>
      <c r="H437" s="1076" t="n">
        <v>10.17</v>
      </c>
      <c r="I437" s="1072" t="n">
        <v>10.14</v>
      </c>
    </row>
    <row r="438" customFormat="false" ht="13.5" hidden="false" customHeight="false" outlineLevel="0" collapsed="false">
      <c r="C438" s="1071" t="s">
        <v>537</v>
      </c>
      <c r="D438" s="1072" t="s">
        <v>1135</v>
      </c>
      <c r="F438" s="1071" t="s">
        <v>1407</v>
      </c>
      <c r="G438" s="1076" t="n">
        <v>10.21</v>
      </c>
      <c r="H438" s="1076" t="n">
        <v>10.17</v>
      </c>
      <c r="I438" s="1072" t="n">
        <v>10.14</v>
      </c>
    </row>
    <row r="439" customFormat="false" ht="13.5" hidden="false" customHeight="false" outlineLevel="0" collapsed="false">
      <c r="C439" s="1071" t="s">
        <v>537</v>
      </c>
      <c r="D439" s="1072" t="s">
        <v>1137</v>
      </c>
      <c r="F439" s="1071" t="s">
        <v>1408</v>
      </c>
      <c r="G439" s="1076" t="n">
        <v>10.21</v>
      </c>
      <c r="H439" s="1076" t="n">
        <v>10.17</v>
      </c>
      <c r="I439" s="1072" t="n">
        <v>10.14</v>
      </c>
    </row>
    <row r="440" customFormat="false" ht="13.5" hidden="false" customHeight="false" outlineLevel="0" collapsed="false">
      <c r="C440" s="1071" t="s">
        <v>537</v>
      </c>
      <c r="D440" s="1072" t="s">
        <v>1409</v>
      </c>
      <c r="F440" s="1071" t="s">
        <v>1410</v>
      </c>
      <c r="G440" s="1076" t="n">
        <v>10.21</v>
      </c>
      <c r="H440" s="1076" t="n">
        <v>10.17</v>
      </c>
      <c r="I440" s="1072" t="n">
        <v>10.14</v>
      </c>
    </row>
    <row r="441" customFormat="false" ht="13.5" hidden="false" customHeight="false" outlineLevel="0" collapsed="false">
      <c r="C441" s="1071" t="s">
        <v>537</v>
      </c>
      <c r="D441" s="1072" t="s">
        <v>1411</v>
      </c>
      <c r="F441" s="1071" t="s">
        <v>1412</v>
      </c>
      <c r="G441" s="1076" t="n">
        <v>10.21</v>
      </c>
      <c r="H441" s="1076" t="n">
        <v>10.17</v>
      </c>
      <c r="I441" s="1072" t="n">
        <v>10.14</v>
      </c>
    </row>
    <row r="442" customFormat="false" ht="13.5" hidden="false" customHeight="false" outlineLevel="0" collapsed="false">
      <c r="C442" s="1071" t="s">
        <v>537</v>
      </c>
      <c r="D442" s="1072" t="s">
        <v>1413</v>
      </c>
      <c r="F442" s="1071" t="s">
        <v>1414</v>
      </c>
      <c r="G442" s="1076" t="n">
        <v>10.21</v>
      </c>
      <c r="H442" s="1076" t="n">
        <v>10.17</v>
      </c>
      <c r="I442" s="1072" t="n">
        <v>10.14</v>
      </c>
    </row>
    <row r="443" customFormat="false" ht="13.5" hidden="false" customHeight="false" outlineLevel="0" collapsed="false">
      <c r="C443" s="1071" t="s">
        <v>537</v>
      </c>
      <c r="D443" s="1072" t="s">
        <v>1415</v>
      </c>
      <c r="F443" s="1071" t="s">
        <v>1416</v>
      </c>
      <c r="G443" s="1076" t="n">
        <v>10.21</v>
      </c>
      <c r="H443" s="1076" t="n">
        <v>10.17</v>
      </c>
      <c r="I443" s="1072" t="n">
        <v>10.14</v>
      </c>
    </row>
    <row r="444" customFormat="false" ht="13.5" hidden="false" customHeight="false" outlineLevel="0" collapsed="false">
      <c r="C444" s="1071" t="s">
        <v>537</v>
      </c>
      <c r="D444" s="1072" t="s">
        <v>1417</v>
      </c>
      <c r="F444" s="1071" t="s">
        <v>1418</v>
      </c>
      <c r="G444" s="1076" t="n">
        <v>10.21</v>
      </c>
      <c r="H444" s="1076" t="n">
        <v>10.17</v>
      </c>
      <c r="I444" s="1072" t="n">
        <v>10.14</v>
      </c>
    </row>
    <row r="445" customFormat="false" ht="13.5" hidden="false" customHeight="false" outlineLevel="0" collapsed="false">
      <c r="C445" s="1071" t="s">
        <v>537</v>
      </c>
      <c r="D445" s="1072" t="s">
        <v>1139</v>
      </c>
      <c r="F445" s="1071" t="s">
        <v>1419</v>
      </c>
      <c r="G445" s="1076" t="n">
        <v>10.21</v>
      </c>
      <c r="H445" s="1076" t="n">
        <v>10.17</v>
      </c>
      <c r="I445" s="1072" t="n">
        <v>10.14</v>
      </c>
    </row>
    <row r="446" customFormat="false" ht="13.5" hidden="false" customHeight="false" outlineLevel="0" collapsed="false">
      <c r="C446" s="1071" t="s">
        <v>537</v>
      </c>
      <c r="D446" s="1072" t="s">
        <v>1420</v>
      </c>
      <c r="F446" s="1071" t="s">
        <v>1421</v>
      </c>
      <c r="G446" s="1076" t="n">
        <v>10.21</v>
      </c>
      <c r="H446" s="1076" t="n">
        <v>10.17</v>
      </c>
      <c r="I446" s="1072" t="n">
        <v>10.14</v>
      </c>
    </row>
    <row r="447" customFormat="false" ht="13.5" hidden="false" customHeight="false" outlineLevel="0" collapsed="false">
      <c r="C447" s="1071" t="s">
        <v>537</v>
      </c>
      <c r="D447" s="1072" t="s">
        <v>1422</v>
      </c>
      <c r="F447" s="1071" t="s">
        <v>1423</v>
      </c>
      <c r="G447" s="1076" t="n">
        <v>10.21</v>
      </c>
      <c r="H447" s="1076" t="n">
        <v>10.17</v>
      </c>
      <c r="I447" s="1072" t="n">
        <v>10.14</v>
      </c>
    </row>
    <row r="448" customFormat="false" ht="13.5" hidden="false" customHeight="false" outlineLevel="0" collapsed="false">
      <c r="C448" s="1071" t="s">
        <v>537</v>
      </c>
      <c r="D448" s="1072" t="s">
        <v>1141</v>
      </c>
      <c r="F448" s="1071" t="s">
        <v>1424</v>
      </c>
      <c r="G448" s="1076" t="n">
        <v>10.21</v>
      </c>
      <c r="H448" s="1076" t="n">
        <v>10.17</v>
      </c>
      <c r="I448" s="1072" t="n">
        <v>10.14</v>
      </c>
    </row>
    <row r="449" customFormat="false" ht="13.5" hidden="false" customHeight="false" outlineLevel="0" collapsed="false">
      <c r="C449" s="1071" t="s">
        <v>537</v>
      </c>
      <c r="D449" s="1072" t="s">
        <v>1425</v>
      </c>
      <c r="F449" s="1071" t="s">
        <v>1426</v>
      </c>
      <c r="G449" s="1076" t="n">
        <v>10.21</v>
      </c>
      <c r="H449" s="1076" t="n">
        <v>10.17</v>
      </c>
      <c r="I449" s="1072" t="n">
        <v>10.14</v>
      </c>
    </row>
    <row r="450" customFormat="false" ht="13.5" hidden="false" customHeight="false" outlineLevel="0" collapsed="false">
      <c r="C450" s="1071" t="s">
        <v>537</v>
      </c>
      <c r="D450" s="1072" t="s">
        <v>1427</v>
      </c>
      <c r="F450" s="1071" t="s">
        <v>1428</v>
      </c>
      <c r="G450" s="1076" t="n">
        <v>10.21</v>
      </c>
      <c r="H450" s="1076" t="n">
        <v>10.17</v>
      </c>
      <c r="I450" s="1072" t="n">
        <v>10.14</v>
      </c>
    </row>
    <row r="451" customFormat="false" ht="14.25" hidden="false" customHeight="false" outlineLevel="0" collapsed="false">
      <c r="C451" s="1071" t="s">
        <v>537</v>
      </c>
      <c r="D451" s="1072" t="s">
        <v>1429</v>
      </c>
      <c r="F451" s="1078" t="s">
        <v>1430</v>
      </c>
      <c r="G451" s="1084" t="n">
        <v>10.21</v>
      </c>
      <c r="H451" s="1084" t="n">
        <v>10.17</v>
      </c>
      <c r="I451" s="1085" t="n">
        <v>10.14</v>
      </c>
    </row>
    <row r="452" customFormat="false" ht="13.5" hidden="false" customHeight="false" outlineLevel="0" collapsed="false">
      <c r="C452" s="1071" t="s">
        <v>537</v>
      </c>
      <c r="D452" s="1072" t="s">
        <v>1431</v>
      </c>
    </row>
    <row r="453" customFormat="false" ht="13.5" hidden="false" customHeight="false" outlineLevel="0" collapsed="false">
      <c r="C453" s="1071" t="s">
        <v>537</v>
      </c>
      <c r="D453" s="1072" t="s">
        <v>1143</v>
      </c>
    </row>
    <row r="454" customFormat="false" ht="13.5" hidden="false" customHeight="false" outlineLevel="0" collapsed="false">
      <c r="C454" s="1071" t="s">
        <v>537</v>
      </c>
      <c r="D454" s="1072" t="s">
        <v>1145</v>
      </c>
    </row>
    <row r="455" customFormat="false" ht="13.5" hidden="false" customHeight="false" outlineLevel="0" collapsed="false">
      <c r="C455" s="1071" t="s">
        <v>537</v>
      </c>
      <c r="D455" s="1072" t="s">
        <v>1147</v>
      </c>
    </row>
    <row r="456" customFormat="false" ht="13.5" hidden="false" customHeight="false" outlineLevel="0" collapsed="false">
      <c r="C456" s="1071" t="s">
        <v>537</v>
      </c>
      <c r="D456" s="1072" t="s">
        <v>1149</v>
      </c>
    </row>
    <row r="457" customFormat="false" ht="13.5" hidden="false" customHeight="false" outlineLevel="0" collapsed="false">
      <c r="C457" s="1071" t="s">
        <v>537</v>
      </c>
      <c r="D457" s="1072" t="s">
        <v>1151</v>
      </c>
    </row>
    <row r="458" customFormat="false" ht="13.5" hidden="false" customHeight="false" outlineLevel="0" collapsed="false">
      <c r="C458" s="1071" t="s">
        <v>537</v>
      </c>
      <c r="D458" s="1072" t="s">
        <v>857</v>
      </c>
    </row>
    <row r="459" customFormat="false" ht="13.5" hidden="false" customHeight="false" outlineLevel="0" collapsed="false">
      <c r="C459" s="1071" t="s">
        <v>540</v>
      </c>
      <c r="D459" s="1072" t="s">
        <v>859</v>
      </c>
    </row>
    <row r="460" customFormat="false" ht="13.5" hidden="false" customHeight="false" outlineLevel="0" collapsed="false">
      <c r="C460" s="1071" t="s">
        <v>540</v>
      </c>
      <c r="D460" s="1072" t="s">
        <v>1432</v>
      </c>
    </row>
    <row r="461" customFormat="false" ht="13.5" hidden="false" customHeight="false" outlineLevel="0" collapsed="false">
      <c r="C461" s="1071" t="s">
        <v>540</v>
      </c>
      <c r="D461" s="1072" t="s">
        <v>1153</v>
      </c>
    </row>
    <row r="462" customFormat="false" ht="13.5" hidden="false" customHeight="false" outlineLevel="0" collapsed="false">
      <c r="C462" s="1071" t="s">
        <v>540</v>
      </c>
      <c r="D462" s="1072" t="s">
        <v>1433</v>
      </c>
    </row>
    <row r="463" customFormat="false" ht="13.5" hidden="false" customHeight="false" outlineLevel="0" collapsed="false">
      <c r="C463" s="1071" t="s">
        <v>540</v>
      </c>
      <c r="D463" s="1072" t="s">
        <v>1155</v>
      </c>
    </row>
    <row r="464" customFormat="false" ht="13.5" hidden="false" customHeight="false" outlineLevel="0" collapsed="false">
      <c r="C464" s="1071" t="s">
        <v>540</v>
      </c>
      <c r="D464" s="1072" t="s">
        <v>1157</v>
      </c>
    </row>
    <row r="465" customFormat="false" ht="13.5" hidden="false" customHeight="false" outlineLevel="0" collapsed="false">
      <c r="C465" s="1071" t="s">
        <v>540</v>
      </c>
      <c r="D465" s="1072" t="s">
        <v>1159</v>
      </c>
    </row>
    <row r="466" customFormat="false" ht="13.5" hidden="false" customHeight="false" outlineLevel="0" collapsed="false">
      <c r="C466" s="1071" t="s">
        <v>540</v>
      </c>
      <c r="D466" s="1072" t="s">
        <v>1161</v>
      </c>
    </row>
    <row r="467" customFormat="false" ht="13.5" hidden="false" customHeight="false" outlineLevel="0" collapsed="false">
      <c r="C467" s="1071" t="s">
        <v>540</v>
      </c>
      <c r="D467" s="1072" t="s">
        <v>1163</v>
      </c>
    </row>
    <row r="468" customFormat="false" ht="13.5" hidden="false" customHeight="false" outlineLevel="0" collapsed="false">
      <c r="C468" s="1071" t="s">
        <v>540</v>
      </c>
      <c r="D468" s="1072" t="s">
        <v>1434</v>
      </c>
    </row>
    <row r="469" customFormat="false" ht="13.5" hidden="false" customHeight="false" outlineLevel="0" collapsed="false">
      <c r="C469" s="1071" t="s">
        <v>540</v>
      </c>
      <c r="D469" s="1072" t="s">
        <v>1435</v>
      </c>
    </row>
    <row r="470" customFormat="false" ht="13.5" hidden="false" customHeight="false" outlineLevel="0" collapsed="false">
      <c r="C470" s="1071" t="s">
        <v>540</v>
      </c>
      <c r="D470" s="1072" t="s">
        <v>1165</v>
      </c>
    </row>
    <row r="471" customFormat="false" ht="13.5" hidden="false" customHeight="false" outlineLevel="0" collapsed="false">
      <c r="C471" s="1071" t="s">
        <v>540</v>
      </c>
      <c r="D471" s="1072" t="s">
        <v>1436</v>
      </c>
    </row>
    <row r="472" customFormat="false" ht="13.5" hidden="false" customHeight="false" outlineLevel="0" collapsed="false">
      <c r="C472" s="1071" t="s">
        <v>540</v>
      </c>
      <c r="D472" s="1072" t="s">
        <v>1167</v>
      </c>
    </row>
    <row r="473" customFormat="false" ht="13.5" hidden="false" customHeight="false" outlineLevel="0" collapsed="false">
      <c r="C473" s="1071" t="s">
        <v>540</v>
      </c>
      <c r="D473" s="1072" t="s">
        <v>1437</v>
      </c>
    </row>
    <row r="474" customFormat="false" ht="13.5" hidden="false" customHeight="false" outlineLevel="0" collapsed="false">
      <c r="C474" s="1071" t="s">
        <v>540</v>
      </c>
      <c r="D474" s="1072" t="s">
        <v>1438</v>
      </c>
    </row>
    <row r="475" customFormat="false" ht="13.5" hidden="false" customHeight="false" outlineLevel="0" collapsed="false">
      <c r="C475" s="1071" t="s">
        <v>540</v>
      </c>
      <c r="D475" s="1072" t="s">
        <v>1439</v>
      </c>
    </row>
    <row r="476" customFormat="false" ht="13.5" hidden="false" customHeight="false" outlineLevel="0" collapsed="false">
      <c r="C476" s="1071" t="s">
        <v>540</v>
      </c>
      <c r="D476" s="1072" t="s">
        <v>1440</v>
      </c>
    </row>
    <row r="477" customFormat="false" ht="13.5" hidden="false" customHeight="false" outlineLevel="0" collapsed="false">
      <c r="C477" s="1071" t="s">
        <v>540</v>
      </c>
      <c r="D477" s="1072" t="s">
        <v>1441</v>
      </c>
    </row>
    <row r="478" customFormat="false" ht="13.5" hidden="false" customHeight="false" outlineLevel="0" collapsed="false">
      <c r="C478" s="1071" t="s">
        <v>540</v>
      </c>
      <c r="D478" s="1072" t="s">
        <v>1169</v>
      </c>
    </row>
    <row r="479" customFormat="false" ht="13.5" hidden="false" customHeight="false" outlineLevel="0" collapsed="false">
      <c r="C479" s="1071" t="s">
        <v>540</v>
      </c>
      <c r="D479" s="1072" t="s">
        <v>861</v>
      </c>
    </row>
    <row r="480" customFormat="false" ht="13.5" hidden="false" customHeight="false" outlineLevel="0" collapsed="false">
      <c r="C480" s="1071" t="s">
        <v>540</v>
      </c>
      <c r="D480" s="1072" t="s">
        <v>1442</v>
      </c>
    </row>
    <row r="481" customFormat="false" ht="13.5" hidden="false" customHeight="false" outlineLevel="0" collapsed="false">
      <c r="C481" s="1071" t="s">
        <v>540</v>
      </c>
      <c r="D481" s="1072" t="s">
        <v>1443</v>
      </c>
    </row>
    <row r="482" customFormat="false" ht="13.5" hidden="false" customHeight="false" outlineLevel="0" collapsed="false">
      <c r="C482" s="1071" t="s">
        <v>540</v>
      </c>
      <c r="D482" s="1072" t="s">
        <v>1444</v>
      </c>
    </row>
    <row r="483" customFormat="false" ht="13.5" hidden="false" customHeight="false" outlineLevel="0" collapsed="false">
      <c r="C483" s="1071" t="s">
        <v>540</v>
      </c>
      <c r="D483" s="1072" t="s">
        <v>1445</v>
      </c>
    </row>
    <row r="484" customFormat="false" ht="13.5" hidden="false" customHeight="false" outlineLevel="0" collapsed="false">
      <c r="C484" s="1071" t="s">
        <v>543</v>
      </c>
      <c r="D484" s="1072" t="s">
        <v>1171</v>
      </c>
    </row>
    <row r="485" customFormat="false" ht="13.5" hidden="false" customHeight="false" outlineLevel="0" collapsed="false">
      <c r="C485" s="1071" t="s">
        <v>543</v>
      </c>
      <c r="D485" s="1072" t="s">
        <v>863</v>
      </c>
    </row>
    <row r="486" customFormat="false" ht="13.5" hidden="false" customHeight="false" outlineLevel="0" collapsed="false">
      <c r="C486" s="1071" t="s">
        <v>543</v>
      </c>
      <c r="D486" s="1072" t="s">
        <v>1446</v>
      </c>
    </row>
    <row r="487" customFormat="false" ht="13.5" hidden="false" customHeight="false" outlineLevel="0" collapsed="false">
      <c r="C487" s="1071" t="s">
        <v>543</v>
      </c>
      <c r="D487" s="1072" t="s">
        <v>1173</v>
      </c>
    </row>
    <row r="488" customFormat="false" ht="13.5" hidden="false" customHeight="false" outlineLevel="0" collapsed="false">
      <c r="C488" s="1071" t="s">
        <v>543</v>
      </c>
      <c r="D488" s="1072" t="s">
        <v>1175</v>
      </c>
    </row>
    <row r="489" customFormat="false" ht="13.5" hidden="false" customHeight="false" outlineLevel="0" collapsed="false">
      <c r="C489" s="1071" t="s">
        <v>543</v>
      </c>
      <c r="D489" s="1072" t="s">
        <v>1447</v>
      </c>
    </row>
    <row r="490" customFormat="false" ht="13.5" hidden="false" customHeight="false" outlineLevel="0" collapsed="false">
      <c r="C490" s="1071" t="s">
        <v>543</v>
      </c>
      <c r="D490" s="1072" t="s">
        <v>1448</v>
      </c>
    </row>
    <row r="491" customFormat="false" ht="13.5" hidden="false" customHeight="false" outlineLevel="0" collapsed="false">
      <c r="C491" s="1071" t="s">
        <v>543</v>
      </c>
      <c r="D491" s="1072" t="s">
        <v>1177</v>
      </c>
    </row>
    <row r="492" customFormat="false" ht="13.5" hidden="false" customHeight="false" outlineLevel="0" collapsed="false">
      <c r="C492" s="1071" t="s">
        <v>543</v>
      </c>
      <c r="D492" s="1072" t="s">
        <v>1449</v>
      </c>
    </row>
    <row r="493" customFormat="false" ht="13.5" hidden="false" customHeight="false" outlineLevel="0" collapsed="false">
      <c r="C493" s="1071" t="s">
        <v>543</v>
      </c>
      <c r="D493" s="1072" t="s">
        <v>1450</v>
      </c>
    </row>
    <row r="494" customFormat="false" ht="13.5" hidden="false" customHeight="false" outlineLevel="0" collapsed="false">
      <c r="C494" s="1071" t="s">
        <v>543</v>
      </c>
      <c r="D494" s="1072" t="s">
        <v>1451</v>
      </c>
    </row>
    <row r="495" customFormat="false" ht="13.5" hidden="false" customHeight="false" outlineLevel="0" collapsed="false">
      <c r="C495" s="1071" t="s">
        <v>543</v>
      </c>
      <c r="D495" s="1072" t="s">
        <v>1452</v>
      </c>
    </row>
    <row r="496" customFormat="false" ht="13.5" hidden="false" customHeight="false" outlineLevel="0" collapsed="false">
      <c r="C496" s="1071" t="s">
        <v>543</v>
      </c>
      <c r="D496" s="1072" t="s">
        <v>1179</v>
      </c>
    </row>
    <row r="497" customFormat="false" ht="13.5" hidden="false" customHeight="false" outlineLevel="0" collapsed="false">
      <c r="C497" s="1071" t="s">
        <v>543</v>
      </c>
      <c r="D497" s="1072" t="s">
        <v>1181</v>
      </c>
    </row>
    <row r="498" customFormat="false" ht="13.5" hidden="false" customHeight="false" outlineLevel="0" collapsed="false">
      <c r="C498" s="1071" t="s">
        <v>543</v>
      </c>
      <c r="D498" s="1072" t="s">
        <v>1453</v>
      </c>
    </row>
    <row r="499" customFormat="false" ht="13.5" hidden="false" customHeight="false" outlineLevel="0" collapsed="false">
      <c r="C499" s="1071" t="s">
        <v>543</v>
      </c>
      <c r="D499" s="1072" t="s">
        <v>1454</v>
      </c>
    </row>
    <row r="500" customFormat="false" ht="13.5" hidden="false" customHeight="false" outlineLevel="0" collapsed="false">
      <c r="C500" s="1071" t="s">
        <v>543</v>
      </c>
      <c r="D500" s="1072" t="s">
        <v>1455</v>
      </c>
    </row>
    <row r="501" customFormat="false" ht="13.5" hidden="false" customHeight="false" outlineLevel="0" collapsed="false">
      <c r="C501" s="1071" t="s">
        <v>543</v>
      </c>
      <c r="D501" s="1072" t="s">
        <v>1456</v>
      </c>
    </row>
    <row r="502" customFormat="false" ht="13.5" hidden="false" customHeight="false" outlineLevel="0" collapsed="false">
      <c r="C502" s="1071" t="s">
        <v>543</v>
      </c>
      <c r="D502" s="1072" t="s">
        <v>1457</v>
      </c>
    </row>
    <row r="503" customFormat="false" ht="13.5" hidden="false" customHeight="false" outlineLevel="0" collapsed="false">
      <c r="C503" s="1071" t="s">
        <v>543</v>
      </c>
      <c r="D503" s="1072" t="s">
        <v>1458</v>
      </c>
    </row>
    <row r="504" customFormat="false" ht="13.5" hidden="false" customHeight="false" outlineLevel="0" collapsed="false">
      <c r="C504" s="1071" t="s">
        <v>543</v>
      </c>
      <c r="D504" s="1072" t="s">
        <v>1459</v>
      </c>
    </row>
    <row r="505" customFormat="false" ht="13.5" hidden="false" customHeight="false" outlineLevel="0" collapsed="false">
      <c r="C505" s="1071" t="s">
        <v>543</v>
      </c>
      <c r="D505" s="1072" t="s">
        <v>1460</v>
      </c>
    </row>
    <row r="506" customFormat="false" ht="13.5" hidden="false" customHeight="false" outlineLevel="0" collapsed="false">
      <c r="C506" s="1071" t="s">
        <v>543</v>
      </c>
      <c r="D506" s="1072" t="s">
        <v>1461</v>
      </c>
    </row>
    <row r="507" customFormat="false" ht="13.5" hidden="false" customHeight="false" outlineLevel="0" collapsed="false">
      <c r="C507" s="1071" t="s">
        <v>543</v>
      </c>
      <c r="D507" s="1072" t="s">
        <v>1462</v>
      </c>
    </row>
    <row r="508" customFormat="false" ht="13.5" hidden="false" customHeight="false" outlineLevel="0" collapsed="false">
      <c r="C508" s="1071" t="s">
        <v>543</v>
      </c>
      <c r="D508" s="1072" t="s">
        <v>1463</v>
      </c>
    </row>
    <row r="509" customFormat="false" ht="13.5" hidden="false" customHeight="false" outlineLevel="0" collapsed="false">
      <c r="C509" s="1071" t="s">
        <v>543</v>
      </c>
      <c r="D509" s="1072" t="s">
        <v>1464</v>
      </c>
    </row>
    <row r="510" customFormat="false" ht="13.5" hidden="false" customHeight="false" outlineLevel="0" collapsed="false">
      <c r="C510" s="1071" t="s">
        <v>543</v>
      </c>
      <c r="D510" s="1072" t="s">
        <v>1465</v>
      </c>
    </row>
    <row r="511" customFormat="false" ht="13.5" hidden="false" customHeight="false" outlineLevel="0" collapsed="false">
      <c r="C511" s="1071" t="s">
        <v>543</v>
      </c>
      <c r="D511" s="1072" t="s">
        <v>1325</v>
      </c>
    </row>
    <row r="512" customFormat="false" ht="13.5" hidden="false" customHeight="false" outlineLevel="0" collapsed="false">
      <c r="C512" s="1071" t="s">
        <v>543</v>
      </c>
      <c r="D512" s="1072" t="s">
        <v>1466</v>
      </c>
    </row>
    <row r="513" customFormat="false" ht="13.5" hidden="false" customHeight="false" outlineLevel="0" collapsed="false">
      <c r="C513" s="1071" t="s">
        <v>543</v>
      </c>
      <c r="D513" s="1072" t="s">
        <v>1183</v>
      </c>
    </row>
    <row r="514" customFormat="false" ht="13.5" hidden="false" customHeight="false" outlineLevel="0" collapsed="false">
      <c r="C514" s="1071" t="s">
        <v>543</v>
      </c>
      <c r="D514" s="1072" t="s">
        <v>1467</v>
      </c>
    </row>
    <row r="515" customFormat="false" ht="13.5" hidden="false" customHeight="false" outlineLevel="0" collapsed="false">
      <c r="C515" s="1071" t="s">
        <v>543</v>
      </c>
      <c r="D515" s="1072" t="s">
        <v>1468</v>
      </c>
    </row>
    <row r="516" customFormat="false" ht="13.5" hidden="false" customHeight="false" outlineLevel="0" collapsed="false">
      <c r="C516" s="1071" t="s">
        <v>543</v>
      </c>
      <c r="D516" s="1072" t="s">
        <v>1469</v>
      </c>
    </row>
    <row r="517" customFormat="false" ht="13.5" hidden="false" customHeight="false" outlineLevel="0" collapsed="false">
      <c r="C517" s="1071" t="s">
        <v>543</v>
      </c>
      <c r="D517" s="1072" t="s">
        <v>1470</v>
      </c>
    </row>
    <row r="518" customFormat="false" ht="13.5" hidden="false" customHeight="false" outlineLevel="0" collapsed="false">
      <c r="C518" s="1071" t="s">
        <v>543</v>
      </c>
      <c r="D518" s="1072" t="s">
        <v>1471</v>
      </c>
    </row>
    <row r="519" customFormat="false" ht="13.5" hidden="false" customHeight="false" outlineLevel="0" collapsed="false">
      <c r="C519" s="1071" t="s">
        <v>546</v>
      </c>
      <c r="D519" s="1072" t="s">
        <v>609</v>
      </c>
    </row>
    <row r="520" customFormat="false" ht="13.5" hidden="false" customHeight="false" outlineLevel="0" collapsed="false">
      <c r="C520" s="1071" t="s">
        <v>546</v>
      </c>
      <c r="D520" s="1072" t="s">
        <v>865</v>
      </c>
    </row>
    <row r="521" customFormat="false" ht="13.5" hidden="false" customHeight="false" outlineLevel="0" collapsed="false">
      <c r="C521" s="1071" t="s">
        <v>546</v>
      </c>
      <c r="D521" s="1072" t="s">
        <v>1185</v>
      </c>
    </row>
    <row r="522" customFormat="false" ht="13.5" hidden="false" customHeight="false" outlineLevel="0" collapsed="false">
      <c r="C522" s="1071" t="s">
        <v>546</v>
      </c>
      <c r="D522" s="1072" t="s">
        <v>743</v>
      </c>
    </row>
    <row r="523" customFormat="false" ht="13.5" hidden="false" customHeight="false" outlineLevel="0" collapsed="false">
      <c r="C523" s="1071" t="s">
        <v>546</v>
      </c>
      <c r="D523" s="1072" t="s">
        <v>867</v>
      </c>
    </row>
    <row r="524" customFormat="false" ht="13.5" hidden="false" customHeight="false" outlineLevel="0" collapsed="false">
      <c r="C524" s="1071" t="s">
        <v>546</v>
      </c>
      <c r="D524" s="1072" t="s">
        <v>1472</v>
      </c>
    </row>
    <row r="525" customFormat="false" ht="13.5" hidden="false" customHeight="false" outlineLevel="0" collapsed="false">
      <c r="C525" s="1071" t="s">
        <v>546</v>
      </c>
      <c r="D525" s="1072" t="s">
        <v>869</v>
      </c>
    </row>
    <row r="526" customFormat="false" ht="13.5" hidden="false" customHeight="false" outlineLevel="0" collapsed="false">
      <c r="C526" s="1071" t="s">
        <v>546</v>
      </c>
      <c r="D526" s="1072" t="s">
        <v>871</v>
      </c>
    </row>
    <row r="527" customFormat="false" ht="13.5" hidden="false" customHeight="false" outlineLevel="0" collapsed="false">
      <c r="C527" s="1071" t="s">
        <v>546</v>
      </c>
      <c r="D527" s="1072" t="s">
        <v>873</v>
      </c>
    </row>
    <row r="528" customFormat="false" ht="13.5" hidden="false" customHeight="false" outlineLevel="0" collapsed="false">
      <c r="C528" s="1071" t="s">
        <v>546</v>
      </c>
      <c r="D528" s="1072" t="s">
        <v>1473</v>
      </c>
    </row>
    <row r="529" customFormat="false" ht="13.5" hidden="false" customHeight="false" outlineLevel="0" collapsed="false">
      <c r="C529" s="1071" t="s">
        <v>546</v>
      </c>
      <c r="D529" s="1072" t="s">
        <v>875</v>
      </c>
    </row>
    <row r="530" customFormat="false" ht="13.5" hidden="false" customHeight="false" outlineLevel="0" collapsed="false">
      <c r="C530" s="1071" t="s">
        <v>546</v>
      </c>
      <c r="D530" s="1072" t="s">
        <v>877</v>
      </c>
    </row>
    <row r="531" customFormat="false" ht="13.5" hidden="false" customHeight="false" outlineLevel="0" collapsed="false">
      <c r="C531" s="1071" t="s">
        <v>546</v>
      </c>
      <c r="D531" s="1072" t="s">
        <v>879</v>
      </c>
    </row>
    <row r="532" customFormat="false" ht="13.5" hidden="false" customHeight="false" outlineLevel="0" collapsed="false">
      <c r="C532" s="1071" t="s">
        <v>546</v>
      </c>
      <c r="D532" s="1072" t="s">
        <v>881</v>
      </c>
    </row>
    <row r="533" customFormat="false" ht="13.5" hidden="false" customHeight="false" outlineLevel="0" collapsed="false">
      <c r="C533" s="1071" t="s">
        <v>546</v>
      </c>
      <c r="D533" s="1072" t="s">
        <v>883</v>
      </c>
    </row>
    <row r="534" customFormat="false" ht="13.5" hidden="false" customHeight="false" outlineLevel="0" collapsed="false">
      <c r="C534" s="1071" t="s">
        <v>546</v>
      </c>
      <c r="D534" s="1072" t="s">
        <v>1187</v>
      </c>
    </row>
    <row r="535" customFormat="false" ht="13.5" hidden="false" customHeight="false" outlineLevel="0" collapsed="false">
      <c r="C535" s="1071" t="s">
        <v>546</v>
      </c>
      <c r="D535" s="1072" t="s">
        <v>885</v>
      </c>
    </row>
    <row r="536" customFormat="false" ht="13.5" hidden="false" customHeight="false" outlineLevel="0" collapsed="false">
      <c r="C536" s="1071" t="s">
        <v>546</v>
      </c>
      <c r="D536" s="1072" t="s">
        <v>745</v>
      </c>
    </row>
    <row r="537" customFormat="false" ht="13.5" hidden="false" customHeight="false" outlineLevel="0" collapsed="false">
      <c r="C537" s="1071" t="s">
        <v>546</v>
      </c>
      <c r="D537" s="1072" t="s">
        <v>887</v>
      </c>
    </row>
    <row r="538" customFormat="false" ht="13.5" hidden="false" customHeight="false" outlineLevel="0" collapsed="false">
      <c r="C538" s="1071" t="s">
        <v>546</v>
      </c>
      <c r="D538" s="1072" t="s">
        <v>889</v>
      </c>
    </row>
    <row r="539" customFormat="false" ht="13.5" hidden="false" customHeight="false" outlineLevel="0" collapsed="false">
      <c r="C539" s="1071" t="s">
        <v>546</v>
      </c>
      <c r="D539" s="1072" t="s">
        <v>747</v>
      </c>
    </row>
    <row r="540" customFormat="false" ht="13.5" hidden="false" customHeight="false" outlineLevel="0" collapsed="false">
      <c r="C540" s="1071" t="s">
        <v>546</v>
      </c>
      <c r="D540" s="1072" t="s">
        <v>891</v>
      </c>
    </row>
    <row r="541" customFormat="false" ht="13.5" hidden="false" customHeight="false" outlineLevel="0" collapsed="false">
      <c r="C541" s="1071" t="s">
        <v>546</v>
      </c>
      <c r="D541" s="1072" t="s">
        <v>685</v>
      </c>
    </row>
    <row r="542" customFormat="false" ht="13.5" hidden="false" customHeight="false" outlineLevel="0" collapsed="false">
      <c r="C542" s="1071" t="s">
        <v>546</v>
      </c>
      <c r="D542" s="1072" t="s">
        <v>687</v>
      </c>
    </row>
    <row r="543" customFormat="false" ht="13.5" hidden="false" customHeight="false" outlineLevel="0" collapsed="false">
      <c r="C543" s="1071" t="s">
        <v>546</v>
      </c>
      <c r="D543" s="1072" t="s">
        <v>689</v>
      </c>
    </row>
    <row r="544" customFormat="false" ht="13.5" hidden="false" customHeight="false" outlineLevel="0" collapsed="false">
      <c r="C544" s="1071" t="s">
        <v>546</v>
      </c>
      <c r="D544" s="1072" t="s">
        <v>749</v>
      </c>
    </row>
    <row r="545" customFormat="false" ht="13.5" hidden="false" customHeight="false" outlineLevel="0" collapsed="false">
      <c r="C545" s="1071" t="s">
        <v>546</v>
      </c>
      <c r="D545" s="1072" t="s">
        <v>893</v>
      </c>
    </row>
    <row r="546" customFormat="false" ht="13.5" hidden="false" customHeight="false" outlineLevel="0" collapsed="false">
      <c r="C546" s="1071" t="s">
        <v>546</v>
      </c>
      <c r="D546" s="1072" t="s">
        <v>895</v>
      </c>
    </row>
    <row r="547" customFormat="false" ht="13.5" hidden="false" customHeight="false" outlineLevel="0" collapsed="false">
      <c r="C547" s="1071" t="s">
        <v>546</v>
      </c>
      <c r="D547" s="1072" t="s">
        <v>897</v>
      </c>
    </row>
    <row r="548" customFormat="false" ht="13.5" hidden="false" customHeight="false" outlineLevel="0" collapsed="false">
      <c r="C548" s="1071" t="s">
        <v>546</v>
      </c>
      <c r="D548" s="1072" t="s">
        <v>751</v>
      </c>
    </row>
    <row r="549" customFormat="false" ht="13.5" hidden="false" customHeight="false" outlineLevel="0" collapsed="false">
      <c r="C549" s="1071" t="s">
        <v>546</v>
      </c>
      <c r="D549" s="1072" t="s">
        <v>899</v>
      </c>
    </row>
    <row r="550" customFormat="false" ht="13.5" hidden="false" customHeight="false" outlineLevel="0" collapsed="false">
      <c r="C550" s="1071" t="s">
        <v>546</v>
      </c>
      <c r="D550" s="1072" t="s">
        <v>901</v>
      </c>
    </row>
    <row r="551" customFormat="false" ht="13.5" hidden="false" customHeight="false" outlineLevel="0" collapsed="false">
      <c r="C551" s="1071" t="s">
        <v>546</v>
      </c>
      <c r="D551" s="1072" t="s">
        <v>903</v>
      </c>
    </row>
    <row r="552" customFormat="false" ht="13.5" hidden="false" customHeight="false" outlineLevel="0" collapsed="false">
      <c r="C552" s="1071" t="s">
        <v>546</v>
      </c>
      <c r="D552" s="1072" t="s">
        <v>905</v>
      </c>
    </row>
    <row r="553" customFormat="false" ht="13.5" hidden="false" customHeight="false" outlineLevel="0" collapsed="false">
      <c r="C553" s="1071" t="s">
        <v>546</v>
      </c>
      <c r="D553" s="1072" t="s">
        <v>907</v>
      </c>
    </row>
    <row r="554" customFormat="false" ht="13.5" hidden="false" customHeight="false" outlineLevel="0" collapsed="false">
      <c r="C554" s="1071" t="s">
        <v>546</v>
      </c>
      <c r="D554" s="1072" t="s">
        <v>909</v>
      </c>
    </row>
    <row r="555" customFormat="false" ht="13.5" hidden="false" customHeight="false" outlineLevel="0" collapsed="false">
      <c r="C555" s="1071" t="s">
        <v>546</v>
      </c>
      <c r="D555" s="1072" t="s">
        <v>1189</v>
      </c>
    </row>
    <row r="556" customFormat="false" ht="13.5" hidden="false" customHeight="false" outlineLevel="0" collapsed="false">
      <c r="C556" s="1071" t="s">
        <v>546</v>
      </c>
      <c r="D556" s="1072" t="s">
        <v>911</v>
      </c>
    </row>
    <row r="557" customFormat="false" ht="13.5" hidden="false" customHeight="false" outlineLevel="0" collapsed="false">
      <c r="C557" s="1071" t="s">
        <v>546</v>
      </c>
      <c r="D557" s="1072" t="s">
        <v>753</v>
      </c>
    </row>
    <row r="558" customFormat="false" ht="13.5" hidden="false" customHeight="false" outlineLevel="0" collapsed="false">
      <c r="C558" s="1071" t="s">
        <v>546</v>
      </c>
      <c r="D558" s="1072" t="s">
        <v>913</v>
      </c>
    </row>
    <row r="559" customFormat="false" ht="13.5" hidden="false" customHeight="false" outlineLevel="0" collapsed="false">
      <c r="C559" s="1071" t="s">
        <v>546</v>
      </c>
      <c r="D559" s="1072" t="s">
        <v>915</v>
      </c>
    </row>
    <row r="560" customFormat="false" ht="13.5" hidden="false" customHeight="false" outlineLevel="0" collapsed="false">
      <c r="C560" s="1071" t="s">
        <v>546</v>
      </c>
      <c r="D560" s="1072" t="s">
        <v>917</v>
      </c>
    </row>
    <row r="561" customFormat="false" ht="13.5" hidden="false" customHeight="false" outlineLevel="0" collapsed="false">
      <c r="C561" s="1071" t="s">
        <v>546</v>
      </c>
      <c r="D561" s="1072" t="s">
        <v>1191</v>
      </c>
    </row>
    <row r="562" customFormat="false" ht="13.5" hidden="false" customHeight="false" outlineLevel="0" collapsed="false">
      <c r="C562" s="1071" t="s">
        <v>546</v>
      </c>
      <c r="D562" s="1072" t="s">
        <v>1193</v>
      </c>
    </row>
    <row r="563" customFormat="false" ht="13.5" hidden="false" customHeight="false" outlineLevel="0" collapsed="false">
      <c r="C563" s="1071" t="s">
        <v>546</v>
      </c>
      <c r="D563" s="1072" t="s">
        <v>1195</v>
      </c>
    </row>
    <row r="564" customFormat="false" ht="13.5" hidden="false" customHeight="false" outlineLevel="0" collapsed="false">
      <c r="C564" s="1071" t="s">
        <v>546</v>
      </c>
      <c r="D564" s="1072" t="s">
        <v>1474</v>
      </c>
    </row>
    <row r="565" customFormat="false" ht="13.5" hidden="false" customHeight="false" outlineLevel="0" collapsed="false">
      <c r="C565" s="1071" t="s">
        <v>546</v>
      </c>
      <c r="D565" s="1072" t="s">
        <v>1475</v>
      </c>
    </row>
    <row r="566" customFormat="false" ht="13.5" hidden="false" customHeight="false" outlineLevel="0" collapsed="false">
      <c r="C566" s="1071" t="s">
        <v>546</v>
      </c>
      <c r="D566" s="1072" t="s">
        <v>1197</v>
      </c>
    </row>
    <row r="567" customFormat="false" ht="13.5" hidden="false" customHeight="false" outlineLevel="0" collapsed="false">
      <c r="C567" s="1071" t="s">
        <v>546</v>
      </c>
      <c r="D567" s="1072" t="s">
        <v>1199</v>
      </c>
    </row>
    <row r="568" customFormat="false" ht="13.5" hidden="false" customHeight="false" outlineLevel="0" collapsed="false">
      <c r="C568" s="1071" t="s">
        <v>546</v>
      </c>
      <c r="D568" s="1072" t="s">
        <v>1201</v>
      </c>
    </row>
    <row r="569" customFormat="false" ht="13.5" hidden="false" customHeight="false" outlineLevel="0" collapsed="false">
      <c r="C569" s="1071" t="s">
        <v>546</v>
      </c>
      <c r="D569" s="1072" t="s">
        <v>1476</v>
      </c>
    </row>
    <row r="570" customFormat="false" ht="13.5" hidden="false" customHeight="false" outlineLevel="0" collapsed="false">
      <c r="C570" s="1071" t="s">
        <v>546</v>
      </c>
      <c r="D570" s="1072" t="s">
        <v>1477</v>
      </c>
    </row>
    <row r="571" customFormat="false" ht="13.5" hidden="false" customHeight="false" outlineLevel="0" collapsed="false">
      <c r="C571" s="1071" t="s">
        <v>546</v>
      </c>
      <c r="D571" s="1072" t="s">
        <v>1478</v>
      </c>
    </row>
    <row r="572" customFormat="false" ht="13.5" hidden="false" customHeight="false" outlineLevel="0" collapsed="false">
      <c r="C572" s="1071" t="s">
        <v>546</v>
      </c>
      <c r="D572" s="1072" t="s">
        <v>1479</v>
      </c>
    </row>
    <row r="573" customFormat="false" ht="13.5" hidden="false" customHeight="false" outlineLevel="0" collapsed="false">
      <c r="C573" s="1071" t="s">
        <v>546</v>
      </c>
      <c r="D573" s="1072" t="s">
        <v>1480</v>
      </c>
    </row>
    <row r="574" customFormat="false" ht="13.5" hidden="false" customHeight="false" outlineLevel="0" collapsed="false">
      <c r="C574" s="1071" t="s">
        <v>546</v>
      </c>
      <c r="D574" s="1072" t="s">
        <v>1481</v>
      </c>
    </row>
    <row r="575" customFormat="false" ht="13.5" hidden="false" customHeight="false" outlineLevel="0" collapsed="false">
      <c r="C575" s="1071" t="s">
        <v>546</v>
      </c>
      <c r="D575" s="1072" t="s">
        <v>1140</v>
      </c>
    </row>
    <row r="576" customFormat="false" ht="13.5" hidden="false" customHeight="false" outlineLevel="0" collapsed="false">
      <c r="C576" s="1071" t="s">
        <v>546</v>
      </c>
      <c r="D576" s="1072" t="s">
        <v>1482</v>
      </c>
    </row>
    <row r="577" customFormat="false" ht="13.5" hidden="false" customHeight="false" outlineLevel="0" collapsed="false">
      <c r="C577" s="1071" t="s">
        <v>546</v>
      </c>
      <c r="D577" s="1072" t="s">
        <v>1483</v>
      </c>
    </row>
    <row r="578" customFormat="false" ht="13.5" hidden="false" customHeight="false" outlineLevel="0" collapsed="false">
      <c r="C578" s="1071" t="s">
        <v>546</v>
      </c>
      <c r="D578" s="1072" t="s">
        <v>1203</v>
      </c>
    </row>
    <row r="579" customFormat="false" ht="13.5" hidden="false" customHeight="false" outlineLevel="0" collapsed="false">
      <c r="C579" s="1071" t="s">
        <v>546</v>
      </c>
      <c r="D579" s="1072" t="s">
        <v>919</v>
      </c>
    </row>
    <row r="580" customFormat="false" ht="13.5" hidden="false" customHeight="false" outlineLevel="0" collapsed="false">
      <c r="C580" s="1071" t="s">
        <v>546</v>
      </c>
      <c r="D580" s="1072" t="s">
        <v>921</v>
      </c>
    </row>
    <row r="581" customFormat="false" ht="13.5" hidden="false" customHeight="false" outlineLevel="0" collapsed="false">
      <c r="C581" s="1071" t="s">
        <v>546</v>
      </c>
      <c r="D581" s="1072" t="s">
        <v>923</v>
      </c>
    </row>
    <row r="582" customFormat="false" ht="13.5" hidden="false" customHeight="false" outlineLevel="0" collapsed="false">
      <c r="C582" s="1071" t="s">
        <v>549</v>
      </c>
      <c r="D582" s="1072" t="s">
        <v>612</v>
      </c>
    </row>
    <row r="583" customFormat="false" ht="13.5" hidden="false" customHeight="false" outlineLevel="0" collapsed="false">
      <c r="C583" s="1071" t="s">
        <v>549</v>
      </c>
      <c r="D583" s="1072" t="s">
        <v>1484</v>
      </c>
    </row>
    <row r="584" customFormat="false" ht="13.5" hidden="false" customHeight="false" outlineLevel="0" collapsed="false">
      <c r="C584" s="1071" t="s">
        <v>549</v>
      </c>
      <c r="D584" s="1072" t="s">
        <v>755</v>
      </c>
    </row>
    <row r="585" customFormat="false" ht="13.5" hidden="false" customHeight="false" outlineLevel="0" collapsed="false">
      <c r="C585" s="1071" t="s">
        <v>549</v>
      </c>
      <c r="D585" s="1072" t="s">
        <v>691</v>
      </c>
    </row>
    <row r="586" customFormat="false" ht="13.5" hidden="false" customHeight="false" outlineLevel="0" collapsed="false">
      <c r="C586" s="1071" t="s">
        <v>549</v>
      </c>
      <c r="D586" s="1072" t="s">
        <v>1485</v>
      </c>
    </row>
    <row r="587" customFormat="false" ht="13.5" hidden="false" customHeight="false" outlineLevel="0" collapsed="false">
      <c r="C587" s="1071" t="s">
        <v>549</v>
      </c>
      <c r="D587" s="1072" t="s">
        <v>924</v>
      </c>
    </row>
    <row r="588" customFormat="false" ht="13.5" hidden="false" customHeight="false" outlineLevel="0" collapsed="false">
      <c r="C588" s="1071" t="s">
        <v>549</v>
      </c>
      <c r="D588" s="1072" t="s">
        <v>757</v>
      </c>
    </row>
    <row r="589" customFormat="false" ht="13.5" hidden="false" customHeight="false" outlineLevel="0" collapsed="false">
      <c r="C589" s="1071" t="s">
        <v>549</v>
      </c>
      <c r="D589" s="1072" t="s">
        <v>926</v>
      </c>
    </row>
    <row r="590" customFormat="false" ht="13.5" hidden="false" customHeight="false" outlineLevel="0" collapsed="false">
      <c r="C590" s="1071" t="s">
        <v>549</v>
      </c>
      <c r="D590" s="1072" t="s">
        <v>928</v>
      </c>
    </row>
    <row r="591" customFormat="false" ht="13.5" hidden="false" customHeight="false" outlineLevel="0" collapsed="false">
      <c r="C591" s="1071" t="s">
        <v>549</v>
      </c>
      <c r="D591" s="1072" t="s">
        <v>693</v>
      </c>
    </row>
    <row r="592" customFormat="false" ht="13.5" hidden="false" customHeight="false" outlineLevel="0" collapsed="false">
      <c r="C592" s="1071" t="s">
        <v>549</v>
      </c>
      <c r="D592" s="1072" t="s">
        <v>759</v>
      </c>
    </row>
    <row r="593" customFormat="false" ht="13.5" hidden="false" customHeight="false" outlineLevel="0" collapsed="false">
      <c r="C593" s="1071" t="s">
        <v>549</v>
      </c>
      <c r="D593" s="1072" t="s">
        <v>1205</v>
      </c>
    </row>
    <row r="594" customFormat="false" ht="13.5" hidden="false" customHeight="false" outlineLevel="0" collapsed="false">
      <c r="C594" s="1071" t="s">
        <v>549</v>
      </c>
      <c r="D594" s="1072" t="s">
        <v>1486</v>
      </c>
    </row>
    <row r="595" customFormat="false" ht="13.5" hidden="false" customHeight="false" outlineLevel="0" collapsed="false">
      <c r="C595" s="1071" t="s">
        <v>549</v>
      </c>
      <c r="D595" s="1072" t="s">
        <v>695</v>
      </c>
    </row>
    <row r="596" customFormat="false" ht="13.5" hidden="false" customHeight="false" outlineLevel="0" collapsed="false">
      <c r="C596" s="1071" t="s">
        <v>549</v>
      </c>
      <c r="D596" s="1072" t="s">
        <v>930</v>
      </c>
    </row>
    <row r="597" customFormat="false" ht="13.5" hidden="false" customHeight="false" outlineLevel="0" collapsed="false">
      <c r="C597" s="1071" t="s">
        <v>549</v>
      </c>
      <c r="D597" s="1072" t="s">
        <v>1487</v>
      </c>
    </row>
    <row r="598" customFormat="false" ht="13.5" hidden="false" customHeight="false" outlineLevel="0" collapsed="false">
      <c r="C598" s="1071" t="s">
        <v>549</v>
      </c>
      <c r="D598" s="1072" t="s">
        <v>761</v>
      </c>
    </row>
    <row r="599" customFormat="false" ht="13.5" hidden="false" customHeight="false" outlineLevel="0" collapsed="false">
      <c r="C599" s="1071" t="s">
        <v>549</v>
      </c>
      <c r="D599" s="1072" t="s">
        <v>932</v>
      </c>
    </row>
    <row r="600" customFormat="false" ht="13.5" hidden="false" customHeight="false" outlineLevel="0" collapsed="false">
      <c r="C600" s="1071" t="s">
        <v>549</v>
      </c>
      <c r="D600" s="1072" t="s">
        <v>763</v>
      </c>
    </row>
    <row r="601" customFormat="false" ht="13.5" hidden="false" customHeight="false" outlineLevel="0" collapsed="false">
      <c r="C601" s="1071" t="s">
        <v>549</v>
      </c>
      <c r="D601" s="1072" t="s">
        <v>934</v>
      </c>
    </row>
    <row r="602" customFormat="false" ht="13.5" hidden="false" customHeight="false" outlineLevel="0" collapsed="false">
      <c r="C602" s="1071" t="s">
        <v>549</v>
      </c>
      <c r="D602" s="1072" t="s">
        <v>1488</v>
      </c>
    </row>
    <row r="603" customFormat="false" ht="13.5" hidden="false" customHeight="false" outlineLevel="0" collapsed="false">
      <c r="C603" s="1071" t="s">
        <v>549</v>
      </c>
      <c r="D603" s="1072" t="s">
        <v>936</v>
      </c>
    </row>
    <row r="604" customFormat="false" ht="13.5" hidden="false" customHeight="false" outlineLevel="0" collapsed="false">
      <c r="C604" s="1071" t="s">
        <v>549</v>
      </c>
      <c r="D604" s="1072" t="s">
        <v>1207</v>
      </c>
    </row>
    <row r="605" customFormat="false" ht="13.5" hidden="false" customHeight="false" outlineLevel="0" collapsed="false">
      <c r="C605" s="1071" t="s">
        <v>549</v>
      </c>
      <c r="D605" s="1072" t="s">
        <v>1209</v>
      </c>
    </row>
    <row r="606" customFormat="false" ht="13.5" hidden="false" customHeight="false" outlineLevel="0" collapsed="false">
      <c r="C606" s="1071" t="s">
        <v>549</v>
      </c>
      <c r="D606" s="1072" t="s">
        <v>615</v>
      </c>
    </row>
    <row r="607" customFormat="false" ht="13.5" hidden="false" customHeight="false" outlineLevel="0" collapsed="false">
      <c r="C607" s="1071" t="s">
        <v>549</v>
      </c>
      <c r="D607" s="1072" t="s">
        <v>765</v>
      </c>
    </row>
    <row r="608" customFormat="false" ht="13.5" hidden="false" customHeight="false" outlineLevel="0" collapsed="false">
      <c r="C608" s="1071" t="s">
        <v>549</v>
      </c>
      <c r="D608" s="1072" t="s">
        <v>767</v>
      </c>
    </row>
    <row r="609" customFormat="false" ht="13.5" hidden="false" customHeight="false" outlineLevel="0" collapsed="false">
      <c r="C609" s="1071" t="s">
        <v>549</v>
      </c>
      <c r="D609" s="1072" t="s">
        <v>1211</v>
      </c>
    </row>
    <row r="610" customFormat="false" ht="13.5" hidden="false" customHeight="false" outlineLevel="0" collapsed="false">
      <c r="C610" s="1071" t="s">
        <v>549</v>
      </c>
      <c r="D610" s="1072" t="s">
        <v>769</v>
      </c>
    </row>
    <row r="611" customFormat="false" ht="13.5" hidden="false" customHeight="false" outlineLevel="0" collapsed="false">
      <c r="C611" s="1071" t="s">
        <v>549</v>
      </c>
      <c r="D611" s="1072" t="s">
        <v>938</v>
      </c>
    </row>
    <row r="612" customFormat="false" ht="13.5" hidden="false" customHeight="false" outlineLevel="0" collapsed="false">
      <c r="C612" s="1071" t="s">
        <v>549</v>
      </c>
      <c r="D612" s="1072" t="s">
        <v>1213</v>
      </c>
    </row>
    <row r="613" customFormat="false" ht="13.5" hidden="false" customHeight="false" outlineLevel="0" collapsed="false">
      <c r="C613" s="1071" t="s">
        <v>549</v>
      </c>
      <c r="D613" s="1072" t="s">
        <v>1489</v>
      </c>
    </row>
    <row r="614" customFormat="false" ht="13.5" hidden="false" customHeight="false" outlineLevel="0" collapsed="false">
      <c r="C614" s="1071" t="s">
        <v>549</v>
      </c>
      <c r="D614" s="1072" t="s">
        <v>1490</v>
      </c>
    </row>
    <row r="615" customFormat="false" ht="13.5" hidden="false" customHeight="false" outlineLevel="0" collapsed="false">
      <c r="C615" s="1071" t="s">
        <v>549</v>
      </c>
      <c r="D615" s="1072" t="s">
        <v>1491</v>
      </c>
    </row>
    <row r="616" customFormat="false" ht="13.5" hidden="false" customHeight="false" outlineLevel="0" collapsed="false">
      <c r="C616" s="1071" t="s">
        <v>549</v>
      </c>
      <c r="D616" s="1072" t="s">
        <v>1215</v>
      </c>
    </row>
    <row r="617" customFormat="false" ht="13.5" hidden="false" customHeight="false" outlineLevel="0" collapsed="false">
      <c r="C617" s="1071" t="s">
        <v>549</v>
      </c>
      <c r="D617" s="1072" t="s">
        <v>1492</v>
      </c>
    </row>
    <row r="618" customFormat="false" ht="13.5" hidden="false" customHeight="false" outlineLevel="0" collapsed="false">
      <c r="C618" s="1071" t="s">
        <v>549</v>
      </c>
      <c r="D618" s="1072" t="s">
        <v>1217</v>
      </c>
    </row>
    <row r="619" customFormat="false" ht="13.5" hidden="false" customHeight="false" outlineLevel="0" collapsed="false">
      <c r="C619" s="1071" t="s">
        <v>549</v>
      </c>
      <c r="D619" s="1072" t="s">
        <v>940</v>
      </c>
    </row>
    <row r="620" customFormat="false" ht="13.5" hidden="false" customHeight="false" outlineLevel="0" collapsed="false">
      <c r="C620" s="1071" t="s">
        <v>549</v>
      </c>
      <c r="D620" s="1072" t="s">
        <v>771</v>
      </c>
    </row>
    <row r="621" customFormat="false" ht="13.5" hidden="false" customHeight="false" outlineLevel="0" collapsed="false">
      <c r="C621" s="1071" t="s">
        <v>549</v>
      </c>
      <c r="D621" s="1072" t="s">
        <v>1493</v>
      </c>
    </row>
    <row r="622" customFormat="false" ht="13.5" hidden="false" customHeight="false" outlineLevel="0" collapsed="false">
      <c r="C622" s="1071" t="s">
        <v>549</v>
      </c>
      <c r="D622" s="1072" t="s">
        <v>1494</v>
      </c>
    </row>
    <row r="623" customFormat="false" ht="13.5" hidden="false" customHeight="false" outlineLevel="0" collapsed="false">
      <c r="C623" s="1071" t="s">
        <v>549</v>
      </c>
      <c r="D623" s="1072" t="s">
        <v>1495</v>
      </c>
    </row>
    <row r="624" customFormat="false" ht="13.5" hidden="false" customHeight="false" outlineLevel="0" collapsed="false">
      <c r="C624" s="1071" t="s">
        <v>549</v>
      </c>
      <c r="D624" s="1072" t="s">
        <v>1496</v>
      </c>
    </row>
    <row r="625" customFormat="false" ht="13.5" hidden="false" customHeight="false" outlineLevel="0" collapsed="false">
      <c r="C625" s="1071" t="s">
        <v>549</v>
      </c>
      <c r="D625" s="1072" t="s">
        <v>1497</v>
      </c>
    </row>
    <row r="626" customFormat="false" ht="13.5" hidden="false" customHeight="false" outlineLevel="0" collapsed="false">
      <c r="C626" s="1071" t="s">
        <v>549</v>
      </c>
      <c r="D626" s="1072" t="s">
        <v>1498</v>
      </c>
    </row>
    <row r="627" customFormat="false" ht="13.5" hidden="false" customHeight="false" outlineLevel="0" collapsed="false">
      <c r="C627" s="1071" t="s">
        <v>549</v>
      </c>
      <c r="D627" s="1072" t="s">
        <v>1499</v>
      </c>
    </row>
    <row r="628" customFormat="false" ht="13.5" hidden="false" customHeight="false" outlineLevel="0" collapsed="false">
      <c r="C628" s="1071" t="s">
        <v>549</v>
      </c>
      <c r="D628" s="1072" t="s">
        <v>1500</v>
      </c>
    </row>
    <row r="629" customFormat="false" ht="13.5" hidden="false" customHeight="false" outlineLevel="0" collapsed="false">
      <c r="C629" s="1071" t="s">
        <v>549</v>
      </c>
      <c r="D629" s="1072" t="s">
        <v>1501</v>
      </c>
    </row>
    <row r="630" customFormat="false" ht="13.5" hidden="false" customHeight="false" outlineLevel="0" collapsed="false">
      <c r="C630" s="1071" t="s">
        <v>549</v>
      </c>
      <c r="D630" s="1072" t="s">
        <v>1502</v>
      </c>
    </row>
    <row r="631" customFormat="false" ht="13.5" hidden="false" customHeight="false" outlineLevel="0" collapsed="false">
      <c r="C631" s="1071" t="s">
        <v>549</v>
      </c>
      <c r="D631" s="1072" t="s">
        <v>1219</v>
      </c>
    </row>
    <row r="632" customFormat="false" ht="13.5" hidden="false" customHeight="false" outlineLevel="0" collapsed="false">
      <c r="C632" s="1071" t="s">
        <v>549</v>
      </c>
      <c r="D632" s="1072" t="s">
        <v>1221</v>
      </c>
    </row>
    <row r="633" customFormat="false" ht="13.5" hidden="false" customHeight="false" outlineLevel="0" collapsed="false">
      <c r="C633" s="1071" t="s">
        <v>549</v>
      </c>
      <c r="D633" s="1072" t="s">
        <v>1503</v>
      </c>
    </row>
    <row r="634" customFormat="false" ht="13.5" hidden="false" customHeight="false" outlineLevel="0" collapsed="false">
      <c r="C634" s="1071" t="s">
        <v>549</v>
      </c>
      <c r="D634" s="1072" t="s">
        <v>1504</v>
      </c>
    </row>
    <row r="635" customFormat="false" ht="13.5" hidden="false" customHeight="false" outlineLevel="0" collapsed="false">
      <c r="C635" s="1071" t="s">
        <v>549</v>
      </c>
      <c r="D635" s="1072" t="s">
        <v>1505</v>
      </c>
    </row>
    <row r="636" customFormat="false" ht="13.5" hidden="false" customHeight="false" outlineLevel="0" collapsed="false">
      <c r="C636" s="1071" t="s">
        <v>552</v>
      </c>
      <c r="D636" s="1072" t="s">
        <v>518</v>
      </c>
    </row>
    <row r="637" customFormat="false" ht="13.5" hidden="false" customHeight="false" outlineLevel="0" collapsed="false">
      <c r="C637" s="1071" t="s">
        <v>552</v>
      </c>
      <c r="D637" s="1072" t="s">
        <v>521</v>
      </c>
    </row>
    <row r="638" customFormat="false" ht="13.5" hidden="false" customHeight="false" outlineLevel="0" collapsed="false">
      <c r="C638" s="1071" t="s">
        <v>552</v>
      </c>
      <c r="D638" s="1072" t="s">
        <v>524</v>
      </c>
    </row>
    <row r="639" customFormat="false" ht="13.5" hidden="false" customHeight="false" outlineLevel="0" collapsed="false">
      <c r="C639" s="1071" t="s">
        <v>552</v>
      </c>
      <c r="D639" s="1072" t="s">
        <v>527</v>
      </c>
    </row>
    <row r="640" customFormat="false" ht="13.5" hidden="false" customHeight="false" outlineLevel="0" collapsed="false">
      <c r="C640" s="1071" t="s">
        <v>552</v>
      </c>
      <c r="D640" s="1072" t="s">
        <v>530</v>
      </c>
    </row>
    <row r="641" customFormat="false" ht="13.5" hidden="false" customHeight="false" outlineLevel="0" collapsed="false">
      <c r="C641" s="1071" t="s">
        <v>552</v>
      </c>
      <c r="D641" s="1072" t="s">
        <v>533</v>
      </c>
    </row>
    <row r="642" customFormat="false" ht="13.5" hidden="false" customHeight="false" outlineLevel="0" collapsed="false">
      <c r="C642" s="1071" t="s">
        <v>552</v>
      </c>
      <c r="D642" s="1072" t="s">
        <v>536</v>
      </c>
    </row>
    <row r="643" customFormat="false" ht="13.5" hidden="false" customHeight="false" outlineLevel="0" collapsed="false">
      <c r="C643" s="1071" t="s">
        <v>552</v>
      </c>
      <c r="D643" s="1072" t="s">
        <v>539</v>
      </c>
    </row>
    <row r="644" customFormat="false" ht="13.5" hidden="false" customHeight="false" outlineLevel="0" collapsed="false">
      <c r="C644" s="1071" t="s">
        <v>552</v>
      </c>
      <c r="D644" s="1072" t="s">
        <v>542</v>
      </c>
    </row>
    <row r="645" customFormat="false" ht="13.5" hidden="false" customHeight="false" outlineLevel="0" collapsed="false">
      <c r="C645" s="1071" t="s">
        <v>552</v>
      </c>
      <c r="D645" s="1072" t="s">
        <v>545</v>
      </c>
    </row>
    <row r="646" customFormat="false" ht="13.5" hidden="false" customHeight="false" outlineLevel="0" collapsed="false">
      <c r="C646" s="1071" t="s">
        <v>552</v>
      </c>
      <c r="D646" s="1072" t="s">
        <v>548</v>
      </c>
    </row>
    <row r="647" customFormat="false" ht="13.5" hidden="false" customHeight="false" outlineLevel="0" collapsed="false">
      <c r="C647" s="1071" t="s">
        <v>552</v>
      </c>
      <c r="D647" s="1072" t="s">
        <v>551</v>
      </c>
    </row>
    <row r="648" customFormat="false" ht="13.5" hidden="false" customHeight="false" outlineLevel="0" collapsed="false">
      <c r="C648" s="1071" t="s">
        <v>552</v>
      </c>
      <c r="D648" s="1072" t="s">
        <v>554</v>
      </c>
    </row>
    <row r="649" customFormat="false" ht="13.5" hidden="false" customHeight="false" outlineLevel="0" collapsed="false">
      <c r="C649" s="1071" t="s">
        <v>552</v>
      </c>
      <c r="D649" s="1072" t="s">
        <v>557</v>
      </c>
    </row>
    <row r="650" customFormat="false" ht="13.5" hidden="false" customHeight="false" outlineLevel="0" collapsed="false">
      <c r="C650" s="1071" t="s">
        <v>552</v>
      </c>
      <c r="D650" s="1072" t="s">
        <v>560</v>
      </c>
    </row>
    <row r="651" customFormat="false" ht="13.5" hidden="false" customHeight="false" outlineLevel="0" collapsed="false">
      <c r="C651" s="1071" t="s">
        <v>552</v>
      </c>
      <c r="D651" s="1072" t="s">
        <v>563</v>
      </c>
    </row>
    <row r="652" customFormat="false" ht="13.5" hidden="false" customHeight="false" outlineLevel="0" collapsed="false">
      <c r="C652" s="1071" t="s">
        <v>552</v>
      </c>
      <c r="D652" s="1072" t="s">
        <v>566</v>
      </c>
    </row>
    <row r="653" customFormat="false" ht="13.5" hidden="false" customHeight="false" outlineLevel="0" collapsed="false">
      <c r="C653" s="1071" t="s">
        <v>552</v>
      </c>
      <c r="D653" s="1072" t="s">
        <v>569</v>
      </c>
    </row>
    <row r="654" customFormat="false" ht="13.5" hidden="false" customHeight="false" outlineLevel="0" collapsed="false">
      <c r="C654" s="1071" t="s">
        <v>552</v>
      </c>
      <c r="D654" s="1072" t="s">
        <v>572</v>
      </c>
    </row>
    <row r="655" customFormat="false" ht="13.5" hidden="false" customHeight="false" outlineLevel="0" collapsed="false">
      <c r="C655" s="1071" t="s">
        <v>552</v>
      </c>
      <c r="D655" s="1072" t="s">
        <v>576</v>
      </c>
    </row>
    <row r="656" customFormat="false" ht="13.5" hidden="false" customHeight="false" outlineLevel="0" collapsed="false">
      <c r="C656" s="1071" t="s">
        <v>552</v>
      </c>
      <c r="D656" s="1072" t="s">
        <v>579</v>
      </c>
    </row>
    <row r="657" customFormat="false" ht="13.5" hidden="false" customHeight="false" outlineLevel="0" collapsed="false">
      <c r="C657" s="1071" t="s">
        <v>552</v>
      </c>
      <c r="D657" s="1072" t="s">
        <v>582</v>
      </c>
    </row>
    <row r="658" customFormat="false" ht="13.5" hidden="false" customHeight="false" outlineLevel="0" collapsed="false">
      <c r="C658" s="1071" t="s">
        <v>552</v>
      </c>
      <c r="D658" s="1072" t="s">
        <v>585</v>
      </c>
    </row>
    <row r="659" customFormat="false" ht="13.5" hidden="false" customHeight="false" outlineLevel="0" collapsed="false">
      <c r="C659" s="1071" t="s">
        <v>552</v>
      </c>
      <c r="D659" s="1072" t="s">
        <v>618</v>
      </c>
    </row>
    <row r="660" customFormat="false" ht="13.5" hidden="false" customHeight="false" outlineLevel="0" collapsed="false">
      <c r="C660" s="1071" t="s">
        <v>552</v>
      </c>
      <c r="D660" s="1072" t="s">
        <v>697</v>
      </c>
    </row>
    <row r="661" customFormat="false" ht="13.5" hidden="false" customHeight="false" outlineLevel="0" collapsed="false">
      <c r="C661" s="1071" t="s">
        <v>552</v>
      </c>
      <c r="D661" s="1072" t="s">
        <v>621</v>
      </c>
    </row>
    <row r="662" customFormat="false" ht="13.5" hidden="false" customHeight="false" outlineLevel="0" collapsed="false">
      <c r="C662" s="1071" t="s">
        <v>552</v>
      </c>
      <c r="D662" s="1072" t="s">
        <v>624</v>
      </c>
    </row>
    <row r="663" customFormat="false" ht="13.5" hidden="false" customHeight="false" outlineLevel="0" collapsed="false">
      <c r="C663" s="1071" t="s">
        <v>552</v>
      </c>
      <c r="D663" s="1072" t="s">
        <v>627</v>
      </c>
    </row>
    <row r="664" customFormat="false" ht="13.5" hidden="false" customHeight="false" outlineLevel="0" collapsed="false">
      <c r="C664" s="1071" t="s">
        <v>552</v>
      </c>
      <c r="D664" s="1072" t="s">
        <v>630</v>
      </c>
    </row>
    <row r="665" customFormat="false" ht="13.5" hidden="false" customHeight="false" outlineLevel="0" collapsed="false">
      <c r="C665" s="1071" t="s">
        <v>552</v>
      </c>
      <c r="D665" s="1072" t="s">
        <v>699</v>
      </c>
    </row>
    <row r="666" customFormat="false" ht="13.5" hidden="false" customHeight="false" outlineLevel="0" collapsed="false">
      <c r="C666" s="1071" t="s">
        <v>552</v>
      </c>
      <c r="D666" s="1072" t="s">
        <v>588</v>
      </c>
    </row>
    <row r="667" customFormat="false" ht="13.5" hidden="false" customHeight="false" outlineLevel="0" collapsed="false">
      <c r="C667" s="1071" t="s">
        <v>552</v>
      </c>
      <c r="D667" s="1072" t="s">
        <v>591</v>
      </c>
    </row>
    <row r="668" customFormat="false" ht="13.5" hidden="false" customHeight="false" outlineLevel="0" collapsed="false">
      <c r="C668" s="1071" t="s">
        <v>552</v>
      </c>
      <c r="D668" s="1072" t="s">
        <v>633</v>
      </c>
    </row>
    <row r="669" customFormat="false" ht="13.5" hidden="false" customHeight="false" outlineLevel="0" collapsed="false">
      <c r="C669" s="1071" t="s">
        <v>552</v>
      </c>
      <c r="D669" s="1072" t="s">
        <v>636</v>
      </c>
    </row>
    <row r="670" customFormat="false" ht="13.5" hidden="false" customHeight="false" outlineLevel="0" collapsed="false">
      <c r="C670" s="1071" t="s">
        <v>552</v>
      </c>
      <c r="D670" s="1072" t="s">
        <v>639</v>
      </c>
    </row>
    <row r="671" customFormat="false" ht="13.5" hidden="false" customHeight="false" outlineLevel="0" collapsed="false">
      <c r="C671" s="1071" t="s">
        <v>552</v>
      </c>
      <c r="D671" s="1072" t="s">
        <v>642</v>
      </c>
    </row>
    <row r="672" customFormat="false" ht="13.5" hidden="false" customHeight="false" outlineLevel="0" collapsed="false">
      <c r="C672" s="1071" t="s">
        <v>552</v>
      </c>
      <c r="D672" s="1072" t="s">
        <v>645</v>
      </c>
    </row>
    <row r="673" customFormat="false" ht="13.5" hidden="false" customHeight="false" outlineLevel="0" collapsed="false">
      <c r="C673" s="1071" t="s">
        <v>552</v>
      </c>
      <c r="D673" s="1072" t="s">
        <v>648</v>
      </c>
    </row>
    <row r="674" customFormat="false" ht="13.5" hidden="false" customHeight="false" outlineLevel="0" collapsed="false">
      <c r="C674" s="1071" t="s">
        <v>552</v>
      </c>
      <c r="D674" s="1072" t="s">
        <v>773</v>
      </c>
    </row>
    <row r="675" customFormat="false" ht="13.5" hidden="false" customHeight="false" outlineLevel="0" collapsed="false">
      <c r="C675" s="1071" t="s">
        <v>552</v>
      </c>
      <c r="D675" s="1072" t="s">
        <v>594</v>
      </c>
    </row>
    <row r="676" customFormat="false" ht="13.5" hidden="false" customHeight="false" outlineLevel="0" collapsed="false">
      <c r="C676" s="1071" t="s">
        <v>552</v>
      </c>
      <c r="D676" s="1072" t="s">
        <v>701</v>
      </c>
    </row>
    <row r="677" customFormat="false" ht="13.5" hidden="false" customHeight="false" outlineLevel="0" collapsed="false">
      <c r="C677" s="1071" t="s">
        <v>552</v>
      </c>
      <c r="D677" s="1072" t="s">
        <v>651</v>
      </c>
    </row>
    <row r="678" customFormat="false" ht="13.5" hidden="false" customHeight="false" outlineLevel="0" collapsed="false">
      <c r="C678" s="1071" t="s">
        <v>552</v>
      </c>
      <c r="D678" s="1072" t="s">
        <v>654</v>
      </c>
    </row>
    <row r="679" customFormat="false" ht="13.5" hidden="false" customHeight="false" outlineLevel="0" collapsed="false">
      <c r="C679" s="1071" t="s">
        <v>552</v>
      </c>
      <c r="D679" s="1072" t="s">
        <v>942</v>
      </c>
    </row>
    <row r="680" customFormat="false" ht="13.5" hidden="false" customHeight="false" outlineLevel="0" collapsed="false">
      <c r="C680" s="1071" t="s">
        <v>552</v>
      </c>
      <c r="D680" s="1072" t="s">
        <v>597</v>
      </c>
    </row>
    <row r="681" customFormat="false" ht="13.5" hidden="false" customHeight="false" outlineLevel="0" collapsed="false">
      <c r="C681" s="1071" t="s">
        <v>552</v>
      </c>
      <c r="D681" s="1072" t="s">
        <v>657</v>
      </c>
    </row>
    <row r="682" customFormat="false" ht="13.5" hidden="false" customHeight="false" outlineLevel="0" collapsed="false">
      <c r="C682" s="1071" t="s">
        <v>552</v>
      </c>
      <c r="D682" s="1072" t="s">
        <v>944</v>
      </c>
    </row>
    <row r="683" customFormat="false" ht="13.5" hidden="false" customHeight="false" outlineLevel="0" collapsed="false">
      <c r="C683" s="1071" t="s">
        <v>552</v>
      </c>
      <c r="D683" s="1072" t="s">
        <v>775</v>
      </c>
    </row>
    <row r="684" customFormat="false" ht="13.5" hidden="false" customHeight="false" outlineLevel="0" collapsed="false">
      <c r="C684" s="1071" t="s">
        <v>552</v>
      </c>
      <c r="D684" s="1072" t="s">
        <v>659</v>
      </c>
    </row>
    <row r="685" customFormat="false" ht="13.5" hidden="false" customHeight="false" outlineLevel="0" collapsed="false">
      <c r="C685" s="1071" t="s">
        <v>552</v>
      </c>
      <c r="D685" s="1072" t="s">
        <v>946</v>
      </c>
    </row>
    <row r="686" customFormat="false" ht="13.5" hidden="false" customHeight="false" outlineLevel="0" collapsed="false">
      <c r="C686" s="1071" t="s">
        <v>552</v>
      </c>
      <c r="D686" s="1072" t="s">
        <v>777</v>
      </c>
    </row>
    <row r="687" customFormat="false" ht="13.5" hidden="false" customHeight="false" outlineLevel="0" collapsed="false">
      <c r="C687" s="1071" t="s">
        <v>552</v>
      </c>
      <c r="D687" s="1072" t="s">
        <v>950</v>
      </c>
    </row>
    <row r="688" customFormat="false" ht="13.5" hidden="false" customHeight="false" outlineLevel="0" collapsed="false">
      <c r="C688" s="1071" t="s">
        <v>552</v>
      </c>
      <c r="D688" s="1072" t="s">
        <v>948</v>
      </c>
    </row>
    <row r="689" customFormat="false" ht="13.5" hidden="false" customHeight="false" outlineLevel="0" collapsed="false">
      <c r="C689" s="1071" t="s">
        <v>552</v>
      </c>
      <c r="D689" s="1072" t="s">
        <v>1506</v>
      </c>
    </row>
    <row r="690" customFormat="false" ht="13.5" hidden="false" customHeight="false" outlineLevel="0" collapsed="false">
      <c r="C690" s="1071" t="s">
        <v>552</v>
      </c>
      <c r="D690" s="1072" t="s">
        <v>1507</v>
      </c>
    </row>
    <row r="691" customFormat="false" ht="13.5" hidden="false" customHeight="false" outlineLevel="0" collapsed="false">
      <c r="C691" s="1071" t="s">
        <v>552</v>
      </c>
      <c r="D691" s="1072" t="s">
        <v>1508</v>
      </c>
    </row>
    <row r="692" customFormat="false" ht="13.5" hidden="false" customHeight="false" outlineLevel="0" collapsed="false">
      <c r="C692" s="1071" t="s">
        <v>552</v>
      </c>
      <c r="D692" s="1072" t="s">
        <v>1509</v>
      </c>
    </row>
    <row r="693" customFormat="false" ht="13.5" hidden="false" customHeight="false" outlineLevel="0" collapsed="false">
      <c r="C693" s="1071" t="s">
        <v>552</v>
      </c>
      <c r="D693" s="1072" t="s">
        <v>1510</v>
      </c>
    </row>
    <row r="694" customFormat="false" ht="13.5" hidden="false" customHeight="false" outlineLevel="0" collapsed="false">
      <c r="C694" s="1071" t="s">
        <v>552</v>
      </c>
      <c r="D694" s="1072" t="s">
        <v>1511</v>
      </c>
    </row>
    <row r="695" customFormat="false" ht="13.5" hidden="false" customHeight="false" outlineLevel="0" collapsed="false">
      <c r="C695" s="1071" t="s">
        <v>552</v>
      </c>
      <c r="D695" s="1072" t="s">
        <v>1512</v>
      </c>
    </row>
    <row r="696" customFormat="false" ht="13.5" hidden="false" customHeight="false" outlineLevel="0" collapsed="false">
      <c r="C696" s="1071" t="s">
        <v>552</v>
      </c>
      <c r="D696" s="1072" t="s">
        <v>1513</v>
      </c>
    </row>
    <row r="697" customFormat="false" ht="13.5" hidden="false" customHeight="false" outlineLevel="0" collapsed="false">
      <c r="C697" s="1071" t="s">
        <v>552</v>
      </c>
      <c r="D697" s="1072" t="s">
        <v>1514</v>
      </c>
    </row>
    <row r="698" customFormat="false" ht="13.5" hidden="false" customHeight="false" outlineLevel="0" collapsed="false">
      <c r="C698" s="1071" t="s">
        <v>555</v>
      </c>
      <c r="D698" s="1072" t="s">
        <v>600</v>
      </c>
    </row>
    <row r="699" customFormat="false" ht="13.5" hidden="false" customHeight="false" outlineLevel="0" collapsed="false">
      <c r="C699" s="1071" t="s">
        <v>555</v>
      </c>
      <c r="D699" s="1072" t="s">
        <v>603</v>
      </c>
    </row>
    <row r="700" customFormat="false" ht="13.5" hidden="false" customHeight="false" outlineLevel="0" collapsed="false">
      <c r="C700" s="1071" t="s">
        <v>555</v>
      </c>
      <c r="D700" s="1072" t="s">
        <v>703</v>
      </c>
    </row>
    <row r="701" customFormat="false" ht="13.5" hidden="false" customHeight="false" outlineLevel="0" collapsed="false">
      <c r="C701" s="1071" t="s">
        <v>555</v>
      </c>
      <c r="D701" s="1072" t="s">
        <v>705</v>
      </c>
    </row>
    <row r="702" customFormat="false" ht="13.5" hidden="false" customHeight="false" outlineLevel="0" collapsed="false">
      <c r="C702" s="1071" t="s">
        <v>555</v>
      </c>
      <c r="D702" s="1072" t="s">
        <v>779</v>
      </c>
    </row>
    <row r="703" customFormat="false" ht="13.5" hidden="false" customHeight="false" outlineLevel="0" collapsed="false">
      <c r="C703" s="1071" t="s">
        <v>555</v>
      </c>
      <c r="D703" s="1072" t="s">
        <v>661</v>
      </c>
    </row>
    <row r="704" customFormat="false" ht="13.5" hidden="false" customHeight="false" outlineLevel="0" collapsed="false">
      <c r="C704" s="1071" t="s">
        <v>555</v>
      </c>
      <c r="D704" s="1072" t="s">
        <v>707</v>
      </c>
    </row>
    <row r="705" customFormat="false" ht="13.5" hidden="false" customHeight="false" outlineLevel="0" collapsed="false">
      <c r="C705" s="1071" t="s">
        <v>555</v>
      </c>
      <c r="D705" s="1072" t="s">
        <v>781</v>
      </c>
    </row>
    <row r="706" customFormat="false" ht="13.5" hidden="false" customHeight="false" outlineLevel="0" collapsed="false">
      <c r="C706" s="1071" t="s">
        <v>555</v>
      </c>
      <c r="D706" s="1072" t="s">
        <v>783</v>
      </c>
    </row>
    <row r="707" customFormat="false" ht="13.5" hidden="false" customHeight="false" outlineLevel="0" collapsed="false">
      <c r="C707" s="1071" t="s">
        <v>555</v>
      </c>
      <c r="D707" s="1072" t="s">
        <v>709</v>
      </c>
    </row>
    <row r="708" customFormat="false" ht="13.5" hidden="false" customHeight="false" outlineLevel="0" collapsed="false">
      <c r="C708" s="1071" t="s">
        <v>555</v>
      </c>
      <c r="D708" s="1072" t="s">
        <v>711</v>
      </c>
    </row>
    <row r="709" customFormat="false" ht="13.5" hidden="false" customHeight="false" outlineLevel="0" collapsed="false">
      <c r="C709" s="1071" t="s">
        <v>555</v>
      </c>
      <c r="D709" s="1072" t="s">
        <v>952</v>
      </c>
    </row>
    <row r="710" customFormat="false" ht="13.5" hidden="false" customHeight="false" outlineLevel="0" collapsed="false">
      <c r="C710" s="1071" t="s">
        <v>555</v>
      </c>
      <c r="D710" s="1072" t="s">
        <v>663</v>
      </c>
    </row>
    <row r="711" customFormat="false" ht="13.5" hidden="false" customHeight="false" outlineLevel="0" collapsed="false">
      <c r="C711" s="1071" t="s">
        <v>555</v>
      </c>
      <c r="D711" s="1072" t="s">
        <v>785</v>
      </c>
    </row>
    <row r="712" customFormat="false" ht="13.5" hidden="false" customHeight="false" outlineLevel="0" collapsed="false">
      <c r="C712" s="1071" t="s">
        <v>555</v>
      </c>
      <c r="D712" s="1072" t="s">
        <v>787</v>
      </c>
    </row>
    <row r="713" customFormat="false" ht="13.5" hidden="false" customHeight="false" outlineLevel="0" collapsed="false">
      <c r="C713" s="1071" t="s">
        <v>555</v>
      </c>
      <c r="D713" s="1072" t="s">
        <v>713</v>
      </c>
    </row>
    <row r="714" customFormat="false" ht="13.5" hidden="false" customHeight="false" outlineLevel="0" collapsed="false">
      <c r="C714" s="1071" t="s">
        <v>555</v>
      </c>
      <c r="D714" s="1072" t="s">
        <v>789</v>
      </c>
    </row>
    <row r="715" customFormat="false" ht="13.5" hidden="false" customHeight="false" outlineLevel="0" collapsed="false">
      <c r="C715" s="1071" t="s">
        <v>555</v>
      </c>
      <c r="D715" s="1072" t="s">
        <v>1223</v>
      </c>
    </row>
    <row r="716" customFormat="false" ht="13.5" hidden="false" customHeight="false" outlineLevel="0" collapsed="false">
      <c r="C716" s="1071" t="s">
        <v>555</v>
      </c>
      <c r="D716" s="1072" t="s">
        <v>791</v>
      </c>
    </row>
    <row r="717" customFormat="false" ht="13.5" hidden="false" customHeight="false" outlineLevel="0" collapsed="false">
      <c r="C717" s="1071" t="s">
        <v>555</v>
      </c>
      <c r="D717" s="1072" t="s">
        <v>793</v>
      </c>
    </row>
    <row r="718" customFormat="false" ht="13.5" hidden="false" customHeight="false" outlineLevel="0" collapsed="false">
      <c r="C718" s="1071" t="s">
        <v>555</v>
      </c>
      <c r="D718" s="1072" t="s">
        <v>795</v>
      </c>
    </row>
    <row r="719" customFormat="false" ht="13.5" hidden="false" customHeight="false" outlineLevel="0" collapsed="false">
      <c r="C719" s="1071" t="s">
        <v>555</v>
      </c>
      <c r="D719" s="1072" t="s">
        <v>954</v>
      </c>
    </row>
    <row r="720" customFormat="false" ht="13.5" hidden="false" customHeight="false" outlineLevel="0" collapsed="false">
      <c r="C720" s="1071" t="s">
        <v>555</v>
      </c>
      <c r="D720" s="1072" t="s">
        <v>956</v>
      </c>
    </row>
    <row r="721" customFormat="false" ht="13.5" hidden="false" customHeight="false" outlineLevel="0" collapsed="false">
      <c r="C721" s="1071" t="s">
        <v>555</v>
      </c>
      <c r="D721" s="1072" t="s">
        <v>958</v>
      </c>
    </row>
    <row r="722" customFormat="false" ht="13.5" hidden="false" customHeight="false" outlineLevel="0" collapsed="false">
      <c r="C722" s="1071" t="s">
        <v>555</v>
      </c>
      <c r="D722" s="1072" t="s">
        <v>1515</v>
      </c>
    </row>
    <row r="723" customFormat="false" ht="13.5" hidden="false" customHeight="false" outlineLevel="0" collapsed="false">
      <c r="C723" s="1071" t="s">
        <v>555</v>
      </c>
      <c r="D723" s="1072" t="s">
        <v>1516</v>
      </c>
    </row>
    <row r="724" customFormat="false" ht="13.5" hidden="false" customHeight="false" outlineLevel="0" collapsed="false">
      <c r="C724" s="1071" t="s">
        <v>555</v>
      </c>
      <c r="D724" s="1072" t="s">
        <v>1225</v>
      </c>
    </row>
    <row r="725" customFormat="false" ht="13.5" hidden="false" customHeight="false" outlineLevel="0" collapsed="false">
      <c r="C725" s="1071" t="s">
        <v>555</v>
      </c>
      <c r="D725" s="1072" t="s">
        <v>1517</v>
      </c>
    </row>
    <row r="726" customFormat="false" ht="13.5" hidden="false" customHeight="false" outlineLevel="0" collapsed="false">
      <c r="C726" s="1071" t="s">
        <v>555</v>
      </c>
      <c r="D726" s="1072" t="s">
        <v>1227</v>
      </c>
    </row>
    <row r="727" customFormat="false" ht="13.5" hidden="false" customHeight="false" outlineLevel="0" collapsed="false">
      <c r="C727" s="1071" t="s">
        <v>555</v>
      </c>
      <c r="D727" s="1072" t="s">
        <v>1518</v>
      </c>
    </row>
    <row r="728" customFormat="false" ht="13.5" hidden="false" customHeight="false" outlineLevel="0" collapsed="false">
      <c r="C728" s="1071" t="s">
        <v>555</v>
      </c>
      <c r="D728" s="1072" t="s">
        <v>1519</v>
      </c>
    </row>
    <row r="729" customFormat="false" ht="13.5" hidden="false" customHeight="false" outlineLevel="0" collapsed="false">
      <c r="C729" s="1071" t="s">
        <v>555</v>
      </c>
      <c r="D729" s="1072" t="s">
        <v>797</v>
      </c>
    </row>
    <row r="730" customFormat="false" ht="13.5" hidden="false" customHeight="false" outlineLevel="0" collapsed="false">
      <c r="C730" s="1071" t="s">
        <v>555</v>
      </c>
      <c r="D730" s="1072" t="s">
        <v>960</v>
      </c>
    </row>
    <row r="731" customFormat="false" ht="13.5" hidden="false" customHeight="false" outlineLevel="0" collapsed="false">
      <c r="C731" s="1071" t="s">
        <v>558</v>
      </c>
      <c r="D731" s="1072" t="s">
        <v>1229</v>
      </c>
    </row>
    <row r="732" customFormat="false" ht="13.5" hidden="false" customHeight="false" outlineLevel="0" collapsed="false">
      <c r="C732" s="1071" t="s">
        <v>558</v>
      </c>
      <c r="D732" s="1072" t="s">
        <v>1520</v>
      </c>
    </row>
    <row r="733" customFormat="false" ht="13.5" hidden="false" customHeight="false" outlineLevel="0" collapsed="false">
      <c r="C733" s="1071" t="s">
        <v>558</v>
      </c>
      <c r="D733" s="1072" t="s">
        <v>1521</v>
      </c>
    </row>
    <row r="734" customFormat="false" ht="13.5" hidden="false" customHeight="false" outlineLevel="0" collapsed="false">
      <c r="C734" s="1071" t="s">
        <v>558</v>
      </c>
      <c r="D734" s="1072" t="s">
        <v>1522</v>
      </c>
    </row>
    <row r="735" customFormat="false" ht="13.5" hidden="false" customHeight="false" outlineLevel="0" collapsed="false">
      <c r="C735" s="1071" t="s">
        <v>558</v>
      </c>
      <c r="D735" s="1072" t="s">
        <v>1523</v>
      </c>
    </row>
    <row r="736" customFormat="false" ht="13.5" hidden="false" customHeight="false" outlineLevel="0" collapsed="false">
      <c r="C736" s="1071" t="s">
        <v>558</v>
      </c>
      <c r="D736" s="1072" t="s">
        <v>1524</v>
      </c>
    </row>
    <row r="737" customFormat="false" ht="13.5" hidden="false" customHeight="false" outlineLevel="0" collapsed="false">
      <c r="C737" s="1071" t="s">
        <v>558</v>
      </c>
      <c r="D737" s="1072" t="s">
        <v>1525</v>
      </c>
    </row>
    <row r="738" customFormat="false" ht="13.5" hidden="false" customHeight="false" outlineLevel="0" collapsed="false">
      <c r="C738" s="1071" t="s">
        <v>558</v>
      </c>
      <c r="D738" s="1072" t="s">
        <v>1526</v>
      </c>
    </row>
    <row r="739" customFormat="false" ht="13.5" hidden="false" customHeight="false" outlineLevel="0" collapsed="false">
      <c r="C739" s="1071" t="s">
        <v>558</v>
      </c>
      <c r="D739" s="1072" t="s">
        <v>1527</v>
      </c>
    </row>
    <row r="740" customFormat="false" ht="13.5" hidden="false" customHeight="false" outlineLevel="0" collapsed="false">
      <c r="C740" s="1071" t="s">
        <v>558</v>
      </c>
      <c r="D740" s="1072" t="s">
        <v>1528</v>
      </c>
    </row>
    <row r="741" customFormat="false" ht="13.5" hidden="false" customHeight="false" outlineLevel="0" collapsed="false">
      <c r="C741" s="1071" t="s">
        <v>558</v>
      </c>
      <c r="D741" s="1072" t="s">
        <v>1529</v>
      </c>
    </row>
    <row r="742" customFormat="false" ht="13.5" hidden="false" customHeight="false" outlineLevel="0" collapsed="false">
      <c r="C742" s="1071" t="s">
        <v>558</v>
      </c>
      <c r="D742" s="1072" t="s">
        <v>1530</v>
      </c>
    </row>
    <row r="743" customFormat="false" ht="13.5" hidden="false" customHeight="false" outlineLevel="0" collapsed="false">
      <c r="C743" s="1071" t="s">
        <v>558</v>
      </c>
      <c r="D743" s="1072" t="s">
        <v>1531</v>
      </c>
    </row>
    <row r="744" customFormat="false" ht="13.5" hidden="false" customHeight="false" outlineLevel="0" collapsed="false">
      <c r="C744" s="1071" t="s">
        <v>558</v>
      </c>
      <c r="D744" s="1072" t="s">
        <v>1532</v>
      </c>
    </row>
    <row r="745" customFormat="false" ht="13.5" hidden="false" customHeight="false" outlineLevel="0" collapsed="false">
      <c r="C745" s="1071" t="s">
        <v>558</v>
      </c>
      <c r="D745" s="1072" t="s">
        <v>1533</v>
      </c>
    </row>
    <row r="746" customFormat="false" ht="13.5" hidden="false" customHeight="false" outlineLevel="0" collapsed="false">
      <c r="C746" s="1071" t="s">
        <v>558</v>
      </c>
      <c r="D746" s="1072" t="s">
        <v>1534</v>
      </c>
    </row>
    <row r="747" customFormat="false" ht="13.5" hidden="false" customHeight="false" outlineLevel="0" collapsed="false">
      <c r="C747" s="1071" t="s">
        <v>558</v>
      </c>
      <c r="D747" s="1072" t="s">
        <v>1535</v>
      </c>
    </row>
    <row r="748" customFormat="false" ht="13.5" hidden="false" customHeight="false" outlineLevel="0" collapsed="false">
      <c r="C748" s="1071" t="s">
        <v>558</v>
      </c>
      <c r="D748" s="1072" t="s">
        <v>1536</v>
      </c>
    </row>
    <row r="749" customFormat="false" ht="13.5" hidden="false" customHeight="false" outlineLevel="0" collapsed="false">
      <c r="C749" s="1071" t="s">
        <v>558</v>
      </c>
      <c r="D749" s="1072" t="s">
        <v>1537</v>
      </c>
    </row>
    <row r="750" customFormat="false" ht="13.5" hidden="false" customHeight="false" outlineLevel="0" collapsed="false">
      <c r="C750" s="1071" t="s">
        <v>558</v>
      </c>
      <c r="D750" s="1072" t="s">
        <v>1538</v>
      </c>
    </row>
    <row r="751" customFormat="false" ht="13.5" hidden="false" customHeight="false" outlineLevel="0" collapsed="false">
      <c r="C751" s="1071" t="s">
        <v>558</v>
      </c>
      <c r="D751" s="1072" t="s">
        <v>1539</v>
      </c>
    </row>
    <row r="752" customFormat="false" ht="13.5" hidden="false" customHeight="false" outlineLevel="0" collapsed="false">
      <c r="C752" s="1071" t="s">
        <v>558</v>
      </c>
      <c r="D752" s="1072" t="s">
        <v>1540</v>
      </c>
    </row>
    <row r="753" customFormat="false" ht="13.5" hidden="false" customHeight="false" outlineLevel="0" collapsed="false">
      <c r="C753" s="1071" t="s">
        <v>558</v>
      </c>
      <c r="D753" s="1072" t="s">
        <v>1541</v>
      </c>
    </row>
    <row r="754" customFormat="false" ht="13.5" hidden="false" customHeight="false" outlineLevel="0" collapsed="false">
      <c r="C754" s="1071" t="s">
        <v>558</v>
      </c>
      <c r="D754" s="1072" t="s">
        <v>1542</v>
      </c>
    </row>
    <row r="755" customFormat="false" ht="13.5" hidden="false" customHeight="false" outlineLevel="0" collapsed="false">
      <c r="C755" s="1071" t="s">
        <v>558</v>
      </c>
      <c r="D755" s="1072" t="s">
        <v>1543</v>
      </c>
    </row>
    <row r="756" customFormat="false" ht="13.5" hidden="false" customHeight="false" outlineLevel="0" collapsed="false">
      <c r="C756" s="1071" t="s">
        <v>558</v>
      </c>
      <c r="D756" s="1072" t="s">
        <v>1544</v>
      </c>
    </row>
    <row r="757" customFormat="false" ht="13.5" hidden="false" customHeight="false" outlineLevel="0" collapsed="false">
      <c r="C757" s="1071" t="s">
        <v>558</v>
      </c>
      <c r="D757" s="1072" t="s">
        <v>1545</v>
      </c>
    </row>
    <row r="758" customFormat="false" ht="13.5" hidden="false" customHeight="false" outlineLevel="0" collapsed="false">
      <c r="C758" s="1071" t="s">
        <v>558</v>
      </c>
      <c r="D758" s="1072" t="s">
        <v>1546</v>
      </c>
    </row>
    <row r="759" customFormat="false" ht="13.5" hidden="false" customHeight="false" outlineLevel="0" collapsed="false">
      <c r="C759" s="1071" t="s">
        <v>558</v>
      </c>
      <c r="D759" s="1072" t="s">
        <v>1547</v>
      </c>
    </row>
    <row r="760" customFormat="false" ht="13.5" hidden="false" customHeight="false" outlineLevel="0" collapsed="false">
      <c r="C760" s="1071" t="s">
        <v>558</v>
      </c>
      <c r="D760" s="1072" t="s">
        <v>1548</v>
      </c>
    </row>
    <row r="761" customFormat="false" ht="13.5" hidden="false" customHeight="false" outlineLevel="0" collapsed="false">
      <c r="C761" s="1071" t="s">
        <v>561</v>
      </c>
      <c r="D761" s="1072" t="s">
        <v>1231</v>
      </c>
    </row>
    <row r="762" customFormat="false" ht="13.5" hidden="false" customHeight="false" outlineLevel="0" collapsed="false">
      <c r="C762" s="1071" t="s">
        <v>561</v>
      </c>
      <c r="D762" s="1072" t="s">
        <v>1549</v>
      </c>
    </row>
    <row r="763" customFormat="false" ht="13.5" hidden="false" customHeight="false" outlineLevel="0" collapsed="false">
      <c r="C763" s="1071" t="s">
        <v>561</v>
      </c>
      <c r="D763" s="1072" t="s">
        <v>1550</v>
      </c>
    </row>
    <row r="764" customFormat="false" ht="13.5" hidden="false" customHeight="false" outlineLevel="0" collapsed="false">
      <c r="C764" s="1071" t="s">
        <v>561</v>
      </c>
      <c r="D764" s="1072" t="s">
        <v>1551</v>
      </c>
    </row>
    <row r="765" customFormat="false" ht="13.5" hidden="false" customHeight="false" outlineLevel="0" collapsed="false">
      <c r="C765" s="1071" t="s">
        <v>561</v>
      </c>
      <c r="D765" s="1072" t="s">
        <v>1552</v>
      </c>
    </row>
    <row r="766" customFormat="false" ht="13.5" hidden="false" customHeight="false" outlineLevel="0" collapsed="false">
      <c r="C766" s="1071" t="s">
        <v>561</v>
      </c>
      <c r="D766" s="1072" t="s">
        <v>1553</v>
      </c>
    </row>
    <row r="767" customFormat="false" ht="13.5" hidden="false" customHeight="false" outlineLevel="0" collapsed="false">
      <c r="C767" s="1071" t="s">
        <v>561</v>
      </c>
      <c r="D767" s="1072" t="s">
        <v>1554</v>
      </c>
    </row>
    <row r="768" customFormat="false" ht="13.5" hidden="false" customHeight="false" outlineLevel="0" collapsed="false">
      <c r="C768" s="1071" t="s">
        <v>561</v>
      </c>
      <c r="D768" s="1072" t="s">
        <v>1555</v>
      </c>
    </row>
    <row r="769" customFormat="false" ht="13.5" hidden="false" customHeight="false" outlineLevel="0" collapsed="false">
      <c r="C769" s="1071" t="s">
        <v>561</v>
      </c>
      <c r="D769" s="1072" t="s">
        <v>1556</v>
      </c>
    </row>
    <row r="770" customFormat="false" ht="13.5" hidden="false" customHeight="false" outlineLevel="0" collapsed="false">
      <c r="C770" s="1071" t="s">
        <v>561</v>
      </c>
      <c r="D770" s="1072" t="s">
        <v>1557</v>
      </c>
    </row>
    <row r="771" customFormat="false" ht="13.5" hidden="false" customHeight="false" outlineLevel="0" collapsed="false">
      <c r="C771" s="1071" t="s">
        <v>561</v>
      </c>
      <c r="D771" s="1072" t="s">
        <v>1558</v>
      </c>
    </row>
    <row r="772" customFormat="false" ht="13.5" hidden="false" customHeight="false" outlineLevel="0" collapsed="false">
      <c r="C772" s="1071" t="s">
        <v>561</v>
      </c>
      <c r="D772" s="1072" t="s">
        <v>1559</v>
      </c>
    </row>
    <row r="773" customFormat="false" ht="13.5" hidden="false" customHeight="false" outlineLevel="0" collapsed="false">
      <c r="C773" s="1071" t="s">
        <v>561</v>
      </c>
      <c r="D773" s="1072" t="s">
        <v>1560</v>
      </c>
    </row>
    <row r="774" customFormat="false" ht="13.5" hidden="false" customHeight="false" outlineLevel="0" collapsed="false">
      <c r="C774" s="1071" t="s">
        <v>561</v>
      </c>
      <c r="D774" s="1072" t="s">
        <v>1561</v>
      </c>
    </row>
    <row r="775" customFormat="false" ht="13.5" hidden="false" customHeight="false" outlineLevel="0" collapsed="false">
      <c r="C775" s="1071" t="s">
        <v>561</v>
      </c>
      <c r="D775" s="1072" t="s">
        <v>1230</v>
      </c>
    </row>
    <row r="776" customFormat="false" ht="13.5" hidden="false" customHeight="false" outlineLevel="0" collapsed="false">
      <c r="C776" s="1071" t="s">
        <v>564</v>
      </c>
      <c r="D776" s="1072" t="s">
        <v>1233</v>
      </c>
    </row>
    <row r="777" customFormat="false" ht="13.5" hidden="false" customHeight="false" outlineLevel="0" collapsed="false">
      <c r="C777" s="1071" t="s">
        <v>564</v>
      </c>
      <c r="D777" s="1072" t="s">
        <v>1562</v>
      </c>
    </row>
    <row r="778" customFormat="false" ht="13.5" hidden="false" customHeight="false" outlineLevel="0" collapsed="false">
      <c r="C778" s="1071" t="s">
        <v>564</v>
      </c>
      <c r="D778" s="1072" t="s">
        <v>1563</v>
      </c>
    </row>
    <row r="779" customFormat="false" ht="13.5" hidden="false" customHeight="false" outlineLevel="0" collapsed="false">
      <c r="C779" s="1071" t="s">
        <v>564</v>
      </c>
      <c r="D779" s="1072" t="s">
        <v>1564</v>
      </c>
    </row>
    <row r="780" customFormat="false" ht="13.5" hidden="false" customHeight="false" outlineLevel="0" collapsed="false">
      <c r="C780" s="1071" t="s">
        <v>564</v>
      </c>
      <c r="D780" s="1072" t="s">
        <v>1565</v>
      </c>
    </row>
    <row r="781" customFormat="false" ht="13.5" hidden="false" customHeight="false" outlineLevel="0" collapsed="false">
      <c r="C781" s="1071" t="s">
        <v>564</v>
      </c>
      <c r="D781" s="1072" t="s">
        <v>1566</v>
      </c>
    </row>
    <row r="782" customFormat="false" ht="13.5" hidden="false" customHeight="false" outlineLevel="0" collapsed="false">
      <c r="C782" s="1071" t="s">
        <v>564</v>
      </c>
      <c r="D782" s="1072" t="s">
        <v>1567</v>
      </c>
    </row>
    <row r="783" customFormat="false" ht="13.5" hidden="false" customHeight="false" outlineLevel="0" collapsed="false">
      <c r="C783" s="1071" t="s">
        <v>564</v>
      </c>
      <c r="D783" s="1072" t="s">
        <v>1568</v>
      </c>
    </row>
    <row r="784" customFormat="false" ht="13.5" hidden="false" customHeight="false" outlineLevel="0" collapsed="false">
      <c r="C784" s="1071" t="s">
        <v>564</v>
      </c>
      <c r="D784" s="1072" t="s">
        <v>1569</v>
      </c>
    </row>
    <row r="785" customFormat="false" ht="13.5" hidden="false" customHeight="false" outlineLevel="0" collapsed="false">
      <c r="C785" s="1071" t="s">
        <v>564</v>
      </c>
      <c r="D785" s="1072" t="s">
        <v>1570</v>
      </c>
    </row>
    <row r="786" customFormat="false" ht="13.5" hidden="false" customHeight="false" outlineLevel="0" collapsed="false">
      <c r="C786" s="1071" t="s">
        <v>564</v>
      </c>
      <c r="D786" s="1072" t="s">
        <v>1571</v>
      </c>
    </row>
    <row r="787" customFormat="false" ht="13.5" hidden="false" customHeight="false" outlineLevel="0" collapsed="false">
      <c r="C787" s="1071" t="s">
        <v>564</v>
      </c>
      <c r="D787" s="1072" t="s">
        <v>1572</v>
      </c>
    </row>
    <row r="788" customFormat="false" ht="13.5" hidden="false" customHeight="false" outlineLevel="0" collapsed="false">
      <c r="C788" s="1071" t="s">
        <v>564</v>
      </c>
      <c r="D788" s="1072" t="s">
        <v>1573</v>
      </c>
    </row>
    <row r="789" customFormat="false" ht="13.5" hidden="false" customHeight="false" outlineLevel="0" collapsed="false">
      <c r="C789" s="1071" t="s">
        <v>564</v>
      </c>
      <c r="D789" s="1072" t="s">
        <v>1235</v>
      </c>
    </row>
    <row r="790" customFormat="false" ht="13.5" hidden="false" customHeight="false" outlineLevel="0" collapsed="false">
      <c r="C790" s="1071" t="s">
        <v>564</v>
      </c>
      <c r="D790" s="1072" t="s">
        <v>1574</v>
      </c>
    </row>
    <row r="791" customFormat="false" ht="13.5" hidden="false" customHeight="false" outlineLevel="0" collapsed="false">
      <c r="C791" s="1071" t="s">
        <v>564</v>
      </c>
      <c r="D791" s="1072" t="s">
        <v>1575</v>
      </c>
    </row>
    <row r="792" customFormat="false" ht="13.5" hidden="false" customHeight="false" outlineLevel="0" collapsed="false">
      <c r="C792" s="1071" t="s">
        <v>564</v>
      </c>
      <c r="D792" s="1072" t="s">
        <v>1576</v>
      </c>
    </row>
    <row r="793" customFormat="false" ht="13.5" hidden="false" customHeight="false" outlineLevel="0" collapsed="false">
      <c r="C793" s="1071" t="s">
        <v>564</v>
      </c>
      <c r="D793" s="1072" t="s">
        <v>1577</v>
      </c>
    </row>
    <row r="794" customFormat="false" ht="13.5" hidden="false" customHeight="false" outlineLevel="0" collapsed="false">
      <c r="C794" s="1071" t="s">
        <v>564</v>
      </c>
      <c r="D794" s="1072" t="s">
        <v>1578</v>
      </c>
    </row>
    <row r="795" customFormat="false" ht="13.5" hidden="false" customHeight="false" outlineLevel="0" collapsed="false">
      <c r="C795" s="1071" t="s">
        <v>567</v>
      </c>
      <c r="D795" s="1072" t="s">
        <v>1237</v>
      </c>
    </row>
    <row r="796" customFormat="false" ht="13.5" hidden="false" customHeight="false" outlineLevel="0" collapsed="false">
      <c r="C796" s="1071" t="s">
        <v>567</v>
      </c>
      <c r="D796" s="1072" t="s">
        <v>1579</v>
      </c>
    </row>
    <row r="797" customFormat="false" ht="13.5" hidden="false" customHeight="false" outlineLevel="0" collapsed="false">
      <c r="C797" s="1071" t="s">
        <v>567</v>
      </c>
      <c r="D797" s="1072" t="s">
        <v>1580</v>
      </c>
    </row>
    <row r="798" customFormat="false" ht="13.5" hidden="false" customHeight="false" outlineLevel="0" collapsed="false">
      <c r="C798" s="1071" t="s">
        <v>567</v>
      </c>
      <c r="D798" s="1072" t="s">
        <v>1581</v>
      </c>
    </row>
    <row r="799" customFormat="false" ht="13.5" hidden="false" customHeight="false" outlineLevel="0" collapsed="false">
      <c r="C799" s="1071" t="s">
        <v>567</v>
      </c>
      <c r="D799" s="1072" t="s">
        <v>1582</v>
      </c>
    </row>
    <row r="800" customFormat="false" ht="13.5" hidden="false" customHeight="false" outlineLevel="0" collapsed="false">
      <c r="C800" s="1071" t="s">
        <v>567</v>
      </c>
      <c r="D800" s="1072" t="s">
        <v>1583</v>
      </c>
    </row>
    <row r="801" customFormat="false" ht="13.5" hidden="false" customHeight="false" outlineLevel="0" collapsed="false">
      <c r="C801" s="1071" t="s">
        <v>567</v>
      </c>
      <c r="D801" s="1072" t="s">
        <v>1584</v>
      </c>
    </row>
    <row r="802" customFormat="false" ht="13.5" hidden="false" customHeight="false" outlineLevel="0" collapsed="false">
      <c r="C802" s="1071" t="s">
        <v>567</v>
      </c>
      <c r="D802" s="1072" t="s">
        <v>1585</v>
      </c>
    </row>
    <row r="803" customFormat="false" ht="13.5" hidden="false" customHeight="false" outlineLevel="0" collapsed="false">
      <c r="C803" s="1071" t="s">
        <v>567</v>
      </c>
      <c r="D803" s="1072" t="s">
        <v>1586</v>
      </c>
    </row>
    <row r="804" customFormat="false" ht="13.5" hidden="false" customHeight="false" outlineLevel="0" collapsed="false">
      <c r="C804" s="1071" t="s">
        <v>567</v>
      </c>
      <c r="D804" s="1072" t="s">
        <v>1587</v>
      </c>
    </row>
    <row r="805" customFormat="false" ht="13.5" hidden="false" customHeight="false" outlineLevel="0" collapsed="false">
      <c r="C805" s="1071" t="s">
        <v>567</v>
      </c>
      <c r="D805" s="1072" t="s">
        <v>888</v>
      </c>
    </row>
    <row r="806" customFormat="false" ht="13.5" hidden="false" customHeight="false" outlineLevel="0" collapsed="false">
      <c r="C806" s="1071" t="s">
        <v>567</v>
      </c>
      <c r="D806" s="1072" t="s">
        <v>1588</v>
      </c>
    </row>
    <row r="807" customFormat="false" ht="13.5" hidden="false" customHeight="false" outlineLevel="0" collapsed="false">
      <c r="C807" s="1071" t="s">
        <v>567</v>
      </c>
      <c r="D807" s="1072" t="s">
        <v>1589</v>
      </c>
    </row>
    <row r="808" customFormat="false" ht="13.5" hidden="false" customHeight="false" outlineLevel="0" collapsed="false">
      <c r="C808" s="1071" t="s">
        <v>567</v>
      </c>
      <c r="D808" s="1072" t="s">
        <v>1590</v>
      </c>
    </row>
    <row r="809" customFormat="false" ht="13.5" hidden="false" customHeight="false" outlineLevel="0" collapsed="false">
      <c r="C809" s="1071" t="s">
        <v>567</v>
      </c>
      <c r="D809" s="1072" t="s">
        <v>1591</v>
      </c>
    </row>
    <row r="810" customFormat="false" ht="13.5" hidden="false" customHeight="false" outlineLevel="0" collapsed="false">
      <c r="C810" s="1071" t="s">
        <v>567</v>
      </c>
      <c r="D810" s="1072" t="s">
        <v>1592</v>
      </c>
    </row>
    <row r="811" customFormat="false" ht="13.5" hidden="false" customHeight="false" outlineLevel="0" collapsed="false">
      <c r="C811" s="1071" t="s">
        <v>567</v>
      </c>
      <c r="D811" s="1072" t="s">
        <v>1593</v>
      </c>
    </row>
    <row r="812" customFormat="false" ht="13.5" hidden="false" customHeight="false" outlineLevel="0" collapsed="false">
      <c r="C812" s="1071" t="s">
        <v>570</v>
      </c>
      <c r="D812" s="1072" t="s">
        <v>1239</v>
      </c>
    </row>
    <row r="813" customFormat="false" ht="13.5" hidden="false" customHeight="false" outlineLevel="0" collapsed="false">
      <c r="C813" s="1071" t="s">
        <v>570</v>
      </c>
      <c r="D813" s="1072" t="s">
        <v>1594</v>
      </c>
    </row>
    <row r="814" customFormat="false" ht="13.5" hidden="false" customHeight="false" outlineLevel="0" collapsed="false">
      <c r="C814" s="1071" t="s">
        <v>570</v>
      </c>
      <c r="D814" s="1072" t="s">
        <v>1595</v>
      </c>
    </row>
    <row r="815" customFormat="false" ht="13.5" hidden="false" customHeight="false" outlineLevel="0" collapsed="false">
      <c r="C815" s="1071" t="s">
        <v>570</v>
      </c>
      <c r="D815" s="1072" t="s">
        <v>1596</v>
      </c>
    </row>
    <row r="816" customFormat="false" ht="13.5" hidden="false" customHeight="false" outlineLevel="0" collapsed="false">
      <c r="C816" s="1071" t="s">
        <v>570</v>
      </c>
      <c r="D816" s="1072" t="s">
        <v>1597</v>
      </c>
    </row>
    <row r="817" customFormat="false" ht="13.5" hidden="false" customHeight="false" outlineLevel="0" collapsed="false">
      <c r="C817" s="1071" t="s">
        <v>570</v>
      </c>
      <c r="D817" s="1072" t="s">
        <v>1598</v>
      </c>
    </row>
    <row r="818" customFormat="false" ht="13.5" hidden="false" customHeight="false" outlineLevel="0" collapsed="false">
      <c r="C818" s="1071" t="s">
        <v>570</v>
      </c>
      <c r="D818" s="1072" t="s">
        <v>1241</v>
      </c>
    </row>
    <row r="819" customFormat="false" ht="13.5" hidden="false" customHeight="false" outlineLevel="0" collapsed="false">
      <c r="C819" s="1071" t="s">
        <v>570</v>
      </c>
      <c r="D819" s="1072" t="s">
        <v>1599</v>
      </c>
    </row>
    <row r="820" customFormat="false" ht="13.5" hidden="false" customHeight="false" outlineLevel="0" collapsed="false">
      <c r="C820" s="1071" t="s">
        <v>570</v>
      </c>
      <c r="D820" s="1072" t="s">
        <v>1600</v>
      </c>
    </row>
    <row r="821" customFormat="false" ht="13.5" hidden="false" customHeight="false" outlineLevel="0" collapsed="false">
      <c r="C821" s="1071" t="s">
        <v>570</v>
      </c>
      <c r="D821" s="1072" t="s">
        <v>1601</v>
      </c>
    </row>
    <row r="822" customFormat="false" ht="13.5" hidden="false" customHeight="false" outlineLevel="0" collapsed="false">
      <c r="C822" s="1071" t="s">
        <v>570</v>
      </c>
      <c r="D822" s="1072" t="s">
        <v>1602</v>
      </c>
    </row>
    <row r="823" customFormat="false" ht="13.5" hidden="false" customHeight="false" outlineLevel="0" collapsed="false">
      <c r="C823" s="1071" t="s">
        <v>570</v>
      </c>
      <c r="D823" s="1072" t="s">
        <v>1603</v>
      </c>
    </row>
    <row r="824" customFormat="false" ht="13.5" hidden="false" customHeight="false" outlineLevel="0" collapsed="false">
      <c r="C824" s="1071" t="s">
        <v>570</v>
      </c>
      <c r="D824" s="1072" t="s">
        <v>1604</v>
      </c>
    </row>
    <row r="825" customFormat="false" ht="13.5" hidden="false" customHeight="false" outlineLevel="0" collapsed="false">
      <c r="C825" s="1071" t="s">
        <v>570</v>
      </c>
      <c r="D825" s="1072" t="s">
        <v>1605</v>
      </c>
    </row>
    <row r="826" customFormat="false" ht="13.5" hidden="false" customHeight="false" outlineLevel="0" collapsed="false">
      <c r="C826" s="1071" t="s">
        <v>570</v>
      </c>
      <c r="D826" s="1072" t="s">
        <v>1606</v>
      </c>
    </row>
    <row r="827" customFormat="false" ht="13.5" hidden="false" customHeight="false" outlineLevel="0" collapsed="false">
      <c r="C827" s="1071" t="s">
        <v>570</v>
      </c>
      <c r="D827" s="1072" t="s">
        <v>1607</v>
      </c>
    </row>
    <row r="828" customFormat="false" ht="13.5" hidden="false" customHeight="false" outlineLevel="0" collapsed="false">
      <c r="C828" s="1071" t="s">
        <v>570</v>
      </c>
      <c r="D828" s="1072" t="s">
        <v>1007</v>
      </c>
    </row>
    <row r="829" customFormat="false" ht="13.5" hidden="false" customHeight="false" outlineLevel="0" collapsed="false">
      <c r="C829" s="1071" t="s">
        <v>570</v>
      </c>
      <c r="D829" s="1072" t="s">
        <v>1608</v>
      </c>
    </row>
    <row r="830" customFormat="false" ht="13.5" hidden="false" customHeight="false" outlineLevel="0" collapsed="false">
      <c r="C830" s="1071" t="s">
        <v>570</v>
      </c>
      <c r="D830" s="1072" t="s">
        <v>1609</v>
      </c>
    </row>
    <row r="831" customFormat="false" ht="13.5" hidden="false" customHeight="false" outlineLevel="0" collapsed="false">
      <c r="C831" s="1071" t="s">
        <v>570</v>
      </c>
      <c r="D831" s="1072" t="s">
        <v>1610</v>
      </c>
    </row>
    <row r="832" customFormat="false" ht="13.5" hidden="false" customHeight="false" outlineLevel="0" collapsed="false">
      <c r="C832" s="1071" t="s">
        <v>570</v>
      </c>
      <c r="D832" s="1072" t="s">
        <v>1611</v>
      </c>
    </row>
    <row r="833" customFormat="false" ht="13.5" hidden="false" customHeight="false" outlineLevel="0" collapsed="false">
      <c r="C833" s="1071" t="s">
        <v>570</v>
      </c>
      <c r="D833" s="1072" t="s">
        <v>1612</v>
      </c>
    </row>
    <row r="834" customFormat="false" ht="13.5" hidden="false" customHeight="false" outlineLevel="0" collapsed="false">
      <c r="C834" s="1071" t="s">
        <v>570</v>
      </c>
      <c r="D834" s="1072" t="s">
        <v>1613</v>
      </c>
    </row>
    <row r="835" customFormat="false" ht="13.5" hidden="false" customHeight="false" outlineLevel="0" collapsed="false">
      <c r="C835" s="1071" t="s">
        <v>570</v>
      </c>
      <c r="D835" s="1072" t="s">
        <v>1614</v>
      </c>
    </row>
    <row r="836" customFormat="false" ht="13.5" hidden="false" customHeight="false" outlineLevel="0" collapsed="false">
      <c r="C836" s="1071" t="s">
        <v>570</v>
      </c>
      <c r="D836" s="1072" t="s">
        <v>1615</v>
      </c>
    </row>
    <row r="837" customFormat="false" ht="13.5" hidden="false" customHeight="false" outlineLevel="0" collapsed="false">
      <c r="C837" s="1071" t="s">
        <v>570</v>
      </c>
      <c r="D837" s="1072" t="s">
        <v>1616</v>
      </c>
    </row>
    <row r="838" customFormat="false" ht="13.5" hidden="false" customHeight="false" outlineLevel="0" collapsed="false">
      <c r="C838" s="1071" t="s">
        <v>570</v>
      </c>
      <c r="D838" s="1072" t="s">
        <v>1617</v>
      </c>
    </row>
    <row r="839" customFormat="false" ht="13.5" hidden="false" customHeight="false" outlineLevel="0" collapsed="false">
      <c r="C839" s="1071" t="s">
        <v>574</v>
      </c>
      <c r="D839" s="1072" t="s">
        <v>1244</v>
      </c>
    </row>
    <row r="840" customFormat="false" ht="13.5" hidden="false" customHeight="false" outlineLevel="0" collapsed="false">
      <c r="C840" s="1071" t="s">
        <v>574</v>
      </c>
      <c r="D840" s="1072" t="s">
        <v>1246</v>
      </c>
    </row>
    <row r="841" customFormat="false" ht="13.5" hidden="false" customHeight="false" outlineLevel="0" collapsed="false">
      <c r="C841" s="1071" t="s">
        <v>574</v>
      </c>
      <c r="D841" s="1072" t="s">
        <v>1618</v>
      </c>
    </row>
    <row r="842" customFormat="false" ht="13.5" hidden="false" customHeight="false" outlineLevel="0" collapsed="false">
      <c r="C842" s="1071" t="s">
        <v>574</v>
      </c>
      <c r="D842" s="1072" t="s">
        <v>1619</v>
      </c>
    </row>
    <row r="843" customFormat="false" ht="13.5" hidden="false" customHeight="false" outlineLevel="0" collapsed="false">
      <c r="C843" s="1071" t="s">
        <v>574</v>
      </c>
      <c r="D843" s="1072" t="s">
        <v>1620</v>
      </c>
    </row>
    <row r="844" customFormat="false" ht="13.5" hidden="false" customHeight="false" outlineLevel="0" collapsed="false">
      <c r="C844" s="1071" t="s">
        <v>574</v>
      </c>
      <c r="D844" s="1072" t="s">
        <v>1621</v>
      </c>
    </row>
    <row r="845" customFormat="false" ht="13.5" hidden="false" customHeight="false" outlineLevel="0" collapsed="false">
      <c r="C845" s="1071" t="s">
        <v>574</v>
      </c>
      <c r="D845" s="1072" t="s">
        <v>1622</v>
      </c>
    </row>
    <row r="846" customFormat="false" ht="13.5" hidden="false" customHeight="false" outlineLevel="0" collapsed="false">
      <c r="C846" s="1071" t="s">
        <v>574</v>
      </c>
      <c r="D846" s="1072" t="s">
        <v>1623</v>
      </c>
    </row>
    <row r="847" customFormat="false" ht="13.5" hidden="false" customHeight="false" outlineLevel="0" collapsed="false">
      <c r="C847" s="1071" t="s">
        <v>574</v>
      </c>
      <c r="D847" s="1072" t="s">
        <v>1624</v>
      </c>
    </row>
    <row r="848" customFormat="false" ht="13.5" hidden="false" customHeight="false" outlineLevel="0" collapsed="false">
      <c r="C848" s="1071" t="s">
        <v>574</v>
      </c>
      <c r="D848" s="1072" t="s">
        <v>1625</v>
      </c>
    </row>
    <row r="849" customFormat="false" ht="13.5" hidden="false" customHeight="false" outlineLevel="0" collapsed="false">
      <c r="C849" s="1071" t="s">
        <v>574</v>
      </c>
      <c r="D849" s="1072" t="s">
        <v>1626</v>
      </c>
    </row>
    <row r="850" customFormat="false" ht="13.5" hidden="false" customHeight="false" outlineLevel="0" collapsed="false">
      <c r="C850" s="1071" t="s">
        <v>574</v>
      </c>
      <c r="D850" s="1072" t="s">
        <v>1627</v>
      </c>
    </row>
    <row r="851" customFormat="false" ht="13.5" hidden="false" customHeight="false" outlineLevel="0" collapsed="false">
      <c r="C851" s="1071" t="s">
        <v>574</v>
      </c>
      <c r="D851" s="1072" t="s">
        <v>1628</v>
      </c>
    </row>
    <row r="852" customFormat="false" ht="13.5" hidden="false" customHeight="false" outlineLevel="0" collapsed="false">
      <c r="C852" s="1071" t="s">
        <v>574</v>
      </c>
      <c r="D852" s="1072" t="s">
        <v>1629</v>
      </c>
    </row>
    <row r="853" customFormat="false" ht="13.5" hidden="false" customHeight="false" outlineLevel="0" collapsed="false">
      <c r="C853" s="1071" t="s">
        <v>574</v>
      </c>
      <c r="D853" s="1072" t="s">
        <v>1248</v>
      </c>
    </row>
    <row r="854" customFormat="false" ht="13.5" hidden="false" customHeight="false" outlineLevel="0" collapsed="false">
      <c r="C854" s="1071" t="s">
        <v>574</v>
      </c>
      <c r="D854" s="1072" t="s">
        <v>1630</v>
      </c>
    </row>
    <row r="855" customFormat="false" ht="13.5" hidden="false" customHeight="false" outlineLevel="0" collapsed="false">
      <c r="C855" s="1071" t="s">
        <v>574</v>
      </c>
      <c r="D855" s="1072" t="s">
        <v>1631</v>
      </c>
    </row>
    <row r="856" customFormat="false" ht="13.5" hidden="false" customHeight="false" outlineLevel="0" collapsed="false">
      <c r="C856" s="1071" t="s">
        <v>574</v>
      </c>
      <c r="D856" s="1072" t="s">
        <v>1632</v>
      </c>
    </row>
    <row r="857" customFormat="false" ht="13.5" hidden="false" customHeight="false" outlineLevel="0" collapsed="false">
      <c r="C857" s="1071" t="s">
        <v>574</v>
      </c>
      <c r="D857" s="1072" t="s">
        <v>1633</v>
      </c>
    </row>
    <row r="858" customFormat="false" ht="13.5" hidden="false" customHeight="false" outlineLevel="0" collapsed="false">
      <c r="C858" s="1071" t="s">
        <v>574</v>
      </c>
      <c r="D858" s="1072" t="s">
        <v>1634</v>
      </c>
    </row>
    <row r="859" customFormat="false" ht="13.5" hidden="false" customHeight="false" outlineLevel="0" collapsed="false">
      <c r="C859" s="1071" t="s">
        <v>574</v>
      </c>
      <c r="D859" s="1072" t="s">
        <v>1635</v>
      </c>
    </row>
    <row r="860" customFormat="false" ht="13.5" hidden="false" customHeight="false" outlineLevel="0" collapsed="false">
      <c r="C860" s="1071" t="s">
        <v>574</v>
      </c>
      <c r="D860" s="1072" t="s">
        <v>1456</v>
      </c>
    </row>
    <row r="861" customFormat="false" ht="13.5" hidden="false" customHeight="false" outlineLevel="0" collapsed="false">
      <c r="C861" s="1071" t="s">
        <v>574</v>
      </c>
      <c r="D861" s="1072" t="s">
        <v>1636</v>
      </c>
    </row>
    <row r="862" customFormat="false" ht="13.5" hidden="false" customHeight="false" outlineLevel="0" collapsed="false">
      <c r="C862" s="1071" t="s">
        <v>574</v>
      </c>
      <c r="D862" s="1072" t="s">
        <v>1637</v>
      </c>
    </row>
    <row r="863" customFormat="false" ht="13.5" hidden="false" customHeight="false" outlineLevel="0" collapsed="false">
      <c r="C863" s="1071" t="s">
        <v>574</v>
      </c>
      <c r="D863" s="1072" t="s">
        <v>1638</v>
      </c>
    </row>
    <row r="864" customFormat="false" ht="13.5" hidden="false" customHeight="false" outlineLevel="0" collapsed="false">
      <c r="C864" s="1071" t="s">
        <v>574</v>
      </c>
      <c r="D864" s="1072" t="s">
        <v>1639</v>
      </c>
    </row>
    <row r="865" customFormat="false" ht="13.5" hidden="false" customHeight="false" outlineLevel="0" collapsed="false">
      <c r="C865" s="1071" t="s">
        <v>574</v>
      </c>
      <c r="D865" s="1072" t="s">
        <v>1640</v>
      </c>
    </row>
    <row r="866" customFormat="false" ht="13.5" hidden="false" customHeight="false" outlineLevel="0" collapsed="false">
      <c r="C866" s="1071" t="s">
        <v>574</v>
      </c>
      <c r="D866" s="1072" t="s">
        <v>1641</v>
      </c>
    </row>
    <row r="867" customFormat="false" ht="13.5" hidden="false" customHeight="false" outlineLevel="0" collapsed="false">
      <c r="C867" s="1071" t="s">
        <v>574</v>
      </c>
      <c r="D867" s="1072" t="s">
        <v>1642</v>
      </c>
    </row>
    <row r="868" customFormat="false" ht="13.5" hidden="false" customHeight="false" outlineLevel="0" collapsed="false">
      <c r="C868" s="1071" t="s">
        <v>574</v>
      </c>
      <c r="D868" s="1072" t="s">
        <v>1643</v>
      </c>
    </row>
    <row r="869" customFormat="false" ht="13.5" hidden="false" customHeight="false" outlineLevel="0" collapsed="false">
      <c r="C869" s="1071" t="s">
        <v>574</v>
      </c>
      <c r="D869" s="1072" t="s">
        <v>1644</v>
      </c>
    </row>
    <row r="870" customFormat="false" ht="13.5" hidden="false" customHeight="false" outlineLevel="0" collapsed="false">
      <c r="C870" s="1071" t="s">
        <v>574</v>
      </c>
      <c r="D870" s="1072" t="s">
        <v>1645</v>
      </c>
    </row>
    <row r="871" customFormat="false" ht="13.5" hidden="false" customHeight="false" outlineLevel="0" collapsed="false">
      <c r="C871" s="1071" t="s">
        <v>574</v>
      </c>
      <c r="D871" s="1072" t="s">
        <v>1646</v>
      </c>
    </row>
    <row r="872" customFormat="false" ht="13.5" hidden="false" customHeight="false" outlineLevel="0" collapsed="false">
      <c r="C872" s="1071" t="s">
        <v>574</v>
      </c>
      <c r="D872" s="1072" t="s">
        <v>1647</v>
      </c>
    </row>
    <row r="873" customFormat="false" ht="13.5" hidden="false" customHeight="false" outlineLevel="0" collapsed="false">
      <c r="C873" s="1071" t="s">
        <v>574</v>
      </c>
      <c r="D873" s="1072" t="s">
        <v>1648</v>
      </c>
    </row>
    <row r="874" customFormat="false" ht="13.5" hidden="false" customHeight="false" outlineLevel="0" collapsed="false">
      <c r="C874" s="1071" t="s">
        <v>574</v>
      </c>
      <c r="D874" s="1072" t="s">
        <v>1649</v>
      </c>
    </row>
    <row r="875" customFormat="false" ht="13.5" hidden="false" customHeight="false" outlineLevel="0" collapsed="false">
      <c r="C875" s="1071" t="s">
        <v>574</v>
      </c>
      <c r="D875" s="1072" t="s">
        <v>1650</v>
      </c>
    </row>
    <row r="876" customFormat="false" ht="13.5" hidden="false" customHeight="false" outlineLevel="0" collapsed="false">
      <c r="C876" s="1071" t="s">
        <v>574</v>
      </c>
      <c r="D876" s="1072" t="s">
        <v>1651</v>
      </c>
    </row>
    <row r="877" customFormat="false" ht="13.5" hidden="false" customHeight="false" outlineLevel="0" collapsed="false">
      <c r="C877" s="1071" t="s">
        <v>574</v>
      </c>
      <c r="D877" s="1072" t="s">
        <v>1652</v>
      </c>
    </row>
    <row r="878" customFormat="false" ht="13.5" hidden="false" customHeight="false" outlineLevel="0" collapsed="false">
      <c r="C878" s="1071" t="s">
        <v>574</v>
      </c>
      <c r="D878" s="1072" t="s">
        <v>1653</v>
      </c>
    </row>
    <row r="879" customFormat="false" ht="13.5" hidden="false" customHeight="false" outlineLevel="0" collapsed="false">
      <c r="C879" s="1071" t="s">
        <v>574</v>
      </c>
      <c r="D879" s="1072" t="s">
        <v>1654</v>
      </c>
    </row>
    <row r="880" customFormat="false" ht="13.5" hidden="false" customHeight="false" outlineLevel="0" collapsed="false">
      <c r="C880" s="1071" t="s">
        <v>574</v>
      </c>
      <c r="D880" s="1072" t="s">
        <v>1655</v>
      </c>
    </row>
    <row r="881" customFormat="false" ht="13.5" hidden="false" customHeight="false" outlineLevel="0" collapsed="false">
      <c r="C881" s="1071" t="s">
        <v>574</v>
      </c>
      <c r="D881" s="1072" t="s">
        <v>1656</v>
      </c>
    </row>
    <row r="882" customFormat="false" ht="13.5" hidden="false" customHeight="false" outlineLevel="0" collapsed="false">
      <c r="C882" s="1071" t="s">
        <v>574</v>
      </c>
      <c r="D882" s="1072" t="s">
        <v>1657</v>
      </c>
    </row>
    <row r="883" customFormat="false" ht="13.5" hidden="false" customHeight="false" outlineLevel="0" collapsed="false">
      <c r="C883" s="1071" t="s">
        <v>574</v>
      </c>
      <c r="D883" s="1072" t="s">
        <v>1658</v>
      </c>
    </row>
    <row r="884" customFormat="false" ht="13.5" hidden="false" customHeight="false" outlineLevel="0" collapsed="false">
      <c r="C884" s="1071" t="s">
        <v>574</v>
      </c>
      <c r="D884" s="1072" t="s">
        <v>1659</v>
      </c>
    </row>
    <row r="885" customFormat="false" ht="13.5" hidden="false" customHeight="false" outlineLevel="0" collapsed="false">
      <c r="C885" s="1071" t="s">
        <v>574</v>
      </c>
      <c r="D885" s="1072" t="s">
        <v>1660</v>
      </c>
    </row>
    <row r="886" customFormat="false" ht="13.5" hidden="false" customHeight="false" outlineLevel="0" collapsed="false">
      <c r="C886" s="1071" t="s">
        <v>574</v>
      </c>
      <c r="D886" s="1072" t="s">
        <v>1661</v>
      </c>
    </row>
    <row r="887" customFormat="false" ht="13.5" hidden="false" customHeight="false" outlineLevel="0" collapsed="false">
      <c r="C887" s="1071" t="s">
        <v>574</v>
      </c>
      <c r="D887" s="1072" t="s">
        <v>1662</v>
      </c>
    </row>
    <row r="888" customFormat="false" ht="13.5" hidden="false" customHeight="false" outlineLevel="0" collapsed="false">
      <c r="C888" s="1071" t="s">
        <v>574</v>
      </c>
      <c r="D888" s="1072" t="s">
        <v>1663</v>
      </c>
    </row>
    <row r="889" customFormat="false" ht="13.5" hidden="false" customHeight="false" outlineLevel="0" collapsed="false">
      <c r="C889" s="1071" t="s">
        <v>574</v>
      </c>
      <c r="D889" s="1072" t="s">
        <v>1664</v>
      </c>
    </row>
    <row r="890" customFormat="false" ht="13.5" hidden="false" customHeight="false" outlineLevel="0" collapsed="false">
      <c r="C890" s="1071" t="s">
        <v>574</v>
      </c>
      <c r="D890" s="1072" t="s">
        <v>1665</v>
      </c>
    </row>
    <row r="891" customFormat="false" ht="13.5" hidden="false" customHeight="false" outlineLevel="0" collapsed="false">
      <c r="C891" s="1071" t="s">
        <v>574</v>
      </c>
      <c r="D891" s="1072" t="s">
        <v>1666</v>
      </c>
    </row>
    <row r="892" customFormat="false" ht="13.5" hidden="false" customHeight="false" outlineLevel="0" collapsed="false">
      <c r="C892" s="1071" t="s">
        <v>574</v>
      </c>
      <c r="D892" s="1072" t="s">
        <v>1667</v>
      </c>
    </row>
    <row r="893" customFormat="false" ht="13.5" hidden="false" customHeight="false" outlineLevel="0" collapsed="false">
      <c r="C893" s="1071" t="s">
        <v>574</v>
      </c>
      <c r="D893" s="1072" t="s">
        <v>1668</v>
      </c>
    </row>
    <row r="894" customFormat="false" ht="13.5" hidden="false" customHeight="false" outlineLevel="0" collapsed="false">
      <c r="C894" s="1071" t="s">
        <v>574</v>
      </c>
      <c r="D894" s="1072" t="s">
        <v>1669</v>
      </c>
    </row>
    <row r="895" customFormat="false" ht="13.5" hidden="false" customHeight="false" outlineLevel="0" collapsed="false">
      <c r="C895" s="1071" t="s">
        <v>574</v>
      </c>
      <c r="D895" s="1072" t="s">
        <v>1670</v>
      </c>
    </row>
    <row r="896" customFormat="false" ht="13.5" hidden="false" customHeight="false" outlineLevel="0" collapsed="false">
      <c r="C896" s="1071" t="s">
        <v>574</v>
      </c>
      <c r="D896" s="1072" t="s">
        <v>1671</v>
      </c>
    </row>
    <row r="897" customFormat="false" ht="13.5" hidden="false" customHeight="false" outlineLevel="0" collapsed="false">
      <c r="C897" s="1071" t="s">
        <v>574</v>
      </c>
      <c r="D897" s="1072" t="s">
        <v>1672</v>
      </c>
    </row>
    <row r="898" customFormat="false" ht="13.5" hidden="false" customHeight="false" outlineLevel="0" collapsed="false">
      <c r="C898" s="1071" t="s">
        <v>574</v>
      </c>
      <c r="D898" s="1072" t="s">
        <v>1673</v>
      </c>
    </row>
    <row r="899" customFormat="false" ht="13.5" hidden="false" customHeight="false" outlineLevel="0" collapsed="false">
      <c r="C899" s="1071" t="s">
        <v>574</v>
      </c>
      <c r="D899" s="1072" t="s">
        <v>1674</v>
      </c>
    </row>
    <row r="900" customFormat="false" ht="13.5" hidden="false" customHeight="false" outlineLevel="0" collapsed="false">
      <c r="C900" s="1071" t="s">
        <v>574</v>
      </c>
      <c r="D900" s="1072" t="s">
        <v>1675</v>
      </c>
    </row>
    <row r="901" customFormat="false" ht="13.5" hidden="false" customHeight="false" outlineLevel="0" collapsed="false">
      <c r="C901" s="1071" t="s">
        <v>574</v>
      </c>
      <c r="D901" s="1072" t="s">
        <v>1676</v>
      </c>
    </row>
    <row r="902" customFormat="false" ht="13.5" hidden="false" customHeight="false" outlineLevel="0" collapsed="false">
      <c r="C902" s="1071" t="s">
        <v>574</v>
      </c>
      <c r="D902" s="1072" t="s">
        <v>888</v>
      </c>
    </row>
    <row r="903" customFormat="false" ht="13.5" hidden="false" customHeight="false" outlineLevel="0" collapsed="false">
      <c r="C903" s="1071" t="s">
        <v>574</v>
      </c>
      <c r="D903" s="1072" t="s">
        <v>1677</v>
      </c>
    </row>
    <row r="904" customFormat="false" ht="13.5" hidden="false" customHeight="false" outlineLevel="0" collapsed="false">
      <c r="C904" s="1071" t="s">
        <v>574</v>
      </c>
      <c r="D904" s="1072" t="s">
        <v>1678</v>
      </c>
    </row>
    <row r="905" customFormat="false" ht="13.5" hidden="false" customHeight="false" outlineLevel="0" collapsed="false">
      <c r="C905" s="1071" t="s">
        <v>574</v>
      </c>
      <c r="D905" s="1072" t="s">
        <v>1679</v>
      </c>
    </row>
    <row r="906" customFormat="false" ht="13.5" hidden="false" customHeight="false" outlineLevel="0" collapsed="false">
      <c r="C906" s="1071" t="s">
        <v>574</v>
      </c>
      <c r="D906" s="1072" t="s">
        <v>1680</v>
      </c>
    </row>
    <row r="907" customFormat="false" ht="13.5" hidden="false" customHeight="false" outlineLevel="0" collapsed="false">
      <c r="C907" s="1071" t="s">
        <v>574</v>
      </c>
      <c r="D907" s="1072" t="s">
        <v>1681</v>
      </c>
    </row>
    <row r="908" customFormat="false" ht="13.5" hidden="false" customHeight="false" outlineLevel="0" collapsed="false">
      <c r="C908" s="1071" t="s">
        <v>574</v>
      </c>
      <c r="D908" s="1072" t="s">
        <v>1462</v>
      </c>
    </row>
    <row r="909" customFormat="false" ht="13.5" hidden="false" customHeight="false" outlineLevel="0" collapsed="false">
      <c r="C909" s="1071" t="s">
        <v>574</v>
      </c>
      <c r="D909" s="1072" t="s">
        <v>1682</v>
      </c>
    </row>
    <row r="910" customFormat="false" ht="13.5" hidden="false" customHeight="false" outlineLevel="0" collapsed="false">
      <c r="C910" s="1071" t="s">
        <v>574</v>
      </c>
      <c r="D910" s="1072" t="s">
        <v>1683</v>
      </c>
    </row>
    <row r="911" customFormat="false" ht="13.5" hidden="false" customHeight="false" outlineLevel="0" collapsed="false">
      <c r="C911" s="1071" t="s">
        <v>574</v>
      </c>
      <c r="D911" s="1072" t="s">
        <v>1684</v>
      </c>
    </row>
    <row r="912" customFormat="false" ht="13.5" hidden="false" customHeight="false" outlineLevel="0" collapsed="false">
      <c r="C912" s="1071" t="s">
        <v>574</v>
      </c>
      <c r="D912" s="1072" t="s">
        <v>1685</v>
      </c>
    </row>
    <row r="913" customFormat="false" ht="13.5" hidden="false" customHeight="false" outlineLevel="0" collapsed="false">
      <c r="C913" s="1071" t="s">
        <v>574</v>
      </c>
      <c r="D913" s="1072" t="s">
        <v>1686</v>
      </c>
    </row>
    <row r="914" customFormat="false" ht="13.5" hidden="false" customHeight="false" outlineLevel="0" collapsed="false">
      <c r="C914" s="1071" t="s">
        <v>574</v>
      </c>
      <c r="D914" s="1072" t="s">
        <v>1687</v>
      </c>
    </row>
    <row r="915" customFormat="false" ht="13.5" hidden="false" customHeight="false" outlineLevel="0" collapsed="false">
      <c r="C915" s="1071" t="s">
        <v>574</v>
      </c>
      <c r="D915" s="1072" t="s">
        <v>1688</v>
      </c>
    </row>
    <row r="916" customFormat="false" ht="13.5" hidden="false" customHeight="false" outlineLevel="0" collapsed="false">
      <c r="C916" s="1071" t="s">
        <v>577</v>
      </c>
      <c r="D916" s="1072" t="s">
        <v>962</v>
      </c>
    </row>
    <row r="917" customFormat="false" ht="13.5" hidden="false" customHeight="false" outlineLevel="0" collapsed="false">
      <c r="C917" s="1071" t="s">
        <v>577</v>
      </c>
      <c r="D917" s="1072" t="s">
        <v>1250</v>
      </c>
    </row>
    <row r="918" customFormat="false" ht="13.5" hidden="false" customHeight="false" outlineLevel="0" collapsed="false">
      <c r="C918" s="1071" t="s">
        <v>577</v>
      </c>
      <c r="D918" s="1072" t="s">
        <v>1689</v>
      </c>
    </row>
    <row r="919" customFormat="false" ht="13.5" hidden="false" customHeight="false" outlineLevel="0" collapsed="false">
      <c r="C919" s="1071" t="s">
        <v>577</v>
      </c>
      <c r="D919" s="1072" t="s">
        <v>1252</v>
      </c>
    </row>
    <row r="920" customFormat="false" ht="13.5" hidden="false" customHeight="false" outlineLevel="0" collapsed="false">
      <c r="C920" s="1071" t="s">
        <v>577</v>
      </c>
      <c r="D920" s="1072" t="s">
        <v>1690</v>
      </c>
    </row>
    <row r="921" customFormat="false" ht="13.5" hidden="false" customHeight="false" outlineLevel="0" collapsed="false">
      <c r="C921" s="1071" t="s">
        <v>577</v>
      </c>
      <c r="D921" s="1072" t="s">
        <v>1691</v>
      </c>
    </row>
    <row r="922" customFormat="false" ht="13.5" hidden="false" customHeight="false" outlineLevel="0" collapsed="false">
      <c r="C922" s="1071" t="s">
        <v>577</v>
      </c>
      <c r="D922" s="1072" t="s">
        <v>1692</v>
      </c>
    </row>
    <row r="923" customFormat="false" ht="13.5" hidden="false" customHeight="false" outlineLevel="0" collapsed="false">
      <c r="C923" s="1071" t="s">
        <v>577</v>
      </c>
      <c r="D923" s="1072" t="s">
        <v>1693</v>
      </c>
    </row>
    <row r="924" customFormat="false" ht="13.5" hidden="false" customHeight="false" outlineLevel="0" collapsed="false">
      <c r="C924" s="1071" t="s">
        <v>577</v>
      </c>
      <c r="D924" s="1072" t="s">
        <v>1694</v>
      </c>
    </row>
    <row r="925" customFormat="false" ht="13.5" hidden="false" customHeight="false" outlineLevel="0" collapsed="false">
      <c r="C925" s="1071" t="s">
        <v>577</v>
      </c>
      <c r="D925" s="1072" t="s">
        <v>1695</v>
      </c>
    </row>
    <row r="926" customFormat="false" ht="13.5" hidden="false" customHeight="false" outlineLevel="0" collapsed="false">
      <c r="C926" s="1071" t="s">
        <v>577</v>
      </c>
      <c r="D926" s="1072" t="s">
        <v>1254</v>
      </c>
    </row>
    <row r="927" customFormat="false" ht="13.5" hidden="false" customHeight="false" outlineLevel="0" collapsed="false">
      <c r="C927" s="1071" t="s">
        <v>577</v>
      </c>
      <c r="D927" s="1072" t="s">
        <v>1696</v>
      </c>
    </row>
    <row r="928" customFormat="false" ht="13.5" hidden="false" customHeight="false" outlineLevel="0" collapsed="false">
      <c r="C928" s="1071" t="s">
        <v>577</v>
      </c>
      <c r="D928" s="1072" t="s">
        <v>1256</v>
      </c>
    </row>
    <row r="929" customFormat="false" ht="13.5" hidden="false" customHeight="false" outlineLevel="0" collapsed="false">
      <c r="C929" s="1071" t="s">
        <v>577</v>
      </c>
      <c r="D929" s="1072" t="s">
        <v>1258</v>
      </c>
    </row>
    <row r="930" customFormat="false" ht="13.5" hidden="false" customHeight="false" outlineLevel="0" collapsed="false">
      <c r="C930" s="1071" t="s">
        <v>577</v>
      </c>
      <c r="D930" s="1072" t="s">
        <v>1697</v>
      </c>
    </row>
    <row r="931" customFormat="false" ht="13.5" hidden="false" customHeight="false" outlineLevel="0" collapsed="false">
      <c r="C931" s="1071" t="s">
        <v>577</v>
      </c>
      <c r="D931" s="1072" t="s">
        <v>1698</v>
      </c>
    </row>
    <row r="932" customFormat="false" ht="13.5" hidden="false" customHeight="false" outlineLevel="0" collapsed="false">
      <c r="C932" s="1071" t="s">
        <v>577</v>
      </c>
      <c r="D932" s="1072" t="s">
        <v>1699</v>
      </c>
    </row>
    <row r="933" customFormat="false" ht="13.5" hidden="false" customHeight="false" outlineLevel="0" collapsed="false">
      <c r="C933" s="1071" t="s">
        <v>577</v>
      </c>
      <c r="D933" s="1072" t="s">
        <v>1700</v>
      </c>
    </row>
    <row r="934" customFormat="false" ht="13.5" hidden="false" customHeight="false" outlineLevel="0" collapsed="false">
      <c r="C934" s="1071" t="s">
        <v>577</v>
      </c>
      <c r="D934" s="1072" t="s">
        <v>1701</v>
      </c>
    </row>
    <row r="935" customFormat="false" ht="13.5" hidden="false" customHeight="false" outlineLevel="0" collapsed="false">
      <c r="C935" s="1071" t="s">
        <v>577</v>
      </c>
      <c r="D935" s="1072" t="s">
        <v>1702</v>
      </c>
    </row>
    <row r="936" customFormat="false" ht="13.5" hidden="false" customHeight="false" outlineLevel="0" collapsed="false">
      <c r="C936" s="1071" t="s">
        <v>577</v>
      </c>
      <c r="D936" s="1072" t="s">
        <v>1703</v>
      </c>
    </row>
    <row r="937" customFormat="false" ht="13.5" hidden="false" customHeight="false" outlineLevel="0" collapsed="false">
      <c r="C937" s="1071" t="s">
        <v>577</v>
      </c>
      <c r="D937" s="1072" t="s">
        <v>1704</v>
      </c>
    </row>
    <row r="938" customFormat="false" ht="13.5" hidden="false" customHeight="false" outlineLevel="0" collapsed="false">
      <c r="C938" s="1071" t="s">
        <v>577</v>
      </c>
      <c r="D938" s="1072" t="s">
        <v>1705</v>
      </c>
    </row>
    <row r="939" customFormat="false" ht="13.5" hidden="false" customHeight="false" outlineLevel="0" collapsed="false">
      <c r="C939" s="1071" t="s">
        <v>577</v>
      </c>
      <c r="D939" s="1072" t="s">
        <v>1706</v>
      </c>
    </row>
    <row r="940" customFormat="false" ht="13.5" hidden="false" customHeight="false" outlineLevel="0" collapsed="false">
      <c r="C940" s="1071" t="s">
        <v>577</v>
      </c>
      <c r="D940" s="1072" t="s">
        <v>1707</v>
      </c>
    </row>
    <row r="941" customFormat="false" ht="13.5" hidden="false" customHeight="false" outlineLevel="0" collapsed="false">
      <c r="C941" s="1071" t="s">
        <v>577</v>
      </c>
      <c r="D941" s="1072" t="s">
        <v>1708</v>
      </c>
    </row>
    <row r="942" customFormat="false" ht="13.5" hidden="false" customHeight="false" outlineLevel="0" collapsed="false">
      <c r="C942" s="1071" t="s">
        <v>577</v>
      </c>
      <c r="D942" s="1072" t="s">
        <v>1709</v>
      </c>
    </row>
    <row r="943" customFormat="false" ht="13.5" hidden="false" customHeight="false" outlineLevel="0" collapsed="false">
      <c r="C943" s="1071" t="s">
        <v>577</v>
      </c>
      <c r="D943" s="1072" t="s">
        <v>1710</v>
      </c>
    </row>
    <row r="944" customFormat="false" ht="13.5" hidden="false" customHeight="false" outlineLevel="0" collapsed="false">
      <c r="C944" s="1071" t="s">
        <v>577</v>
      </c>
      <c r="D944" s="1072" t="s">
        <v>1711</v>
      </c>
    </row>
    <row r="945" customFormat="false" ht="13.5" hidden="false" customHeight="false" outlineLevel="0" collapsed="false">
      <c r="C945" s="1071" t="s">
        <v>577</v>
      </c>
      <c r="D945" s="1072" t="s">
        <v>1712</v>
      </c>
    </row>
    <row r="946" customFormat="false" ht="13.5" hidden="false" customHeight="false" outlineLevel="0" collapsed="false">
      <c r="C946" s="1071" t="s">
        <v>577</v>
      </c>
      <c r="D946" s="1072" t="s">
        <v>1713</v>
      </c>
    </row>
    <row r="947" customFormat="false" ht="13.5" hidden="false" customHeight="false" outlineLevel="0" collapsed="false">
      <c r="C947" s="1071" t="s">
        <v>577</v>
      </c>
      <c r="D947" s="1072" t="s">
        <v>888</v>
      </c>
    </row>
    <row r="948" customFormat="false" ht="13.5" hidden="false" customHeight="false" outlineLevel="0" collapsed="false">
      <c r="C948" s="1071" t="s">
        <v>577</v>
      </c>
      <c r="D948" s="1072" t="s">
        <v>1714</v>
      </c>
    </row>
    <row r="949" customFormat="false" ht="13.5" hidden="false" customHeight="false" outlineLevel="0" collapsed="false">
      <c r="C949" s="1071" t="s">
        <v>577</v>
      </c>
      <c r="D949" s="1072" t="s">
        <v>1715</v>
      </c>
    </row>
    <row r="950" customFormat="false" ht="13.5" hidden="false" customHeight="false" outlineLevel="0" collapsed="false">
      <c r="C950" s="1071" t="s">
        <v>577</v>
      </c>
      <c r="D950" s="1072" t="s">
        <v>1716</v>
      </c>
    </row>
    <row r="951" customFormat="false" ht="13.5" hidden="false" customHeight="false" outlineLevel="0" collapsed="false">
      <c r="C951" s="1071" t="s">
        <v>577</v>
      </c>
      <c r="D951" s="1072" t="s">
        <v>1717</v>
      </c>
    </row>
    <row r="952" customFormat="false" ht="13.5" hidden="false" customHeight="false" outlineLevel="0" collapsed="false">
      <c r="C952" s="1071" t="s">
        <v>577</v>
      </c>
      <c r="D952" s="1072" t="s">
        <v>1718</v>
      </c>
    </row>
    <row r="953" customFormat="false" ht="13.5" hidden="false" customHeight="false" outlineLevel="0" collapsed="false">
      <c r="C953" s="1071" t="s">
        <v>577</v>
      </c>
      <c r="D953" s="1072" t="s">
        <v>1719</v>
      </c>
    </row>
    <row r="954" customFormat="false" ht="13.5" hidden="false" customHeight="false" outlineLevel="0" collapsed="false">
      <c r="C954" s="1071" t="s">
        <v>577</v>
      </c>
      <c r="D954" s="1072" t="s">
        <v>1720</v>
      </c>
    </row>
    <row r="955" customFormat="false" ht="13.5" hidden="false" customHeight="false" outlineLevel="0" collapsed="false">
      <c r="C955" s="1071" t="s">
        <v>577</v>
      </c>
      <c r="D955" s="1072" t="s">
        <v>1721</v>
      </c>
    </row>
    <row r="956" customFormat="false" ht="13.5" hidden="false" customHeight="false" outlineLevel="0" collapsed="false">
      <c r="C956" s="1071" t="s">
        <v>577</v>
      </c>
      <c r="D956" s="1072" t="s">
        <v>1722</v>
      </c>
    </row>
    <row r="957" customFormat="false" ht="13.5" hidden="false" customHeight="false" outlineLevel="0" collapsed="false">
      <c r="C957" s="1071" t="s">
        <v>577</v>
      </c>
      <c r="D957" s="1072" t="s">
        <v>1723</v>
      </c>
    </row>
    <row r="958" customFormat="false" ht="13.5" hidden="false" customHeight="false" outlineLevel="0" collapsed="false">
      <c r="C958" s="1071" t="s">
        <v>580</v>
      </c>
      <c r="D958" s="1072" t="s">
        <v>964</v>
      </c>
    </row>
    <row r="959" customFormat="false" ht="13.5" hidden="false" customHeight="false" outlineLevel="0" collapsed="false">
      <c r="C959" s="1071" t="s">
        <v>580</v>
      </c>
      <c r="D959" s="1072" t="s">
        <v>1260</v>
      </c>
    </row>
    <row r="960" customFormat="false" ht="13.5" hidden="false" customHeight="false" outlineLevel="0" collapsed="false">
      <c r="C960" s="1071" t="s">
        <v>580</v>
      </c>
      <c r="D960" s="1072" t="s">
        <v>1262</v>
      </c>
    </row>
    <row r="961" customFormat="false" ht="13.5" hidden="false" customHeight="false" outlineLevel="0" collapsed="false">
      <c r="C961" s="1071" t="s">
        <v>580</v>
      </c>
      <c r="D961" s="1072" t="s">
        <v>1724</v>
      </c>
    </row>
    <row r="962" customFormat="false" ht="13.5" hidden="false" customHeight="false" outlineLevel="0" collapsed="false">
      <c r="C962" s="1071" t="s">
        <v>580</v>
      </c>
      <c r="D962" s="1072" t="s">
        <v>1264</v>
      </c>
    </row>
    <row r="963" customFormat="false" ht="13.5" hidden="false" customHeight="false" outlineLevel="0" collapsed="false">
      <c r="C963" s="1071" t="s">
        <v>580</v>
      </c>
      <c r="D963" s="1072" t="s">
        <v>1266</v>
      </c>
    </row>
    <row r="964" customFormat="false" ht="13.5" hidden="false" customHeight="false" outlineLevel="0" collapsed="false">
      <c r="C964" s="1071" t="s">
        <v>580</v>
      </c>
      <c r="D964" s="1072" t="s">
        <v>1725</v>
      </c>
    </row>
    <row r="965" customFormat="false" ht="13.5" hidden="false" customHeight="false" outlineLevel="0" collapsed="false">
      <c r="C965" s="1071" t="s">
        <v>580</v>
      </c>
      <c r="D965" s="1072" t="s">
        <v>1268</v>
      </c>
    </row>
    <row r="966" customFormat="false" ht="13.5" hidden="false" customHeight="false" outlineLevel="0" collapsed="false">
      <c r="C966" s="1071" t="s">
        <v>580</v>
      </c>
      <c r="D966" s="1072" t="s">
        <v>1270</v>
      </c>
    </row>
    <row r="967" customFormat="false" ht="13.5" hidden="false" customHeight="false" outlineLevel="0" collapsed="false">
      <c r="C967" s="1071" t="s">
        <v>580</v>
      </c>
      <c r="D967" s="1072" t="s">
        <v>1272</v>
      </c>
    </row>
    <row r="968" customFormat="false" ht="13.5" hidden="false" customHeight="false" outlineLevel="0" collapsed="false">
      <c r="C968" s="1071" t="s">
        <v>580</v>
      </c>
      <c r="D968" s="1072" t="s">
        <v>1274</v>
      </c>
    </row>
    <row r="969" customFormat="false" ht="13.5" hidden="false" customHeight="false" outlineLevel="0" collapsed="false">
      <c r="C969" s="1071" t="s">
        <v>580</v>
      </c>
      <c r="D969" s="1072" t="s">
        <v>1276</v>
      </c>
    </row>
    <row r="970" customFormat="false" ht="13.5" hidden="false" customHeight="false" outlineLevel="0" collapsed="false">
      <c r="C970" s="1071" t="s">
        <v>580</v>
      </c>
      <c r="D970" s="1072" t="s">
        <v>1278</v>
      </c>
    </row>
    <row r="971" customFormat="false" ht="13.5" hidden="false" customHeight="false" outlineLevel="0" collapsed="false">
      <c r="C971" s="1071" t="s">
        <v>580</v>
      </c>
      <c r="D971" s="1072" t="s">
        <v>1280</v>
      </c>
    </row>
    <row r="972" customFormat="false" ht="13.5" hidden="false" customHeight="false" outlineLevel="0" collapsed="false">
      <c r="C972" s="1071" t="s">
        <v>580</v>
      </c>
      <c r="D972" s="1072" t="s">
        <v>1282</v>
      </c>
    </row>
    <row r="973" customFormat="false" ht="13.5" hidden="false" customHeight="false" outlineLevel="0" collapsed="false">
      <c r="C973" s="1071" t="s">
        <v>580</v>
      </c>
      <c r="D973" s="1072" t="s">
        <v>1726</v>
      </c>
    </row>
    <row r="974" customFormat="false" ht="13.5" hidden="false" customHeight="false" outlineLevel="0" collapsed="false">
      <c r="C974" s="1071" t="s">
        <v>580</v>
      </c>
      <c r="D974" s="1072" t="s">
        <v>1284</v>
      </c>
    </row>
    <row r="975" customFormat="false" ht="13.5" hidden="false" customHeight="false" outlineLevel="0" collapsed="false">
      <c r="C975" s="1071" t="s">
        <v>580</v>
      </c>
      <c r="D975" s="1072" t="s">
        <v>1727</v>
      </c>
    </row>
    <row r="976" customFormat="false" ht="13.5" hidden="false" customHeight="false" outlineLevel="0" collapsed="false">
      <c r="C976" s="1071" t="s">
        <v>580</v>
      </c>
      <c r="D976" s="1072" t="s">
        <v>1728</v>
      </c>
    </row>
    <row r="977" customFormat="false" ht="13.5" hidden="false" customHeight="false" outlineLevel="0" collapsed="false">
      <c r="C977" s="1071" t="s">
        <v>580</v>
      </c>
      <c r="D977" s="1072" t="s">
        <v>1729</v>
      </c>
    </row>
    <row r="978" customFormat="false" ht="13.5" hidden="false" customHeight="false" outlineLevel="0" collapsed="false">
      <c r="C978" s="1071" t="s">
        <v>580</v>
      </c>
      <c r="D978" s="1072" t="s">
        <v>1730</v>
      </c>
    </row>
    <row r="979" customFormat="false" ht="13.5" hidden="false" customHeight="false" outlineLevel="0" collapsed="false">
      <c r="C979" s="1071" t="s">
        <v>580</v>
      </c>
      <c r="D979" s="1072" t="s">
        <v>1731</v>
      </c>
    </row>
    <row r="980" customFormat="false" ht="13.5" hidden="false" customHeight="false" outlineLevel="0" collapsed="false">
      <c r="C980" s="1071" t="s">
        <v>580</v>
      </c>
      <c r="D980" s="1072" t="s">
        <v>1732</v>
      </c>
    </row>
    <row r="981" customFormat="false" ht="13.5" hidden="false" customHeight="false" outlineLevel="0" collapsed="false">
      <c r="C981" s="1071" t="s">
        <v>580</v>
      </c>
      <c r="D981" s="1072" t="s">
        <v>1733</v>
      </c>
    </row>
    <row r="982" customFormat="false" ht="13.5" hidden="false" customHeight="false" outlineLevel="0" collapsed="false">
      <c r="C982" s="1071" t="s">
        <v>580</v>
      </c>
      <c r="D982" s="1072" t="s">
        <v>1734</v>
      </c>
    </row>
    <row r="983" customFormat="false" ht="13.5" hidden="false" customHeight="false" outlineLevel="0" collapsed="false">
      <c r="C983" s="1071" t="s">
        <v>580</v>
      </c>
      <c r="D983" s="1072" t="s">
        <v>1735</v>
      </c>
    </row>
    <row r="984" customFormat="false" ht="13.5" hidden="false" customHeight="false" outlineLevel="0" collapsed="false">
      <c r="C984" s="1071" t="s">
        <v>580</v>
      </c>
      <c r="D984" s="1072" t="s">
        <v>1736</v>
      </c>
    </row>
    <row r="985" customFormat="false" ht="13.5" hidden="false" customHeight="false" outlineLevel="0" collapsed="false">
      <c r="C985" s="1071" t="s">
        <v>580</v>
      </c>
      <c r="D985" s="1072" t="s">
        <v>1737</v>
      </c>
    </row>
    <row r="986" customFormat="false" ht="13.5" hidden="false" customHeight="false" outlineLevel="0" collapsed="false">
      <c r="C986" s="1071" t="s">
        <v>580</v>
      </c>
      <c r="D986" s="1072" t="s">
        <v>1286</v>
      </c>
    </row>
    <row r="987" customFormat="false" ht="13.5" hidden="false" customHeight="false" outlineLevel="0" collapsed="false">
      <c r="C987" s="1071" t="s">
        <v>580</v>
      </c>
      <c r="D987" s="1072" t="s">
        <v>874</v>
      </c>
    </row>
    <row r="988" customFormat="false" ht="13.5" hidden="false" customHeight="false" outlineLevel="0" collapsed="false">
      <c r="C988" s="1071" t="s">
        <v>580</v>
      </c>
      <c r="D988" s="1072" t="s">
        <v>1288</v>
      </c>
    </row>
    <row r="989" customFormat="false" ht="13.5" hidden="false" customHeight="false" outlineLevel="0" collapsed="false">
      <c r="C989" s="1071" t="s">
        <v>580</v>
      </c>
      <c r="D989" s="1072" t="s">
        <v>1290</v>
      </c>
    </row>
    <row r="990" customFormat="false" ht="13.5" hidden="false" customHeight="false" outlineLevel="0" collapsed="false">
      <c r="C990" s="1071" t="s">
        <v>580</v>
      </c>
      <c r="D990" s="1072" t="s">
        <v>1738</v>
      </c>
    </row>
    <row r="991" customFormat="false" ht="13.5" hidden="false" customHeight="false" outlineLevel="0" collapsed="false">
      <c r="C991" s="1071" t="s">
        <v>580</v>
      </c>
      <c r="D991" s="1072" t="s">
        <v>1292</v>
      </c>
    </row>
    <row r="992" customFormat="false" ht="13.5" hidden="false" customHeight="false" outlineLevel="0" collapsed="false">
      <c r="C992" s="1071" t="s">
        <v>580</v>
      </c>
      <c r="D992" s="1072" t="s">
        <v>647</v>
      </c>
    </row>
    <row r="993" customFormat="false" ht="13.5" hidden="false" customHeight="false" outlineLevel="0" collapsed="false">
      <c r="C993" s="1071" t="s">
        <v>583</v>
      </c>
      <c r="D993" s="1072" t="s">
        <v>665</v>
      </c>
    </row>
    <row r="994" customFormat="false" ht="13.5" hidden="false" customHeight="false" outlineLevel="0" collapsed="false">
      <c r="C994" s="1071" t="s">
        <v>583</v>
      </c>
      <c r="D994" s="1072" t="s">
        <v>1295</v>
      </c>
    </row>
    <row r="995" customFormat="false" ht="13.5" hidden="false" customHeight="false" outlineLevel="0" collapsed="false">
      <c r="C995" s="1071" t="s">
        <v>583</v>
      </c>
      <c r="D995" s="1072" t="s">
        <v>966</v>
      </c>
    </row>
    <row r="996" customFormat="false" ht="13.5" hidden="false" customHeight="false" outlineLevel="0" collapsed="false">
      <c r="C996" s="1071" t="s">
        <v>583</v>
      </c>
      <c r="D996" s="1072" t="s">
        <v>968</v>
      </c>
    </row>
    <row r="997" customFormat="false" ht="13.5" hidden="false" customHeight="false" outlineLevel="0" collapsed="false">
      <c r="C997" s="1071" t="s">
        <v>583</v>
      </c>
      <c r="D997" s="1072" t="s">
        <v>970</v>
      </c>
    </row>
    <row r="998" customFormat="false" ht="13.5" hidden="false" customHeight="false" outlineLevel="0" collapsed="false">
      <c r="C998" s="1071" t="s">
        <v>583</v>
      </c>
      <c r="D998" s="1072" t="s">
        <v>1297</v>
      </c>
    </row>
    <row r="999" customFormat="false" ht="13.5" hidden="false" customHeight="false" outlineLevel="0" collapsed="false">
      <c r="C999" s="1071" t="s">
        <v>583</v>
      </c>
      <c r="D999" s="1072" t="s">
        <v>972</v>
      </c>
    </row>
    <row r="1000" customFormat="false" ht="13.5" hidden="false" customHeight="false" outlineLevel="0" collapsed="false">
      <c r="C1000" s="1071" t="s">
        <v>583</v>
      </c>
      <c r="D1000" s="1072" t="s">
        <v>1299</v>
      </c>
    </row>
    <row r="1001" customFormat="false" ht="13.5" hidden="false" customHeight="false" outlineLevel="0" collapsed="false">
      <c r="C1001" s="1071" t="s">
        <v>583</v>
      </c>
      <c r="D1001" s="1072" t="s">
        <v>974</v>
      </c>
    </row>
    <row r="1002" customFormat="false" ht="13.5" hidden="false" customHeight="false" outlineLevel="0" collapsed="false">
      <c r="C1002" s="1071" t="s">
        <v>583</v>
      </c>
      <c r="D1002" s="1072" t="s">
        <v>976</v>
      </c>
    </row>
    <row r="1003" customFormat="false" ht="13.5" hidden="false" customHeight="false" outlineLevel="0" collapsed="false">
      <c r="C1003" s="1071" t="s">
        <v>583</v>
      </c>
      <c r="D1003" s="1072" t="s">
        <v>667</v>
      </c>
    </row>
    <row r="1004" customFormat="false" ht="13.5" hidden="false" customHeight="false" outlineLevel="0" collapsed="false">
      <c r="C1004" s="1071" t="s">
        <v>583</v>
      </c>
      <c r="D1004" s="1072" t="s">
        <v>669</v>
      </c>
    </row>
    <row r="1005" customFormat="false" ht="13.5" hidden="false" customHeight="false" outlineLevel="0" collapsed="false">
      <c r="C1005" s="1071" t="s">
        <v>583</v>
      </c>
      <c r="D1005" s="1072" t="s">
        <v>978</v>
      </c>
    </row>
    <row r="1006" customFormat="false" ht="13.5" hidden="false" customHeight="false" outlineLevel="0" collapsed="false">
      <c r="C1006" s="1071" t="s">
        <v>583</v>
      </c>
      <c r="D1006" s="1072" t="s">
        <v>980</v>
      </c>
    </row>
    <row r="1007" customFormat="false" ht="13.5" hidden="false" customHeight="false" outlineLevel="0" collapsed="false">
      <c r="C1007" s="1071" t="s">
        <v>583</v>
      </c>
      <c r="D1007" s="1072" t="s">
        <v>1301</v>
      </c>
    </row>
    <row r="1008" customFormat="false" ht="13.5" hidden="false" customHeight="false" outlineLevel="0" collapsed="false">
      <c r="C1008" s="1071" t="s">
        <v>583</v>
      </c>
      <c r="D1008" s="1072" t="s">
        <v>982</v>
      </c>
    </row>
    <row r="1009" customFormat="false" ht="13.5" hidden="false" customHeight="false" outlineLevel="0" collapsed="false">
      <c r="C1009" s="1071" t="s">
        <v>583</v>
      </c>
      <c r="D1009" s="1072" t="s">
        <v>1303</v>
      </c>
    </row>
    <row r="1010" customFormat="false" ht="13.5" hidden="false" customHeight="false" outlineLevel="0" collapsed="false">
      <c r="C1010" s="1071" t="s">
        <v>583</v>
      </c>
      <c r="D1010" s="1072" t="s">
        <v>984</v>
      </c>
    </row>
    <row r="1011" customFormat="false" ht="13.5" hidden="false" customHeight="false" outlineLevel="0" collapsed="false">
      <c r="C1011" s="1071" t="s">
        <v>583</v>
      </c>
      <c r="D1011" s="1072" t="s">
        <v>1305</v>
      </c>
    </row>
    <row r="1012" customFormat="false" ht="13.5" hidden="false" customHeight="false" outlineLevel="0" collapsed="false">
      <c r="C1012" s="1071" t="s">
        <v>583</v>
      </c>
      <c r="D1012" s="1072" t="s">
        <v>986</v>
      </c>
    </row>
    <row r="1013" customFormat="false" ht="13.5" hidden="false" customHeight="false" outlineLevel="0" collapsed="false">
      <c r="C1013" s="1071" t="s">
        <v>583</v>
      </c>
      <c r="D1013" s="1072" t="s">
        <v>1307</v>
      </c>
    </row>
    <row r="1014" customFormat="false" ht="13.5" hidden="false" customHeight="false" outlineLevel="0" collapsed="false">
      <c r="C1014" s="1071" t="s">
        <v>583</v>
      </c>
      <c r="D1014" s="1072" t="s">
        <v>1309</v>
      </c>
    </row>
    <row r="1015" customFormat="false" ht="13.5" hidden="false" customHeight="false" outlineLevel="0" collapsed="false">
      <c r="C1015" s="1071" t="s">
        <v>583</v>
      </c>
      <c r="D1015" s="1072" t="s">
        <v>1311</v>
      </c>
    </row>
    <row r="1016" customFormat="false" ht="13.5" hidden="false" customHeight="false" outlineLevel="0" collapsed="false">
      <c r="C1016" s="1071" t="s">
        <v>583</v>
      </c>
      <c r="D1016" s="1072" t="s">
        <v>1313</v>
      </c>
    </row>
    <row r="1017" customFormat="false" ht="13.5" hidden="false" customHeight="false" outlineLevel="0" collapsed="false">
      <c r="C1017" s="1071" t="s">
        <v>583</v>
      </c>
      <c r="D1017" s="1072" t="s">
        <v>799</v>
      </c>
    </row>
    <row r="1018" customFormat="false" ht="13.5" hidden="false" customHeight="false" outlineLevel="0" collapsed="false">
      <c r="C1018" s="1071" t="s">
        <v>583</v>
      </c>
      <c r="D1018" s="1072" t="s">
        <v>988</v>
      </c>
    </row>
    <row r="1019" customFormat="false" ht="13.5" hidden="false" customHeight="false" outlineLevel="0" collapsed="false">
      <c r="C1019" s="1071" t="s">
        <v>583</v>
      </c>
      <c r="D1019" s="1072" t="s">
        <v>1315</v>
      </c>
    </row>
    <row r="1020" customFormat="false" ht="13.5" hidden="false" customHeight="false" outlineLevel="0" collapsed="false">
      <c r="C1020" s="1071" t="s">
        <v>583</v>
      </c>
      <c r="D1020" s="1072" t="s">
        <v>990</v>
      </c>
    </row>
    <row r="1021" customFormat="false" ht="13.5" hidden="false" customHeight="false" outlineLevel="0" collapsed="false">
      <c r="C1021" s="1071" t="s">
        <v>583</v>
      </c>
      <c r="D1021" s="1072" t="s">
        <v>801</v>
      </c>
    </row>
    <row r="1022" customFormat="false" ht="13.5" hidden="false" customHeight="false" outlineLevel="0" collapsed="false">
      <c r="C1022" s="1071" t="s">
        <v>583</v>
      </c>
      <c r="D1022" s="1072" t="s">
        <v>992</v>
      </c>
    </row>
    <row r="1023" customFormat="false" ht="13.5" hidden="false" customHeight="false" outlineLevel="0" collapsed="false">
      <c r="C1023" s="1071" t="s">
        <v>583</v>
      </c>
      <c r="D1023" s="1072" t="s">
        <v>1317</v>
      </c>
    </row>
    <row r="1024" customFormat="false" ht="13.5" hidden="false" customHeight="false" outlineLevel="0" collapsed="false">
      <c r="C1024" s="1071" t="s">
        <v>583</v>
      </c>
      <c r="D1024" s="1072" t="s">
        <v>994</v>
      </c>
    </row>
    <row r="1025" customFormat="false" ht="13.5" hidden="false" customHeight="false" outlineLevel="0" collapsed="false">
      <c r="C1025" s="1071" t="s">
        <v>583</v>
      </c>
      <c r="D1025" s="1072" t="s">
        <v>996</v>
      </c>
    </row>
    <row r="1026" customFormat="false" ht="13.5" hidden="false" customHeight="false" outlineLevel="0" collapsed="false">
      <c r="C1026" s="1071" t="s">
        <v>583</v>
      </c>
      <c r="D1026" s="1072" t="s">
        <v>998</v>
      </c>
    </row>
    <row r="1027" customFormat="false" ht="13.5" hidden="false" customHeight="false" outlineLevel="0" collapsed="false">
      <c r="C1027" s="1071" t="s">
        <v>583</v>
      </c>
      <c r="D1027" s="1072" t="s">
        <v>1000</v>
      </c>
    </row>
    <row r="1028" customFormat="false" ht="13.5" hidden="false" customHeight="false" outlineLevel="0" collapsed="false">
      <c r="C1028" s="1071" t="s">
        <v>583</v>
      </c>
      <c r="D1028" s="1072" t="s">
        <v>803</v>
      </c>
    </row>
    <row r="1029" customFormat="false" ht="13.5" hidden="false" customHeight="false" outlineLevel="0" collapsed="false">
      <c r="C1029" s="1071" t="s">
        <v>583</v>
      </c>
      <c r="D1029" s="1072" t="s">
        <v>1002</v>
      </c>
    </row>
    <row r="1030" customFormat="false" ht="13.5" hidden="false" customHeight="false" outlineLevel="0" collapsed="false">
      <c r="C1030" s="1071" t="s">
        <v>583</v>
      </c>
      <c r="D1030" s="1072" t="s">
        <v>1004</v>
      </c>
    </row>
    <row r="1031" customFormat="false" ht="13.5" hidden="false" customHeight="false" outlineLevel="0" collapsed="false">
      <c r="C1031" s="1071" t="s">
        <v>583</v>
      </c>
      <c r="D1031" s="1072" t="s">
        <v>1006</v>
      </c>
    </row>
    <row r="1032" customFormat="false" ht="13.5" hidden="false" customHeight="false" outlineLevel="0" collapsed="false">
      <c r="C1032" s="1071" t="s">
        <v>583</v>
      </c>
      <c r="D1032" s="1072" t="s">
        <v>1012</v>
      </c>
    </row>
    <row r="1033" customFormat="false" ht="13.5" hidden="false" customHeight="false" outlineLevel="0" collapsed="false">
      <c r="C1033" s="1071" t="s">
        <v>583</v>
      </c>
      <c r="D1033" s="1072" t="s">
        <v>1319</v>
      </c>
    </row>
    <row r="1034" customFormat="false" ht="13.5" hidden="false" customHeight="false" outlineLevel="0" collapsed="false">
      <c r="C1034" s="1071" t="s">
        <v>583</v>
      </c>
      <c r="D1034" s="1072" t="s">
        <v>1321</v>
      </c>
    </row>
    <row r="1035" customFormat="false" ht="13.5" hidden="false" customHeight="false" outlineLevel="0" collapsed="false">
      <c r="C1035" s="1071" t="s">
        <v>583</v>
      </c>
      <c r="D1035" s="1072" t="s">
        <v>1008</v>
      </c>
    </row>
    <row r="1036" customFormat="false" ht="13.5" hidden="false" customHeight="false" outlineLevel="0" collapsed="false">
      <c r="C1036" s="1071" t="s">
        <v>583</v>
      </c>
      <c r="D1036" s="1072" t="s">
        <v>1010</v>
      </c>
    </row>
    <row r="1037" customFormat="false" ht="13.5" hidden="false" customHeight="false" outlineLevel="0" collapsed="false">
      <c r="C1037" s="1071" t="s">
        <v>583</v>
      </c>
      <c r="D1037" s="1072" t="s">
        <v>1014</v>
      </c>
    </row>
    <row r="1038" customFormat="false" ht="13.5" hidden="false" customHeight="false" outlineLevel="0" collapsed="false">
      <c r="C1038" s="1071" t="s">
        <v>583</v>
      </c>
      <c r="D1038" s="1072" t="s">
        <v>1323</v>
      </c>
    </row>
    <row r="1039" customFormat="false" ht="13.5" hidden="false" customHeight="false" outlineLevel="0" collapsed="false">
      <c r="C1039" s="1071" t="s">
        <v>583</v>
      </c>
      <c r="D1039" s="1072" t="s">
        <v>1324</v>
      </c>
    </row>
    <row r="1040" customFormat="false" ht="13.5" hidden="false" customHeight="false" outlineLevel="0" collapsed="false">
      <c r="C1040" s="1071" t="s">
        <v>583</v>
      </c>
      <c r="D1040" s="1072" t="s">
        <v>1739</v>
      </c>
    </row>
    <row r="1041" customFormat="false" ht="13.5" hidden="false" customHeight="false" outlineLevel="0" collapsed="false">
      <c r="C1041" s="1071" t="s">
        <v>583</v>
      </c>
      <c r="D1041" s="1072" t="s">
        <v>1590</v>
      </c>
    </row>
    <row r="1042" customFormat="false" ht="13.5" hidden="false" customHeight="false" outlineLevel="0" collapsed="false">
      <c r="C1042" s="1071" t="s">
        <v>583</v>
      </c>
      <c r="D1042" s="1072" t="s">
        <v>1326</v>
      </c>
    </row>
    <row r="1043" customFormat="false" ht="13.5" hidden="false" customHeight="false" outlineLevel="0" collapsed="false">
      <c r="C1043" s="1071" t="s">
        <v>583</v>
      </c>
      <c r="D1043" s="1072" t="s">
        <v>1328</v>
      </c>
    </row>
    <row r="1044" customFormat="false" ht="13.5" hidden="false" customHeight="false" outlineLevel="0" collapsed="false">
      <c r="C1044" s="1071" t="s">
        <v>583</v>
      </c>
      <c r="D1044" s="1072" t="s">
        <v>1330</v>
      </c>
    </row>
    <row r="1045" customFormat="false" ht="13.5" hidden="false" customHeight="false" outlineLevel="0" collapsed="false">
      <c r="C1045" s="1071" t="s">
        <v>583</v>
      </c>
      <c r="D1045" s="1072" t="s">
        <v>1332</v>
      </c>
    </row>
    <row r="1046" customFormat="false" ht="13.5" hidden="false" customHeight="false" outlineLevel="0" collapsed="false">
      <c r="C1046" s="1071" t="s">
        <v>583</v>
      </c>
      <c r="D1046" s="1072" t="s">
        <v>1334</v>
      </c>
    </row>
    <row r="1047" customFormat="false" ht="13.5" hidden="false" customHeight="false" outlineLevel="0" collapsed="false">
      <c r="C1047" s="1071" t="s">
        <v>586</v>
      </c>
      <c r="D1047" s="1072" t="s">
        <v>1016</v>
      </c>
    </row>
    <row r="1048" customFormat="false" ht="13.5" hidden="false" customHeight="false" outlineLevel="0" collapsed="false">
      <c r="C1048" s="1071" t="s">
        <v>586</v>
      </c>
      <c r="D1048" s="1072" t="s">
        <v>1018</v>
      </c>
    </row>
    <row r="1049" customFormat="false" ht="13.5" hidden="false" customHeight="false" outlineLevel="0" collapsed="false">
      <c r="C1049" s="1071" t="s">
        <v>586</v>
      </c>
      <c r="D1049" s="1072" t="s">
        <v>1740</v>
      </c>
    </row>
    <row r="1050" customFormat="false" ht="13.5" hidden="false" customHeight="false" outlineLevel="0" collapsed="false">
      <c r="C1050" s="1071" t="s">
        <v>586</v>
      </c>
      <c r="D1050" s="1072" t="s">
        <v>1741</v>
      </c>
    </row>
    <row r="1051" customFormat="false" ht="13.5" hidden="false" customHeight="false" outlineLevel="0" collapsed="false">
      <c r="C1051" s="1071" t="s">
        <v>586</v>
      </c>
      <c r="D1051" s="1072" t="s">
        <v>1020</v>
      </c>
    </row>
    <row r="1052" customFormat="false" ht="13.5" hidden="false" customHeight="false" outlineLevel="0" collapsed="false">
      <c r="C1052" s="1071" t="s">
        <v>586</v>
      </c>
      <c r="D1052" s="1072" t="s">
        <v>1022</v>
      </c>
    </row>
    <row r="1053" customFormat="false" ht="13.5" hidden="false" customHeight="false" outlineLevel="0" collapsed="false">
      <c r="C1053" s="1071" t="s">
        <v>586</v>
      </c>
      <c r="D1053" s="1072" t="s">
        <v>1336</v>
      </c>
    </row>
    <row r="1054" customFormat="false" ht="13.5" hidden="false" customHeight="false" outlineLevel="0" collapsed="false">
      <c r="C1054" s="1071" t="s">
        <v>586</v>
      </c>
      <c r="D1054" s="1072" t="s">
        <v>1742</v>
      </c>
    </row>
    <row r="1055" customFormat="false" ht="13.5" hidden="false" customHeight="false" outlineLevel="0" collapsed="false">
      <c r="C1055" s="1071" t="s">
        <v>586</v>
      </c>
      <c r="D1055" s="1072" t="s">
        <v>1024</v>
      </c>
    </row>
    <row r="1056" customFormat="false" ht="13.5" hidden="false" customHeight="false" outlineLevel="0" collapsed="false">
      <c r="C1056" s="1071" t="s">
        <v>586</v>
      </c>
      <c r="D1056" s="1072" t="s">
        <v>1743</v>
      </c>
    </row>
    <row r="1057" customFormat="false" ht="13.5" hidden="false" customHeight="false" outlineLevel="0" collapsed="false">
      <c r="C1057" s="1071" t="s">
        <v>586</v>
      </c>
      <c r="D1057" s="1072" t="s">
        <v>1744</v>
      </c>
    </row>
    <row r="1058" customFormat="false" ht="13.5" hidden="false" customHeight="false" outlineLevel="0" collapsed="false">
      <c r="C1058" s="1071" t="s">
        <v>586</v>
      </c>
      <c r="D1058" s="1072" t="s">
        <v>1338</v>
      </c>
    </row>
    <row r="1059" customFormat="false" ht="13.5" hidden="false" customHeight="false" outlineLevel="0" collapsed="false">
      <c r="C1059" s="1071" t="s">
        <v>586</v>
      </c>
      <c r="D1059" s="1072" t="s">
        <v>1745</v>
      </c>
    </row>
    <row r="1060" customFormat="false" ht="13.5" hidden="false" customHeight="false" outlineLevel="0" collapsed="false">
      <c r="C1060" s="1071" t="s">
        <v>586</v>
      </c>
      <c r="D1060" s="1072" t="s">
        <v>1340</v>
      </c>
    </row>
    <row r="1061" customFormat="false" ht="13.5" hidden="false" customHeight="false" outlineLevel="0" collapsed="false">
      <c r="C1061" s="1071" t="s">
        <v>586</v>
      </c>
      <c r="D1061" s="1072" t="s">
        <v>1342</v>
      </c>
    </row>
    <row r="1062" customFormat="false" ht="13.5" hidden="false" customHeight="false" outlineLevel="0" collapsed="false">
      <c r="C1062" s="1071" t="s">
        <v>586</v>
      </c>
      <c r="D1062" s="1072" t="s">
        <v>1344</v>
      </c>
    </row>
    <row r="1063" customFormat="false" ht="13.5" hidden="false" customHeight="false" outlineLevel="0" collapsed="false">
      <c r="C1063" s="1071" t="s">
        <v>586</v>
      </c>
      <c r="D1063" s="1072" t="s">
        <v>1346</v>
      </c>
    </row>
    <row r="1064" customFormat="false" ht="13.5" hidden="false" customHeight="false" outlineLevel="0" collapsed="false">
      <c r="C1064" s="1071" t="s">
        <v>586</v>
      </c>
      <c r="D1064" s="1072" t="s">
        <v>1230</v>
      </c>
    </row>
    <row r="1065" customFormat="false" ht="13.5" hidden="false" customHeight="false" outlineLevel="0" collapsed="false">
      <c r="C1065" s="1071" t="s">
        <v>586</v>
      </c>
      <c r="D1065" s="1072" t="s">
        <v>1349</v>
      </c>
    </row>
    <row r="1066" customFormat="false" ht="13.5" hidden="false" customHeight="false" outlineLevel="0" collapsed="false">
      <c r="C1066" s="1071" t="s">
        <v>586</v>
      </c>
      <c r="D1066" s="1072" t="s">
        <v>1746</v>
      </c>
    </row>
    <row r="1067" customFormat="false" ht="13.5" hidden="false" customHeight="false" outlineLevel="0" collapsed="false">
      <c r="C1067" s="1071" t="s">
        <v>586</v>
      </c>
      <c r="D1067" s="1072" t="s">
        <v>1468</v>
      </c>
    </row>
    <row r="1068" customFormat="false" ht="13.5" hidden="false" customHeight="false" outlineLevel="0" collapsed="false">
      <c r="C1068" s="1071" t="s">
        <v>586</v>
      </c>
      <c r="D1068" s="1072" t="s">
        <v>1747</v>
      </c>
    </row>
    <row r="1069" customFormat="false" ht="13.5" hidden="false" customHeight="false" outlineLevel="0" collapsed="false">
      <c r="C1069" s="1071" t="s">
        <v>586</v>
      </c>
      <c r="D1069" s="1072" t="s">
        <v>1748</v>
      </c>
    </row>
    <row r="1070" customFormat="false" ht="13.5" hidden="false" customHeight="false" outlineLevel="0" collapsed="false">
      <c r="C1070" s="1071" t="s">
        <v>586</v>
      </c>
      <c r="D1070" s="1072" t="s">
        <v>1749</v>
      </c>
    </row>
    <row r="1071" customFormat="false" ht="13.5" hidden="false" customHeight="false" outlineLevel="0" collapsed="false">
      <c r="C1071" s="1071" t="s">
        <v>586</v>
      </c>
      <c r="D1071" s="1072" t="s">
        <v>1750</v>
      </c>
    </row>
    <row r="1072" customFormat="false" ht="13.5" hidden="false" customHeight="false" outlineLevel="0" collapsed="false">
      <c r="C1072" s="1071" t="s">
        <v>586</v>
      </c>
      <c r="D1072" s="1072" t="s">
        <v>1751</v>
      </c>
    </row>
    <row r="1073" customFormat="false" ht="13.5" hidden="false" customHeight="false" outlineLevel="0" collapsed="false">
      <c r="C1073" s="1071" t="s">
        <v>586</v>
      </c>
      <c r="D1073" s="1072" t="s">
        <v>1752</v>
      </c>
    </row>
    <row r="1074" customFormat="false" ht="13.5" hidden="false" customHeight="false" outlineLevel="0" collapsed="false">
      <c r="C1074" s="1071" t="s">
        <v>586</v>
      </c>
      <c r="D1074" s="1072" t="s">
        <v>1753</v>
      </c>
    </row>
    <row r="1075" customFormat="false" ht="13.5" hidden="false" customHeight="false" outlineLevel="0" collapsed="false">
      <c r="C1075" s="1071" t="s">
        <v>586</v>
      </c>
      <c r="D1075" s="1072" t="s">
        <v>1754</v>
      </c>
    </row>
    <row r="1076" customFormat="false" ht="13.5" hidden="false" customHeight="false" outlineLevel="0" collapsed="false">
      <c r="C1076" s="1071" t="s">
        <v>589</v>
      </c>
      <c r="D1076" s="1072" t="s">
        <v>805</v>
      </c>
    </row>
    <row r="1077" customFormat="false" ht="13.5" hidden="false" customHeight="false" outlineLevel="0" collapsed="false">
      <c r="C1077" s="1071" t="s">
        <v>589</v>
      </c>
      <c r="D1077" s="1072" t="s">
        <v>1026</v>
      </c>
    </row>
    <row r="1078" customFormat="false" ht="13.5" hidden="false" customHeight="false" outlineLevel="0" collapsed="false">
      <c r="C1078" s="1071" t="s">
        <v>589</v>
      </c>
      <c r="D1078" s="1072" t="s">
        <v>1351</v>
      </c>
    </row>
    <row r="1079" customFormat="false" ht="13.5" hidden="false" customHeight="false" outlineLevel="0" collapsed="false">
      <c r="C1079" s="1071" t="s">
        <v>589</v>
      </c>
      <c r="D1079" s="1072" t="s">
        <v>1353</v>
      </c>
    </row>
    <row r="1080" customFormat="false" ht="13.5" hidden="false" customHeight="false" outlineLevel="0" collapsed="false">
      <c r="C1080" s="1071" t="s">
        <v>589</v>
      </c>
      <c r="D1080" s="1072" t="s">
        <v>807</v>
      </c>
    </row>
    <row r="1081" customFormat="false" ht="13.5" hidden="false" customHeight="false" outlineLevel="0" collapsed="false">
      <c r="C1081" s="1071" t="s">
        <v>589</v>
      </c>
      <c r="D1081" s="1072" t="s">
        <v>1028</v>
      </c>
    </row>
    <row r="1082" customFormat="false" ht="13.5" hidden="false" customHeight="false" outlineLevel="0" collapsed="false">
      <c r="C1082" s="1071" t="s">
        <v>589</v>
      </c>
      <c r="D1082" s="1072" t="s">
        <v>809</v>
      </c>
    </row>
    <row r="1083" customFormat="false" ht="13.5" hidden="false" customHeight="false" outlineLevel="0" collapsed="false">
      <c r="C1083" s="1071" t="s">
        <v>589</v>
      </c>
      <c r="D1083" s="1072" t="s">
        <v>1030</v>
      </c>
    </row>
    <row r="1084" customFormat="false" ht="13.5" hidden="false" customHeight="false" outlineLevel="0" collapsed="false">
      <c r="C1084" s="1071" t="s">
        <v>589</v>
      </c>
      <c r="D1084" s="1072" t="s">
        <v>1355</v>
      </c>
    </row>
    <row r="1085" customFormat="false" ht="13.5" hidden="false" customHeight="false" outlineLevel="0" collapsed="false">
      <c r="C1085" s="1071" t="s">
        <v>589</v>
      </c>
      <c r="D1085" s="1072" t="s">
        <v>1357</v>
      </c>
    </row>
    <row r="1086" customFormat="false" ht="13.5" hidden="false" customHeight="false" outlineLevel="0" collapsed="false">
      <c r="C1086" s="1071" t="s">
        <v>589</v>
      </c>
      <c r="D1086" s="1072" t="s">
        <v>1359</v>
      </c>
    </row>
    <row r="1087" customFormat="false" ht="13.5" hidden="false" customHeight="false" outlineLevel="0" collapsed="false">
      <c r="C1087" s="1071" t="s">
        <v>589</v>
      </c>
      <c r="D1087" s="1072" t="s">
        <v>1361</v>
      </c>
    </row>
    <row r="1088" customFormat="false" ht="13.5" hidden="false" customHeight="false" outlineLevel="0" collapsed="false">
      <c r="C1088" s="1071" t="s">
        <v>589</v>
      </c>
      <c r="D1088" s="1072" t="s">
        <v>1755</v>
      </c>
    </row>
    <row r="1089" customFormat="false" ht="13.5" hidden="false" customHeight="false" outlineLevel="0" collapsed="false">
      <c r="C1089" s="1071" t="s">
        <v>589</v>
      </c>
      <c r="D1089" s="1072" t="s">
        <v>1363</v>
      </c>
    </row>
    <row r="1090" customFormat="false" ht="13.5" hidden="false" customHeight="false" outlineLevel="0" collapsed="false">
      <c r="C1090" s="1071" t="s">
        <v>589</v>
      </c>
      <c r="D1090" s="1072" t="s">
        <v>1365</v>
      </c>
    </row>
    <row r="1091" customFormat="false" ht="13.5" hidden="false" customHeight="false" outlineLevel="0" collapsed="false">
      <c r="C1091" s="1071" t="s">
        <v>589</v>
      </c>
      <c r="D1091" s="1072" t="s">
        <v>1756</v>
      </c>
    </row>
    <row r="1092" customFormat="false" ht="13.5" hidden="false" customHeight="false" outlineLevel="0" collapsed="false">
      <c r="C1092" s="1071" t="s">
        <v>589</v>
      </c>
      <c r="D1092" s="1072" t="s">
        <v>1757</v>
      </c>
    </row>
    <row r="1093" customFormat="false" ht="13.5" hidden="false" customHeight="false" outlineLevel="0" collapsed="false">
      <c r="C1093" s="1071" t="s">
        <v>589</v>
      </c>
      <c r="D1093" s="1072" t="s">
        <v>1758</v>
      </c>
    </row>
    <row r="1094" customFormat="false" ht="13.5" hidden="false" customHeight="false" outlineLevel="0" collapsed="false">
      <c r="C1094" s="1071" t="s">
        <v>589</v>
      </c>
      <c r="D1094" s="1072" t="s">
        <v>1759</v>
      </c>
    </row>
    <row r="1095" customFormat="false" ht="13.5" hidden="false" customHeight="false" outlineLevel="0" collapsed="false">
      <c r="C1095" s="1071" t="s">
        <v>592</v>
      </c>
      <c r="D1095" s="1072" t="s">
        <v>811</v>
      </c>
    </row>
    <row r="1096" customFormat="false" ht="13.5" hidden="false" customHeight="false" outlineLevel="0" collapsed="false">
      <c r="C1096" s="1071" t="s">
        <v>592</v>
      </c>
      <c r="D1096" s="1072" t="s">
        <v>1760</v>
      </c>
    </row>
    <row r="1097" customFormat="false" ht="13.5" hidden="false" customHeight="false" outlineLevel="0" collapsed="false">
      <c r="C1097" s="1071" t="s">
        <v>592</v>
      </c>
      <c r="D1097" s="1072" t="s">
        <v>1761</v>
      </c>
    </row>
    <row r="1098" customFormat="false" ht="13.5" hidden="false" customHeight="false" outlineLevel="0" collapsed="false">
      <c r="C1098" s="1071" t="s">
        <v>592</v>
      </c>
      <c r="D1098" s="1072" t="s">
        <v>1762</v>
      </c>
    </row>
    <row r="1099" customFormat="false" ht="13.5" hidden="false" customHeight="false" outlineLevel="0" collapsed="false">
      <c r="C1099" s="1071" t="s">
        <v>592</v>
      </c>
      <c r="D1099" s="1072" t="s">
        <v>1032</v>
      </c>
    </row>
    <row r="1100" customFormat="false" ht="13.5" hidden="false" customHeight="false" outlineLevel="0" collapsed="false">
      <c r="C1100" s="1071" t="s">
        <v>592</v>
      </c>
      <c r="D1100" s="1072" t="s">
        <v>1763</v>
      </c>
    </row>
    <row r="1101" customFormat="false" ht="13.5" hidden="false" customHeight="false" outlineLevel="0" collapsed="false">
      <c r="C1101" s="1071" t="s">
        <v>592</v>
      </c>
      <c r="D1101" s="1072" t="s">
        <v>1034</v>
      </c>
    </row>
    <row r="1102" customFormat="false" ht="13.5" hidden="false" customHeight="false" outlineLevel="0" collapsed="false">
      <c r="C1102" s="1071" t="s">
        <v>592</v>
      </c>
      <c r="D1102" s="1072" t="s">
        <v>1036</v>
      </c>
    </row>
    <row r="1103" customFormat="false" ht="13.5" hidden="false" customHeight="false" outlineLevel="0" collapsed="false">
      <c r="C1103" s="1071" t="s">
        <v>592</v>
      </c>
      <c r="D1103" s="1072" t="s">
        <v>1038</v>
      </c>
    </row>
    <row r="1104" customFormat="false" ht="13.5" hidden="false" customHeight="false" outlineLevel="0" collapsed="false">
      <c r="C1104" s="1071" t="s">
        <v>592</v>
      </c>
      <c r="D1104" s="1072" t="s">
        <v>813</v>
      </c>
    </row>
    <row r="1105" customFormat="false" ht="13.5" hidden="false" customHeight="false" outlineLevel="0" collapsed="false">
      <c r="C1105" s="1071" t="s">
        <v>592</v>
      </c>
      <c r="D1105" s="1072" t="s">
        <v>1040</v>
      </c>
    </row>
    <row r="1106" customFormat="false" ht="13.5" hidden="false" customHeight="false" outlineLevel="0" collapsed="false">
      <c r="C1106" s="1071" t="s">
        <v>592</v>
      </c>
      <c r="D1106" s="1072" t="s">
        <v>1042</v>
      </c>
    </row>
    <row r="1107" customFormat="false" ht="13.5" hidden="false" customHeight="false" outlineLevel="0" collapsed="false">
      <c r="C1107" s="1071" t="s">
        <v>592</v>
      </c>
      <c r="D1107" s="1072" t="s">
        <v>1764</v>
      </c>
    </row>
    <row r="1108" customFormat="false" ht="13.5" hidden="false" customHeight="false" outlineLevel="0" collapsed="false">
      <c r="C1108" s="1071" t="s">
        <v>592</v>
      </c>
      <c r="D1108" s="1072" t="s">
        <v>1765</v>
      </c>
    </row>
    <row r="1109" customFormat="false" ht="13.5" hidden="false" customHeight="false" outlineLevel="0" collapsed="false">
      <c r="C1109" s="1071" t="s">
        <v>592</v>
      </c>
      <c r="D1109" s="1072" t="s">
        <v>1044</v>
      </c>
    </row>
    <row r="1110" customFormat="false" ht="13.5" hidden="false" customHeight="false" outlineLevel="0" collapsed="false">
      <c r="C1110" s="1071" t="s">
        <v>592</v>
      </c>
      <c r="D1110" s="1072" t="s">
        <v>1046</v>
      </c>
    </row>
    <row r="1111" customFormat="false" ht="13.5" hidden="false" customHeight="false" outlineLevel="0" collapsed="false">
      <c r="C1111" s="1071" t="s">
        <v>592</v>
      </c>
      <c r="D1111" s="1072" t="s">
        <v>1367</v>
      </c>
    </row>
    <row r="1112" customFormat="false" ht="13.5" hidden="false" customHeight="false" outlineLevel="0" collapsed="false">
      <c r="C1112" s="1071" t="s">
        <v>592</v>
      </c>
      <c r="D1112" s="1072" t="s">
        <v>1766</v>
      </c>
    </row>
    <row r="1113" customFormat="false" ht="13.5" hidden="false" customHeight="false" outlineLevel="0" collapsed="false">
      <c r="C1113" s="1071" t="s">
        <v>592</v>
      </c>
      <c r="D1113" s="1072" t="s">
        <v>1767</v>
      </c>
    </row>
    <row r="1114" customFormat="false" ht="13.5" hidden="false" customHeight="false" outlineLevel="0" collapsed="false">
      <c r="C1114" s="1071" t="s">
        <v>592</v>
      </c>
      <c r="D1114" s="1072" t="s">
        <v>1768</v>
      </c>
    </row>
    <row r="1115" customFormat="false" ht="13.5" hidden="false" customHeight="false" outlineLevel="0" collapsed="false">
      <c r="C1115" s="1071" t="s">
        <v>592</v>
      </c>
      <c r="D1115" s="1072" t="s">
        <v>1769</v>
      </c>
    </row>
    <row r="1116" customFormat="false" ht="13.5" hidden="false" customHeight="false" outlineLevel="0" collapsed="false">
      <c r="C1116" s="1071" t="s">
        <v>592</v>
      </c>
      <c r="D1116" s="1072" t="s">
        <v>1048</v>
      </c>
    </row>
    <row r="1117" customFormat="false" ht="13.5" hidden="false" customHeight="false" outlineLevel="0" collapsed="false">
      <c r="C1117" s="1071" t="s">
        <v>592</v>
      </c>
      <c r="D1117" s="1072" t="s">
        <v>1770</v>
      </c>
    </row>
    <row r="1118" customFormat="false" ht="13.5" hidden="false" customHeight="false" outlineLevel="0" collapsed="false">
      <c r="C1118" s="1071" t="s">
        <v>592</v>
      </c>
      <c r="D1118" s="1072" t="s">
        <v>1771</v>
      </c>
    </row>
    <row r="1119" customFormat="false" ht="13.5" hidden="false" customHeight="false" outlineLevel="0" collapsed="false">
      <c r="C1119" s="1071" t="s">
        <v>592</v>
      </c>
      <c r="D1119" s="1072" t="s">
        <v>1772</v>
      </c>
    </row>
    <row r="1120" customFormat="false" ht="13.5" hidden="false" customHeight="false" outlineLevel="0" collapsed="false">
      <c r="C1120" s="1071" t="s">
        <v>592</v>
      </c>
      <c r="D1120" s="1072" t="s">
        <v>1773</v>
      </c>
    </row>
    <row r="1121" customFormat="false" ht="13.5" hidden="false" customHeight="false" outlineLevel="0" collapsed="false">
      <c r="C1121" s="1071" t="s">
        <v>595</v>
      </c>
      <c r="D1121" s="1072" t="s">
        <v>606</v>
      </c>
    </row>
    <row r="1122" customFormat="false" ht="13.5" hidden="false" customHeight="false" outlineLevel="0" collapsed="false">
      <c r="C1122" s="1071" t="s">
        <v>595</v>
      </c>
      <c r="D1122" s="1072" t="s">
        <v>815</v>
      </c>
    </row>
    <row r="1123" customFormat="false" ht="13.5" hidden="false" customHeight="false" outlineLevel="0" collapsed="false">
      <c r="C1123" s="1071" t="s">
        <v>595</v>
      </c>
      <c r="D1123" s="1072" t="s">
        <v>1050</v>
      </c>
    </row>
    <row r="1124" customFormat="false" ht="13.5" hidden="false" customHeight="false" outlineLevel="0" collapsed="false">
      <c r="C1124" s="1071" t="s">
        <v>595</v>
      </c>
      <c r="D1124" s="1072" t="s">
        <v>715</v>
      </c>
    </row>
    <row r="1125" customFormat="false" ht="13.5" hidden="false" customHeight="false" outlineLevel="0" collapsed="false">
      <c r="C1125" s="1071" t="s">
        <v>595</v>
      </c>
      <c r="D1125" s="1072" t="s">
        <v>717</v>
      </c>
    </row>
    <row r="1126" customFormat="false" ht="13.5" hidden="false" customHeight="false" outlineLevel="0" collapsed="false">
      <c r="C1126" s="1071" t="s">
        <v>595</v>
      </c>
      <c r="D1126" s="1072" t="s">
        <v>719</v>
      </c>
    </row>
    <row r="1127" customFormat="false" ht="13.5" hidden="false" customHeight="false" outlineLevel="0" collapsed="false">
      <c r="C1127" s="1071" t="s">
        <v>595</v>
      </c>
      <c r="D1127" s="1072" t="s">
        <v>1052</v>
      </c>
    </row>
    <row r="1128" customFormat="false" ht="13.5" hidden="false" customHeight="false" outlineLevel="0" collapsed="false">
      <c r="C1128" s="1071" t="s">
        <v>595</v>
      </c>
      <c r="D1128" s="1072" t="s">
        <v>721</v>
      </c>
    </row>
    <row r="1129" customFormat="false" ht="13.5" hidden="false" customHeight="false" outlineLevel="0" collapsed="false">
      <c r="C1129" s="1071" t="s">
        <v>595</v>
      </c>
      <c r="D1129" s="1072" t="s">
        <v>1054</v>
      </c>
    </row>
    <row r="1130" customFormat="false" ht="13.5" hidden="false" customHeight="false" outlineLevel="0" collapsed="false">
      <c r="C1130" s="1071" t="s">
        <v>595</v>
      </c>
      <c r="D1130" s="1072" t="s">
        <v>671</v>
      </c>
    </row>
    <row r="1131" customFormat="false" ht="13.5" hidden="false" customHeight="false" outlineLevel="0" collapsed="false">
      <c r="C1131" s="1071" t="s">
        <v>595</v>
      </c>
      <c r="D1131" s="1072" t="s">
        <v>817</v>
      </c>
    </row>
    <row r="1132" customFormat="false" ht="13.5" hidden="false" customHeight="false" outlineLevel="0" collapsed="false">
      <c r="C1132" s="1071" t="s">
        <v>595</v>
      </c>
      <c r="D1132" s="1072" t="s">
        <v>819</v>
      </c>
    </row>
    <row r="1133" customFormat="false" ht="13.5" hidden="false" customHeight="false" outlineLevel="0" collapsed="false">
      <c r="C1133" s="1071" t="s">
        <v>595</v>
      </c>
      <c r="D1133" s="1072" t="s">
        <v>821</v>
      </c>
    </row>
    <row r="1134" customFormat="false" ht="13.5" hidden="false" customHeight="false" outlineLevel="0" collapsed="false">
      <c r="C1134" s="1071" t="s">
        <v>595</v>
      </c>
      <c r="D1134" s="1072" t="s">
        <v>1056</v>
      </c>
    </row>
    <row r="1135" customFormat="false" ht="13.5" hidden="false" customHeight="false" outlineLevel="0" collapsed="false">
      <c r="C1135" s="1071" t="s">
        <v>595</v>
      </c>
      <c r="D1135" s="1072" t="s">
        <v>1058</v>
      </c>
    </row>
    <row r="1136" customFormat="false" ht="13.5" hidden="false" customHeight="false" outlineLevel="0" collapsed="false">
      <c r="C1136" s="1071" t="s">
        <v>595</v>
      </c>
      <c r="D1136" s="1072" t="s">
        <v>723</v>
      </c>
    </row>
    <row r="1137" customFormat="false" ht="13.5" hidden="false" customHeight="false" outlineLevel="0" collapsed="false">
      <c r="C1137" s="1071" t="s">
        <v>595</v>
      </c>
      <c r="D1137" s="1072" t="s">
        <v>1060</v>
      </c>
    </row>
    <row r="1138" customFormat="false" ht="13.5" hidden="false" customHeight="false" outlineLevel="0" collapsed="false">
      <c r="C1138" s="1071" t="s">
        <v>595</v>
      </c>
      <c r="D1138" s="1072" t="s">
        <v>823</v>
      </c>
    </row>
    <row r="1139" customFormat="false" ht="13.5" hidden="false" customHeight="false" outlineLevel="0" collapsed="false">
      <c r="C1139" s="1071" t="s">
        <v>595</v>
      </c>
      <c r="D1139" s="1072" t="s">
        <v>673</v>
      </c>
    </row>
    <row r="1140" customFormat="false" ht="13.5" hidden="false" customHeight="false" outlineLevel="0" collapsed="false">
      <c r="C1140" s="1071" t="s">
        <v>595</v>
      </c>
      <c r="D1140" s="1072" t="s">
        <v>1062</v>
      </c>
    </row>
    <row r="1141" customFormat="false" ht="13.5" hidden="false" customHeight="false" outlineLevel="0" collapsed="false">
      <c r="C1141" s="1071" t="s">
        <v>595</v>
      </c>
      <c r="D1141" s="1072" t="s">
        <v>725</v>
      </c>
    </row>
    <row r="1142" customFormat="false" ht="13.5" hidden="false" customHeight="false" outlineLevel="0" collapsed="false">
      <c r="C1142" s="1071" t="s">
        <v>595</v>
      </c>
      <c r="D1142" s="1072" t="s">
        <v>1064</v>
      </c>
    </row>
    <row r="1143" customFormat="false" ht="13.5" hidden="false" customHeight="false" outlineLevel="0" collapsed="false">
      <c r="C1143" s="1071" t="s">
        <v>595</v>
      </c>
      <c r="D1143" s="1072" t="s">
        <v>1066</v>
      </c>
    </row>
    <row r="1144" customFormat="false" ht="13.5" hidden="false" customHeight="false" outlineLevel="0" collapsed="false">
      <c r="C1144" s="1071" t="s">
        <v>595</v>
      </c>
      <c r="D1144" s="1072" t="s">
        <v>675</v>
      </c>
    </row>
    <row r="1145" customFormat="false" ht="13.5" hidden="false" customHeight="false" outlineLevel="0" collapsed="false">
      <c r="C1145" s="1071" t="s">
        <v>595</v>
      </c>
      <c r="D1145" s="1072" t="s">
        <v>825</v>
      </c>
    </row>
    <row r="1146" customFormat="false" ht="13.5" hidden="false" customHeight="false" outlineLevel="0" collapsed="false">
      <c r="C1146" s="1071" t="s">
        <v>595</v>
      </c>
      <c r="D1146" s="1072" t="s">
        <v>827</v>
      </c>
    </row>
    <row r="1147" customFormat="false" ht="13.5" hidden="false" customHeight="false" outlineLevel="0" collapsed="false">
      <c r="C1147" s="1071" t="s">
        <v>595</v>
      </c>
      <c r="D1147" s="1072" t="s">
        <v>1068</v>
      </c>
    </row>
    <row r="1148" customFormat="false" ht="13.5" hidden="false" customHeight="false" outlineLevel="0" collapsed="false">
      <c r="C1148" s="1071" t="s">
        <v>595</v>
      </c>
      <c r="D1148" s="1072" t="s">
        <v>829</v>
      </c>
    </row>
    <row r="1149" customFormat="false" ht="13.5" hidden="false" customHeight="false" outlineLevel="0" collapsed="false">
      <c r="C1149" s="1071" t="s">
        <v>595</v>
      </c>
      <c r="D1149" s="1072" t="s">
        <v>1070</v>
      </c>
    </row>
    <row r="1150" customFormat="false" ht="13.5" hidden="false" customHeight="false" outlineLevel="0" collapsed="false">
      <c r="C1150" s="1071" t="s">
        <v>595</v>
      </c>
      <c r="D1150" s="1072" t="s">
        <v>727</v>
      </c>
    </row>
    <row r="1151" customFormat="false" ht="13.5" hidden="false" customHeight="false" outlineLevel="0" collapsed="false">
      <c r="C1151" s="1071" t="s">
        <v>595</v>
      </c>
      <c r="D1151" s="1072" t="s">
        <v>831</v>
      </c>
    </row>
    <row r="1152" customFormat="false" ht="13.5" hidden="false" customHeight="false" outlineLevel="0" collapsed="false">
      <c r="C1152" s="1071" t="s">
        <v>595</v>
      </c>
      <c r="D1152" s="1072" t="s">
        <v>1072</v>
      </c>
    </row>
    <row r="1153" customFormat="false" ht="13.5" hidden="false" customHeight="false" outlineLevel="0" collapsed="false">
      <c r="C1153" s="1071" t="s">
        <v>595</v>
      </c>
      <c r="D1153" s="1072" t="s">
        <v>1074</v>
      </c>
    </row>
    <row r="1154" customFormat="false" ht="13.5" hidden="false" customHeight="false" outlineLevel="0" collapsed="false">
      <c r="C1154" s="1071" t="s">
        <v>595</v>
      </c>
      <c r="D1154" s="1072" t="s">
        <v>1076</v>
      </c>
    </row>
    <row r="1155" customFormat="false" ht="13.5" hidden="false" customHeight="false" outlineLevel="0" collapsed="false">
      <c r="C1155" s="1071" t="s">
        <v>595</v>
      </c>
      <c r="D1155" s="1072" t="s">
        <v>1078</v>
      </c>
    </row>
    <row r="1156" customFormat="false" ht="13.5" hidden="false" customHeight="false" outlineLevel="0" collapsed="false">
      <c r="C1156" s="1071" t="s">
        <v>595</v>
      </c>
      <c r="D1156" s="1072" t="s">
        <v>1079</v>
      </c>
    </row>
    <row r="1157" customFormat="false" ht="13.5" hidden="false" customHeight="false" outlineLevel="0" collapsed="false">
      <c r="C1157" s="1071" t="s">
        <v>595</v>
      </c>
      <c r="D1157" s="1072" t="s">
        <v>1081</v>
      </c>
    </row>
    <row r="1158" customFormat="false" ht="13.5" hidden="false" customHeight="false" outlineLevel="0" collapsed="false">
      <c r="C1158" s="1071" t="s">
        <v>595</v>
      </c>
      <c r="D1158" s="1072" t="s">
        <v>1083</v>
      </c>
    </row>
    <row r="1159" customFormat="false" ht="13.5" hidden="false" customHeight="false" outlineLevel="0" collapsed="false">
      <c r="C1159" s="1071" t="s">
        <v>595</v>
      </c>
      <c r="D1159" s="1072" t="s">
        <v>1085</v>
      </c>
    </row>
    <row r="1160" customFormat="false" ht="13.5" hidden="false" customHeight="false" outlineLevel="0" collapsed="false">
      <c r="C1160" s="1071" t="s">
        <v>595</v>
      </c>
      <c r="D1160" s="1072" t="s">
        <v>1087</v>
      </c>
    </row>
    <row r="1161" customFormat="false" ht="13.5" hidden="false" customHeight="false" outlineLevel="0" collapsed="false">
      <c r="C1161" s="1071" t="s">
        <v>595</v>
      </c>
      <c r="D1161" s="1072" t="s">
        <v>1089</v>
      </c>
    </row>
    <row r="1162" customFormat="false" ht="13.5" hidden="false" customHeight="false" outlineLevel="0" collapsed="false">
      <c r="C1162" s="1071" t="s">
        <v>595</v>
      </c>
      <c r="D1162" s="1072" t="s">
        <v>1091</v>
      </c>
    </row>
    <row r="1163" customFormat="false" ht="13.5" hidden="false" customHeight="false" outlineLevel="0" collapsed="false">
      <c r="C1163" s="1071" t="s">
        <v>595</v>
      </c>
      <c r="D1163" s="1072" t="s">
        <v>1092</v>
      </c>
    </row>
    <row r="1164" customFormat="false" ht="13.5" hidden="false" customHeight="false" outlineLevel="0" collapsed="false">
      <c r="C1164" s="1071" t="s">
        <v>598</v>
      </c>
      <c r="D1164" s="1072" t="s">
        <v>729</v>
      </c>
    </row>
    <row r="1165" customFormat="false" ht="13.5" hidden="false" customHeight="false" outlineLevel="0" collapsed="false">
      <c r="C1165" s="1071" t="s">
        <v>598</v>
      </c>
      <c r="D1165" s="1072" t="s">
        <v>1369</v>
      </c>
    </row>
    <row r="1166" customFormat="false" ht="13.5" hidden="false" customHeight="false" outlineLevel="0" collapsed="false">
      <c r="C1166" s="1071" t="s">
        <v>598</v>
      </c>
      <c r="D1166" s="1072" t="s">
        <v>833</v>
      </c>
    </row>
    <row r="1167" customFormat="false" ht="13.5" hidden="false" customHeight="false" outlineLevel="0" collapsed="false">
      <c r="C1167" s="1071" t="s">
        <v>598</v>
      </c>
      <c r="D1167" s="1072" t="s">
        <v>1094</v>
      </c>
    </row>
    <row r="1168" customFormat="false" ht="13.5" hidden="false" customHeight="false" outlineLevel="0" collapsed="false">
      <c r="C1168" s="1071" t="s">
        <v>598</v>
      </c>
      <c r="D1168" s="1072" t="s">
        <v>677</v>
      </c>
    </row>
    <row r="1169" customFormat="false" ht="13.5" hidden="false" customHeight="false" outlineLevel="0" collapsed="false">
      <c r="C1169" s="1071" t="s">
        <v>598</v>
      </c>
      <c r="D1169" s="1072" t="s">
        <v>1774</v>
      </c>
    </row>
    <row r="1170" customFormat="false" ht="13.5" hidden="false" customHeight="false" outlineLevel="0" collapsed="false">
      <c r="C1170" s="1071" t="s">
        <v>598</v>
      </c>
      <c r="D1170" s="1072" t="s">
        <v>679</v>
      </c>
    </row>
    <row r="1171" customFormat="false" ht="13.5" hidden="false" customHeight="false" outlineLevel="0" collapsed="false">
      <c r="C1171" s="1071" t="s">
        <v>598</v>
      </c>
      <c r="D1171" s="1072" t="s">
        <v>835</v>
      </c>
    </row>
    <row r="1172" customFormat="false" ht="13.5" hidden="false" customHeight="false" outlineLevel="0" collapsed="false">
      <c r="C1172" s="1071" t="s">
        <v>598</v>
      </c>
      <c r="D1172" s="1072" t="s">
        <v>1775</v>
      </c>
    </row>
    <row r="1173" customFormat="false" ht="13.5" hidden="false" customHeight="false" outlineLevel="0" collapsed="false">
      <c r="C1173" s="1071" t="s">
        <v>598</v>
      </c>
      <c r="D1173" s="1072" t="s">
        <v>1776</v>
      </c>
    </row>
    <row r="1174" customFormat="false" ht="13.5" hidden="false" customHeight="false" outlineLevel="0" collapsed="false">
      <c r="C1174" s="1071" t="s">
        <v>598</v>
      </c>
      <c r="D1174" s="1072" t="s">
        <v>1371</v>
      </c>
    </row>
    <row r="1175" customFormat="false" ht="13.5" hidden="false" customHeight="false" outlineLevel="0" collapsed="false">
      <c r="C1175" s="1071" t="s">
        <v>598</v>
      </c>
      <c r="D1175" s="1072" t="s">
        <v>1777</v>
      </c>
    </row>
    <row r="1176" customFormat="false" ht="13.5" hidden="false" customHeight="false" outlineLevel="0" collapsed="false">
      <c r="C1176" s="1071" t="s">
        <v>598</v>
      </c>
      <c r="D1176" s="1072" t="s">
        <v>1778</v>
      </c>
    </row>
    <row r="1177" customFormat="false" ht="13.5" hidden="false" customHeight="false" outlineLevel="0" collapsed="false">
      <c r="C1177" s="1071" t="s">
        <v>598</v>
      </c>
      <c r="D1177" s="1072" t="s">
        <v>681</v>
      </c>
    </row>
    <row r="1178" customFormat="false" ht="13.5" hidden="false" customHeight="false" outlineLevel="0" collapsed="false">
      <c r="C1178" s="1071" t="s">
        <v>598</v>
      </c>
      <c r="D1178" s="1072" t="s">
        <v>1373</v>
      </c>
    </row>
    <row r="1179" customFormat="false" ht="13.5" hidden="false" customHeight="false" outlineLevel="0" collapsed="false">
      <c r="C1179" s="1071" t="s">
        <v>598</v>
      </c>
      <c r="D1179" s="1072" t="s">
        <v>1375</v>
      </c>
    </row>
    <row r="1180" customFormat="false" ht="13.5" hidden="false" customHeight="false" outlineLevel="0" collapsed="false">
      <c r="C1180" s="1071" t="s">
        <v>598</v>
      </c>
      <c r="D1180" s="1072" t="s">
        <v>837</v>
      </c>
    </row>
    <row r="1181" customFormat="false" ht="13.5" hidden="false" customHeight="false" outlineLevel="0" collapsed="false">
      <c r="C1181" s="1071" t="s">
        <v>598</v>
      </c>
      <c r="D1181" s="1072" t="s">
        <v>1779</v>
      </c>
    </row>
    <row r="1182" customFormat="false" ht="13.5" hidden="false" customHeight="false" outlineLevel="0" collapsed="false">
      <c r="C1182" s="1071" t="s">
        <v>598</v>
      </c>
      <c r="D1182" s="1072" t="s">
        <v>839</v>
      </c>
    </row>
    <row r="1183" customFormat="false" ht="13.5" hidden="false" customHeight="false" outlineLevel="0" collapsed="false">
      <c r="C1183" s="1071" t="s">
        <v>598</v>
      </c>
      <c r="D1183" s="1072" t="s">
        <v>1780</v>
      </c>
    </row>
    <row r="1184" customFormat="false" ht="13.5" hidden="false" customHeight="false" outlineLevel="0" collapsed="false">
      <c r="C1184" s="1071" t="s">
        <v>598</v>
      </c>
      <c r="D1184" s="1072" t="s">
        <v>1781</v>
      </c>
    </row>
    <row r="1185" customFormat="false" ht="13.5" hidden="false" customHeight="false" outlineLevel="0" collapsed="false">
      <c r="C1185" s="1071" t="s">
        <v>598</v>
      </c>
      <c r="D1185" s="1072" t="s">
        <v>1782</v>
      </c>
    </row>
    <row r="1186" customFormat="false" ht="13.5" hidden="false" customHeight="false" outlineLevel="0" collapsed="false">
      <c r="C1186" s="1071" t="s">
        <v>598</v>
      </c>
      <c r="D1186" s="1072" t="s">
        <v>1783</v>
      </c>
    </row>
    <row r="1187" customFormat="false" ht="13.5" hidden="false" customHeight="false" outlineLevel="0" collapsed="false">
      <c r="C1187" s="1071" t="s">
        <v>598</v>
      </c>
      <c r="D1187" s="1072" t="s">
        <v>1784</v>
      </c>
    </row>
    <row r="1188" customFormat="false" ht="13.5" hidden="false" customHeight="false" outlineLevel="0" collapsed="false">
      <c r="C1188" s="1071" t="s">
        <v>598</v>
      </c>
      <c r="D1188" s="1072" t="s">
        <v>1785</v>
      </c>
    </row>
    <row r="1189" customFormat="false" ht="13.5" hidden="false" customHeight="false" outlineLevel="0" collapsed="false">
      <c r="C1189" s="1071" t="s">
        <v>598</v>
      </c>
      <c r="D1189" s="1072" t="s">
        <v>1786</v>
      </c>
    </row>
    <row r="1190" customFormat="false" ht="13.5" hidden="false" customHeight="false" outlineLevel="0" collapsed="false">
      <c r="C1190" s="1071" t="s">
        <v>598</v>
      </c>
      <c r="D1190" s="1072" t="s">
        <v>1787</v>
      </c>
    </row>
    <row r="1191" customFormat="false" ht="13.5" hidden="false" customHeight="false" outlineLevel="0" collapsed="false">
      <c r="C1191" s="1071" t="s">
        <v>598</v>
      </c>
      <c r="D1191" s="1072" t="s">
        <v>1788</v>
      </c>
    </row>
    <row r="1192" customFormat="false" ht="13.5" hidden="false" customHeight="false" outlineLevel="0" collapsed="false">
      <c r="C1192" s="1071" t="s">
        <v>598</v>
      </c>
      <c r="D1192" s="1072" t="s">
        <v>1789</v>
      </c>
    </row>
    <row r="1193" customFormat="false" ht="13.5" hidden="false" customHeight="false" outlineLevel="0" collapsed="false">
      <c r="C1193" s="1071" t="s">
        <v>598</v>
      </c>
      <c r="D1193" s="1072" t="s">
        <v>1096</v>
      </c>
    </row>
    <row r="1194" customFormat="false" ht="13.5" hidden="false" customHeight="false" outlineLevel="0" collapsed="false">
      <c r="C1194" s="1071" t="s">
        <v>598</v>
      </c>
      <c r="D1194" s="1072" t="s">
        <v>1790</v>
      </c>
    </row>
    <row r="1195" customFormat="false" ht="13.5" hidden="false" customHeight="false" outlineLevel="0" collapsed="false">
      <c r="C1195" s="1071" t="s">
        <v>598</v>
      </c>
      <c r="D1195" s="1072" t="s">
        <v>1377</v>
      </c>
    </row>
    <row r="1196" customFormat="false" ht="13.5" hidden="false" customHeight="false" outlineLevel="0" collapsed="false">
      <c r="C1196" s="1071" t="s">
        <v>598</v>
      </c>
      <c r="D1196" s="1072" t="s">
        <v>1378</v>
      </c>
    </row>
    <row r="1197" customFormat="false" ht="13.5" hidden="false" customHeight="false" outlineLevel="0" collapsed="false">
      <c r="C1197" s="1071" t="s">
        <v>598</v>
      </c>
      <c r="D1197" s="1072" t="s">
        <v>1791</v>
      </c>
    </row>
    <row r="1198" customFormat="false" ht="13.5" hidden="false" customHeight="false" outlineLevel="0" collapsed="false">
      <c r="C1198" s="1071" t="s">
        <v>598</v>
      </c>
      <c r="D1198" s="1072" t="s">
        <v>1792</v>
      </c>
    </row>
    <row r="1199" customFormat="false" ht="13.5" hidden="false" customHeight="false" outlineLevel="0" collapsed="false">
      <c r="C1199" s="1071" t="s">
        <v>598</v>
      </c>
      <c r="D1199" s="1072" t="s">
        <v>1793</v>
      </c>
    </row>
    <row r="1200" customFormat="false" ht="13.5" hidden="false" customHeight="false" outlineLevel="0" collapsed="false">
      <c r="C1200" s="1071" t="s">
        <v>598</v>
      </c>
      <c r="D1200" s="1072" t="s">
        <v>1089</v>
      </c>
    </row>
    <row r="1201" customFormat="false" ht="13.5" hidden="false" customHeight="false" outlineLevel="0" collapsed="false">
      <c r="C1201" s="1071" t="s">
        <v>598</v>
      </c>
      <c r="D1201" s="1072" t="s">
        <v>1794</v>
      </c>
    </row>
    <row r="1202" customFormat="false" ht="13.5" hidden="false" customHeight="false" outlineLevel="0" collapsed="false">
      <c r="C1202" s="1071" t="s">
        <v>598</v>
      </c>
      <c r="D1202" s="1072" t="s">
        <v>1795</v>
      </c>
    </row>
    <row r="1203" customFormat="false" ht="13.5" hidden="false" customHeight="false" outlineLevel="0" collapsed="false">
      <c r="C1203" s="1071" t="s">
        <v>598</v>
      </c>
      <c r="D1203" s="1072" t="s">
        <v>1796</v>
      </c>
    </row>
    <row r="1204" customFormat="false" ht="13.5" hidden="false" customHeight="false" outlineLevel="0" collapsed="false">
      <c r="C1204" s="1071" t="s">
        <v>598</v>
      </c>
      <c r="D1204" s="1072" t="s">
        <v>1797</v>
      </c>
    </row>
    <row r="1205" customFormat="false" ht="13.5" hidden="false" customHeight="false" outlineLevel="0" collapsed="false">
      <c r="C1205" s="1071" t="s">
        <v>601</v>
      </c>
      <c r="D1205" s="1072" t="s">
        <v>1098</v>
      </c>
    </row>
    <row r="1206" customFormat="false" ht="13.5" hidden="false" customHeight="false" outlineLevel="0" collapsed="false">
      <c r="C1206" s="1071" t="s">
        <v>601</v>
      </c>
      <c r="D1206" s="1072" t="s">
        <v>1379</v>
      </c>
    </row>
    <row r="1207" customFormat="false" ht="13.5" hidden="false" customHeight="false" outlineLevel="0" collapsed="false">
      <c r="C1207" s="1071" t="s">
        <v>601</v>
      </c>
      <c r="D1207" s="1072" t="s">
        <v>1100</v>
      </c>
    </row>
    <row r="1208" customFormat="false" ht="13.5" hidden="false" customHeight="false" outlineLevel="0" collapsed="false">
      <c r="C1208" s="1071" t="s">
        <v>601</v>
      </c>
      <c r="D1208" s="1072" t="s">
        <v>1380</v>
      </c>
    </row>
    <row r="1209" customFormat="false" ht="13.5" hidden="false" customHeight="false" outlineLevel="0" collapsed="false">
      <c r="C1209" s="1071" t="s">
        <v>601</v>
      </c>
      <c r="D1209" s="1072" t="s">
        <v>1381</v>
      </c>
    </row>
    <row r="1210" customFormat="false" ht="13.5" hidden="false" customHeight="false" outlineLevel="0" collapsed="false">
      <c r="C1210" s="1071" t="s">
        <v>601</v>
      </c>
      <c r="D1210" s="1072" t="s">
        <v>1383</v>
      </c>
    </row>
    <row r="1211" customFormat="false" ht="13.5" hidden="false" customHeight="false" outlineLevel="0" collapsed="false">
      <c r="C1211" s="1071" t="s">
        <v>601</v>
      </c>
      <c r="D1211" s="1072" t="s">
        <v>1798</v>
      </c>
    </row>
    <row r="1212" customFormat="false" ht="13.5" hidden="false" customHeight="false" outlineLevel="0" collapsed="false">
      <c r="C1212" s="1071" t="s">
        <v>601</v>
      </c>
      <c r="D1212" s="1072" t="s">
        <v>1384</v>
      </c>
    </row>
    <row r="1213" customFormat="false" ht="13.5" hidden="false" customHeight="false" outlineLevel="0" collapsed="false">
      <c r="C1213" s="1071" t="s">
        <v>601</v>
      </c>
      <c r="D1213" s="1072" t="s">
        <v>1102</v>
      </c>
    </row>
    <row r="1214" customFormat="false" ht="13.5" hidden="false" customHeight="false" outlineLevel="0" collapsed="false">
      <c r="C1214" s="1071" t="s">
        <v>601</v>
      </c>
      <c r="D1214" s="1072" t="s">
        <v>1385</v>
      </c>
    </row>
    <row r="1215" customFormat="false" ht="13.5" hidden="false" customHeight="false" outlineLevel="0" collapsed="false">
      <c r="C1215" s="1071" t="s">
        <v>601</v>
      </c>
      <c r="D1215" s="1072" t="s">
        <v>1386</v>
      </c>
    </row>
    <row r="1216" customFormat="false" ht="13.5" hidden="false" customHeight="false" outlineLevel="0" collapsed="false">
      <c r="C1216" s="1071" t="s">
        <v>601</v>
      </c>
      <c r="D1216" s="1072" t="s">
        <v>1387</v>
      </c>
    </row>
    <row r="1217" customFormat="false" ht="13.5" hidden="false" customHeight="false" outlineLevel="0" collapsed="false">
      <c r="C1217" s="1071" t="s">
        <v>601</v>
      </c>
      <c r="D1217" s="1072" t="s">
        <v>1389</v>
      </c>
    </row>
    <row r="1218" customFormat="false" ht="13.5" hidden="false" customHeight="false" outlineLevel="0" collapsed="false">
      <c r="C1218" s="1071" t="s">
        <v>601</v>
      </c>
      <c r="D1218" s="1072" t="s">
        <v>1391</v>
      </c>
    </row>
    <row r="1219" customFormat="false" ht="13.5" hidden="false" customHeight="false" outlineLevel="0" collapsed="false">
      <c r="C1219" s="1071" t="s">
        <v>601</v>
      </c>
      <c r="D1219" s="1072" t="s">
        <v>1393</v>
      </c>
    </row>
    <row r="1220" customFormat="false" ht="13.5" hidden="false" customHeight="false" outlineLevel="0" collapsed="false">
      <c r="C1220" s="1071" t="s">
        <v>601</v>
      </c>
      <c r="D1220" s="1072" t="s">
        <v>1394</v>
      </c>
    </row>
    <row r="1221" customFormat="false" ht="13.5" hidden="false" customHeight="false" outlineLevel="0" collapsed="false">
      <c r="C1221" s="1071" t="s">
        <v>601</v>
      </c>
      <c r="D1221" s="1072" t="s">
        <v>1395</v>
      </c>
    </row>
    <row r="1222" customFormat="false" ht="13.5" hidden="false" customHeight="false" outlineLevel="0" collapsed="false">
      <c r="C1222" s="1071" t="s">
        <v>601</v>
      </c>
      <c r="D1222" s="1072" t="s">
        <v>1251</v>
      </c>
    </row>
    <row r="1223" customFormat="false" ht="13.5" hidden="false" customHeight="false" outlineLevel="0" collapsed="false">
      <c r="C1223" s="1071" t="s">
        <v>601</v>
      </c>
      <c r="D1223" s="1072" t="s">
        <v>1396</v>
      </c>
    </row>
    <row r="1224" customFormat="false" ht="13.5" hidden="false" customHeight="false" outlineLevel="0" collapsed="false">
      <c r="C1224" s="1071" t="s">
        <v>601</v>
      </c>
      <c r="D1224" s="1072" t="s">
        <v>1397</v>
      </c>
    </row>
    <row r="1225" customFormat="false" ht="13.5" hidden="false" customHeight="false" outlineLevel="0" collapsed="false">
      <c r="C1225" s="1071" t="s">
        <v>601</v>
      </c>
      <c r="D1225" s="1072" t="s">
        <v>1399</v>
      </c>
    </row>
    <row r="1226" customFormat="false" ht="13.5" hidden="false" customHeight="false" outlineLevel="0" collapsed="false">
      <c r="C1226" s="1071" t="s">
        <v>601</v>
      </c>
      <c r="D1226" s="1072" t="s">
        <v>1799</v>
      </c>
    </row>
    <row r="1227" customFormat="false" ht="13.5" hidden="false" customHeight="false" outlineLevel="0" collapsed="false">
      <c r="C1227" s="1071" t="s">
        <v>601</v>
      </c>
      <c r="D1227" s="1072" t="s">
        <v>1800</v>
      </c>
    </row>
    <row r="1228" customFormat="false" ht="13.5" hidden="false" customHeight="false" outlineLevel="0" collapsed="false">
      <c r="C1228" s="1071" t="s">
        <v>601</v>
      </c>
      <c r="D1228" s="1072" t="s">
        <v>1401</v>
      </c>
    </row>
    <row r="1229" customFormat="false" ht="13.5" hidden="false" customHeight="false" outlineLevel="0" collapsed="false">
      <c r="C1229" s="1071" t="s">
        <v>601</v>
      </c>
      <c r="D1229" s="1072" t="s">
        <v>1402</v>
      </c>
    </row>
    <row r="1230" customFormat="false" ht="13.5" hidden="false" customHeight="false" outlineLevel="0" collapsed="false">
      <c r="C1230" s="1071" t="s">
        <v>601</v>
      </c>
      <c r="D1230" s="1072" t="s">
        <v>1404</v>
      </c>
    </row>
    <row r="1231" customFormat="false" ht="13.5" hidden="false" customHeight="false" outlineLevel="0" collapsed="false">
      <c r="C1231" s="1071" t="s">
        <v>601</v>
      </c>
      <c r="D1231" s="1072" t="s">
        <v>1405</v>
      </c>
    </row>
    <row r="1232" customFormat="false" ht="13.5" hidden="false" customHeight="false" outlineLevel="0" collapsed="false">
      <c r="C1232" s="1071" t="s">
        <v>601</v>
      </c>
      <c r="D1232" s="1072" t="s">
        <v>1406</v>
      </c>
    </row>
    <row r="1233" customFormat="false" ht="13.5" hidden="false" customHeight="false" outlineLevel="0" collapsed="false">
      <c r="C1233" s="1071" t="s">
        <v>601</v>
      </c>
      <c r="D1233" s="1072" t="s">
        <v>1801</v>
      </c>
    </row>
    <row r="1234" customFormat="false" ht="13.5" hidden="false" customHeight="false" outlineLevel="0" collapsed="false">
      <c r="C1234" s="1071" t="s">
        <v>601</v>
      </c>
      <c r="D1234" s="1072" t="s">
        <v>1802</v>
      </c>
    </row>
    <row r="1235" customFormat="false" ht="13.5" hidden="false" customHeight="false" outlineLevel="0" collapsed="false">
      <c r="C1235" s="1071" t="s">
        <v>601</v>
      </c>
      <c r="D1235" s="1072" t="s">
        <v>1803</v>
      </c>
    </row>
    <row r="1236" customFormat="false" ht="13.5" hidden="false" customHeight="false" outlineLevel="0" collapsed="false">
      <c r="C1236" s="1071" t="s">
        <v>601</v>
      </c>
      <c r="D1236" s="1072" t="s">
        <v>1804</v>
      </c>
    </row>
    <row r="1237" customFormat="false" ht="13.5" hidden="false" customHeight="false" outlineLevel="0" collapsed="false">
      <c r="C1237" s="1071" t="s">
        <v>601</v>
      </c>
      <c r="D1237" s="1072" t="s">
        <v>1805</v>
      </c>
    </row>
    <row r="1238" customFormat="false" ht="13.5" hidden="false" customHeight="false" outlineLevel="0" collapsed="false">
      <c r="C1238" s="1071" t="s">
        <v>601</v>
      </c>
      <c r="D1238" s="1072" t="s">
        <v>1806</v>
      </c>
    </row>
    <row r="1239" customFormat="false" ht="13.5" hidden="false" customHeight="false" outlineLevel="0" collapsed="false">
      <c r="C1239" s="1071" t="s">
        <v>601</v>
      </c>
      <c r="D1239" s="1072" t="s">
        <v>1807</v>
      </c>
    </row>
    <row r="1240" customFormat="false" ht="13.5" hidden="false" customHeight="false" outlineLevel="0" collapsed="false">
      <c r="C1240" s="1071" t="s">
        <v>601</v>
      </c>
      <c r="D1240" s="1072" t="s">
        <v>1808</v>
      </c>
    </row>
    <row r="1241" customFormat="false" ht="13.5" hidden="false" customHeight="false" outlineLevel="0" collapsed="false">
      <c r="C1241" s="1071" t="s">
        <v>601</v>
      </c>
      <c r="D1241" s="1072" t="s">
        <v>1809</v>
      </c>
    </row>
    <row r="1242" customFormat="false" ht="13.5" hidden="false" customHeight="false" outlineLevel="0" collapsed="false">
      <c r="C1242" s="1071" t="s">
        <v>601</v>
      </c>
      <c r="D1242" s="1072" t="s">
        <v>1635</v>
      </c>
    </row>
    <row r="1243" customFormat="false" ht="13.5" hidden="false" customHeight="false" outlineLevel="0" collapsed="false">
      <c r="C1243" s="1071" t="s">
        <v>601</v>
      </c>
      <c r="D1243" s="1072" t="s">
        <v>1810</v>
      </c>
    </row>
    <row r="1244" customFormat="false" ht="13.5" hidden="false" customHeight="false" outlineLevel="0" collapsed="false">
      <c r="C1244" s="1071" t="s">
        <v>604</v>
      </c>
      <c r="D1244" s="1072" t="s">
        <v>1104</v>
      </c>
    </row>
    <row r="1245" customFormat="false" ht="13.5" hidden="false" customHeight="false" outlineLevel="0" collapsed="false">
      <c r="C1245" s="1071" t="s">
        <v>604</v>
      </c>
      <c r="D1245" s="1072" t="s">
        <v>1811</v>
      </c>
    </row>
    <row r="1246" customFormat="false" ht="13.5" hidden="false" customHeight="false" outlineLevel="0" collapsed="false">
      <c r="C1246" s="1071" t="s">
        <v>604</v>
      </c>
      <c r="D1246" s="1072" t="s">
        <v>1106</v>
      </c>
    </row>
    <row r="1247" customFormat="false" ht="13.5" hidden="false" customHeight="false" outlineLevel="0" collapsed="false">
      <c r="C1247" s="1071" t="s">
        <v>604</v>
      </c>
      <c r="D1247" s="1072" t="s">
        <v>1812</v>
      </c>
    </row>
    <row r="1248" customFormat="false" ht="13.5" hidden="false" customHeight="false" outlineLevel="0" collapsed="false">
      <c r="C1248" s="1071" t="s">
        <v>604</v>
      </c>
      <c r="D1248" s="1072" t="s">
        <v>1813</v>
      </c>
    </row>
    <row r="1249" customFormat="false" ht="13.5" hidden="false" customHeight="false" outlineLevel="0" collapsed="false">
      <c r="C1249" s="1071" t="s">
        <v>604</v>
      </c>
      <c r="D1249" s="1072" t="s">
        <v>1814</v>
      </c>
    </row>
    <row r="1250" customFormat="false" ht="13.5" hidden="false" customHeight="false" outlineLevel="0" collapsed="false">
      <c r="C1250" s="1071" t="s">
        <v>604</v>
      </c>
      <c r="D1250" s="1072" t="s">
        <v>1815</v>
      </c>
    </row>
    <row r="1251" customFormat="false" ht="13.5" hidden="false" customHeight="false" outlineLevel="0" collapsed="false">
      <c r="C1251" s="1071" t="s">
        <v>604</v>
      </c>
      <c r="D1251" s="1072" t="s">
        <v>1816</v>
      </c>
    </row>
    <row r="1252" customFormat="false" ht="13.5" hidden="false" customHeight="false" outlineLevel="0" collapsed="false">
      <c r="C1252" s="1071" t="s">
        <v>604</v>
      </c>
      <c r="D1252" s="1072" t="s">
        <v>1817</v>
      </c>
    </row>
    <row r="1253" customFormat="false" ht="13.5" hidden="false" customHeight="false" outlineLevel="0" collapsed="false">
      <c r="C1253" s="1071" t="s">
        <v>604</v>
      </c>
      <c r="D1253" s="1072" t="s">
        <v>1818</v>
      </c>
    </row>
    <row r="1254" customFormat="false" ht="13.5" hidden="false" customHeight="false" outlineLevel="0" collapsed="false">
      <c r="C1254" s="1071" t="s">
        <v>604</v>
      </c>
      <c r="D1254" s="1072" t="s">
        <v>1819</v>
      </c>
    </row>
    <row r="1255" customFormat="false" ht="13.5" hidden="false" customHeight="false" outlineLevel="0" collapsed="false">
      <c r="C1255" s="1071" t="s">
        <v>604</v>
      </c>
      <c r="D1255" s="1072" t="s">
        <v>1820</v>
      </c>
    </row>
    <row r="1256" customFormat="false" ht="13.5" hidden="false" customHeight="false" outlineLevel="0" collapsed="false">
      <c r="C1256" s="1071" t="s">
        <v>604</v>
      </c>
      <c r="D1256" s="1072" t="s">
        <v>1821</v>
      </c>
    </row>
    <row r="1257" customFormat="false" ht="13.5" hidden="false" customHeight="false" outlineLevel="0" collapsed="false">
      <c r="C1257" s="1071" t="s">
        <v>604</v>
      </c>
      <c r="D1257" s="1072" t="s">
        <v>1822</v>
      </c>
    </row>
    <row r="1258" customFormat="false" ht="13.5" hidden="false" customHeight="false" outlineLevel="0" collapsed="false">
      <c r="C1258" s="1071" t="s">
        <v>604</v>
      </c>
      <c r="D1258" s="1072" t="s">
        <v>1823</v>
      </c>
    </row>
    <row r="1259" customFormat="false" ht="13.5" hidden="false" customHeight="false" outlineLevel="0" collapsed="false">
      <c r="C1259" s="1071" t="s">
        <v>604</v>
      </c>
      <c r="D1259" s="1072" t="s">
        <v>1824</v>
      </c>
    </row>
    <row r="1260" customFormat="false" ht="13.5" hidden="false" customHeight="false" outlineLevel="0" collapsed="false">
      <c r="C1260" s="1071" t="s">
        <v>604</v>
      </c>
      <c r="D1260" s="1072" t="s">
        <v>1590</v>
      </c>
    </row>
    <row r="1261" customFormat="false" ht="13.5" hidden="false" customHeight="false" outlineLevel="0" collapsed="false">
      <c r="C1261" s="1071" t="s">
        <v>604</v>
      </c>
      <c r="D1261" s="1072" t="s">
        <v>850</v>
      </c>
    </row>
    <row r="1262" customFormat="false" ht="13.5" hidden="false" customHeight="false" outlineLevel="0" collapsed="false">
      <c r="C1262" s="1071" t="s">
        <v>604</v>
      </c>
      <c r="D1262" s="1072" t="s">
        <v>1825</v>
      </c>
    </row>
    <row r="1263" customFormat="false" ht="13.5" hidden="false" customHeight="false" outlineLevel="0" collapsed="false">
      <c r="C1263" s="1071" t="s">
        <v>604</v>
      </c>
      <c r="D1263" s="1072" t="s">
        <v>1826</v>
      </c>
    </row>
    <row r="1264" customFormat="false" ht="13.5" hidden="false" customHeight="false" outlineLevel="0" collapsed="false">
      <c r="C1264" s="1071" t="s">
        <v>604</v>
      </c>
      <c r="D1264" s="1072" t="s">
        <v>1827</v>
      </c>
    </row>
    <row r="1265" customFormat="false" ht="13.5" hidden="false" customHeight="false" outlineLevel="0" collapsed="false">
      <c r="C1265" s="1071" t="s">
        <v>604</v>
      </c>
      <c r="D1265" s="1072" t="s">
        <v>1828</v>
      </c>
    </row>
    <row r="1266" customFormat="false" ht="13.5" hidden="false" customHeight="false" outlineLevel="0" collapsed="false">
      <c r="C1266" s="1071" t="s">
        <v>604</v>
      </c>
      <c r="D1266" s="1072" t="s">
        <v>1829</v>
      </c>
    </row>
    <row r="1267" customFormat="false" ht="13.5" hidden="false" customHeight="false" outlineLevel="0" collapsed="false">
      <c r="C1267" s="1071" t="s">
        <v>604</v>
      </c>
      <c r="D1267" s="1072" t="s">
        <v>1830</v>
      </c>
    </row>
    <row r="1268" customFormat="false" ht="13.5" hidden="false" customHeight="false" outlineLevel="0" collapsed="false">
      <c r="C1268" s="1071" t="s">
        <v>604</v>
      </c>
      <c r="D1268" s="1072" t="s">
        <v>1831</v>
      </c>
    </row>
    <row r="1269" customFormat="false" ht="13.5" hidden="false" customHeight="false" outlineLevel="0" collapsed="false">
      <c r="C1269" s="1071" t="s">
        <v>604</v>
      </c>
      <c r="D1269" s="1072" t="s">
        <v>1832</v>
      </c>
    </row>
    <row r="1270" customFormat="false" ht="13.5" hidden="false" customHeight="false" outlineLevel="0" collapsed="false">
      <c r="C1270" s="1071" t="s">
        <v>604</v>
      </c>
      <c r="D1270" s="1072" t="s">
        <v>1833</v>
      </c>
    </row>
    <row r="1271" customFormat="false" ht="13.5" hidden="false" customHeight="false" outlineLevel="0" collapsed="false">
      <c r="C1271" s="1071" t="s">
        <v>604</v>
      </c>
      <c r="D1271" s="1072" t="s">
        <v>1834</v>
      </c>
    </row>
    <row r="1272" customFormat="false" ht="13.5" hidden="false" customHeight="false" outlineLevel="0" collapsed="false">
      <c r="C1272" s="1071" t="s">
        <v>604</v>
      </c>
      <c r="D1272" s="1072" t="s">
        <v>1835</v>
      </c>
    </row>
    <row r="1273" customFormat="false" ht="13.5" hidden="false" customHeight="false" outlineLevel="0" collapsed="false">
      <c r="C1273" s="1071" t="s">
        <v>604</v>
      </c>
      <c r="D1273" s="1072" t="s">
        <v>1836</v>
      </c>
    </row>
    <row r="1274" customFormat="false" ht="13.5" hidden="false" customHeight="false" outlineLevel="0" collapsed="false">
      <c r="C1274" s="1071" t="s">
        <v>607</v>
      </c>
      <c r="D1274" s="1072" t="s">
        <v>1837</v>
      </c>
    </row>
    <row r="1275" customFormat="false" ht="13.5" hidden="false" customHeight="false" outlineLevel="0" collapsed="false">
      <c r="C1275" s="1071" t="s">
        <v>607</v>
      </c>
      <c r="D1275" s="1072" t="s">
        <v>1838</v>
      </c>
    </row>
    <row r="1276" customFormat="false" ht="13.5" hidden="false" customHeight="false" outlineLevel="0" collapsed="false">
      <c r="C1276" s="1071" t="s">
        <v>607</v>
      </c>
      <c r="D1276" s="1072" t="s">
        <v>1839</v>
      </c>
    </row>
    <row r="1277" customFormat="false" ht="13.5" hidden="false" customHeight="false" outlineLevel="0" collapsed="false">
      <c r="C1277" s="1071" t="s">
        <v>607</v>
      </c>
      <c r="D1277" s="1072" t="s">
        <v>1840</v>
      </c>
    </row>
    <row r="1278" customFormat="false" ht="13.5" hidden="false" customHeight="false" outlineLevel="0" collapsed="false">
      <c r="C1278" s="1071" t="s">
        <v>607</v>
      </c>
      <c r="D1278" s="1072" t="s">
        <v>1841</v>
      </c>
    </row>
    <row r="1279" customFormat="false" ht="13.5" hidden="false" customHeight="false" outlineLevel="0" collapsed="false">
      <c r="C1279" s="1071" t="s">
        <v>607</v>
      </c>
      <c r="D1279" s="1072" t="s">
        <v>1842</v>
      </c>
    </row>
    <row r="1280" customFormat="false" ht="13.5" hidden="false" customHeight="false" outlineLevel="0" collapsed="false">
      <c r="C1280" s="1071" t="s">
        <v>607</v>
      </c>
      <c r="D1280" s="1072" t="s">
        <v>1843</v>
      </c>
    </row>
    <row r="1281" customFormat="false" ht="13.5" hidden="false" customHeight="false" outlineLevel="0" collapsed="false">
      <c r="C1281" s="1071" t="s">
        <v>607</v>
      </c>
      <c r="D1281" s="1072" t="s">
        <v>1844</v>
      </c>
    </row>
    <row r="1282" customFormat="false" ht="13.5" hidden="false" customHeight="false" outlineLevel="0" collapsed="false">
      <c r="C1282" s="1071" t="s">
        <v>607</v>
      </c>
      <c r="D1282" s="1072" t="s">
        <v>1845</v>
      </c>
    </row>
    <row r="1283" customFormat="false" ht="13.5" hidden="false" customHeight="false" outlineLevel="0" collapsed="false">
      <c r="C1283" s="1071" t="s">
        <v>607</v>
      </c>
      <c r="D1283" s="1072" t="s">
        <v>1846</v>
      </c>
    </row>
    <row r="1284" customFormat="false" ht="13.5" hidden="false" customHeight="false" outlineLevel="0" collapsed="false">
      <c r="C1284" s="1071" t="s">
        <v>607</v>
      </c>
      <c r="D1284" s="1072" t="s">
        <v>1847</v>
      </c>
    </row>
    <row r="1285" customFormat="false" ht="13.5" hidden="false" customHeight="false" outlineLevel="0" collapsed="false">
      <c r="C1285" s="1071" t="s">
        <v>607</v>
      </c>
      <c r="D1285" s="1072" t="s">
        <v>1848</v>
      </c>
    </row>
    <row r="1286" customFormat="false" ht="13.5" hidden="false" customHeight="false" outlineLevel="0" collapsed="false">
      <c r="C1286" s="1071" t="s">
        <v>607</v>
      </c>
      <c r="D1286" s="1072" t="s">
        <v>1849</v>
      </c>
    </row>
    <row r="1287" customFormat="false" ht="13.5" hidden="false" customHeight="false" outlineLevel="0" collapsed="false">
      <c r="C1287" s="1071" t="s">
        <v>607</v>
      </c>
      <c r="D1287" s="1072" t="s">
        <v>1850</v>
      </c>
    </row>
    <row r="1288" customFormat="false" ht="13.5" hidden="false" customHeight="false" outlineLevel="0" collapsed="false">
      <c r="C1288" s="1071" t="s">
        <v>607</v>
      </c>
      <c r="D1288" s="1072" t="s">
        <v>1007</v>
      </c>
    </row>
    <row r="1289" customFormat="false" ht="13.5" hidden="false" customHeight="false" outlineLevel="0" collapsed="false">
      <c r="C1289" s="1071" t="s">
        <v>607</v>
      </c>
      <c r="D1289" s="1072" t="s">
        <v>1851</v>
      </c>
    </row>
    <row r="1290" customFormat="false" ht="13.5" hidden="false" customHeight="false" outlineLevel="0" collapsed="false">
      <c r="C1290" s="1071" t="s">
        <v>607</v>
      </c>
      <c r="D1290" s="1072" t="s">
        <v>1852</v>
      </c>
    </row>
    <row r="1291" customFormat="false" ht="13.5" hidden="false" customHeight="false" outlineLevel="0" collapsed="false">
      <c r="C1291" s="1071" t="s">
        <v>607</v>
      </c>
      <c r="D1291" s="1072" t="s">
        <v>1363</v>
      </c>
    </row>
    <row r="1292" customFormat="false" ht="13.5" hidden="false" customHeight="false" outlineLevel="0" collapsed="false">
      <c r="C1292" s="1071" t="s">
        <v>607</v>
      </c>
      <c r="D1292" s="1072" t="s">
        <v>1853</v>
      </c>
    </row>
    <row r="1293" customFormat="false" ht="13.5" hidden="false" customHeight="false" outlineLevel="0" collapsed="false">
      <c r="C1293" s="1071" t="s">
        <v>610</v>
      </c>
      <c r="D1293" s="1072" t="s">
        <v>1854</v>
      </c>
    </row>
    <row r="1294" customFormat="false" ht="13.5" hidden="false" customHeight="false" outlineLevel="0" collapsed="false">
      <c r="C1294" s="1071" t="s">
        <v>610</v>
      </c>
      <c r="D1294" s="1072" t="s">
        <v>1855</v>
      </c>
    </row>
    <row r="1295" customFormat="false" ht="13.5" hidden="false" customHeight="false" outlineLevel="0" collapsed="false">
      <c r="C1295" s="1071" t="s">
        <v>610</v>
      </c>
      <c r="D1295" s="1072" t="s">
        <v>1856</v>
      </c>
    </row>
    <row r="1296" customFormat="false" ht="13.5" hidden="false" customHeight="false" outlineLevel="0" collapsed="false">
      <c r="C1296" s="1071" t="s">
        <v>610</v>
      </c>
      <c r="D1296" s="1072" t="s">
        <v>1857</v>
      </c>
    </row>
    <row r="1297" customFormat="false" ht="13.5" hidden="false" customHeight="false" outlineLevel="0" collapsed="false">
      <c r="C1297" s="1071" t="s">
        <v>610</v>
      </c>
      <c r="D1297" s="1072" t="s">
        <v>1858</v>
      </c>
    </row>
    <row r="1298" customFormat="false" ht="13.5" hidden="false" customHeight="false" outlineLevel="0" collapsed="false">
      <c r="C1298" s="1071" t="s">
        <v>610</v>
      </c>
      <c r="D1298" s="1072" t="s">
        <v>1859</v>
      </c>
    </row>
    <row r="1299" customFormat="false" ht="13.5" hidden="false" customHeight="false" outlineLevel="0" collapsed="false">
      <c r="C1299" s="1071" t="s">
        <v>610</v>
      </c>
      <c r="D1299" s="1072" t="s">
        <v>1860</v>
      </c>
    </row>
    <row r="1300" customFormat="false" ht="13.5" hidden="false" customHeight="false" outlineLevel="0" collapsed="false">
      <c r="C1300" s="1071" t="s">
        <v>610</v>
      </c>
      <c r="D1300" s="1072" t="s">
        <v>1861</v>
      </c>
    </row>
    <row r="1301" customFormat="false" ht="13.5" hidden="false" customHeight="false" outlineLevel="0" collapsed="false">
      <c r="C1301" s="1071" t="s">
        <v>610</v>
      </c>
      <c r="D1301" s="1072" t="s">
        <v>1862</v>
      </c>
    </row>
    <row r="1302" customFormat="false" ht="13.5" hidden="false" customHeight="false" outlineLevel="0" collapsed="false">
      <c r="C1302" s="1071" t="s">
        <v>610</v>
      </c>
      <c r="D1302" s="1072" t="s">
        <v>1863</v>
      </c>
    </row>
    <row r="1303" customFormat="false" ht="13.5" hidden="false" customHeight="false" outlineLevel="0" collapsed="false">
      <c r="C1303" s="1071" t="s">
        <v>610</v>
      </c>
      <c r="D1303" s="1072" t="s">
        <v>1864</v>
      </c>
    </row>
    <row r="1304" customFormat="false" ht="13.5" hidden="false" customHeight="false" outlineLevel="0" collapsed="false">
      <c r="C1304" s="1071" t="s">
        <v>610</v>
      </c>
      <c r="D1304" s="1072" t="s">
        <v>1190</v>
      </c>
    </row>
    <row r="1305" customFormat="false" ht="13.5" hidden="false" customHeight="false" outlineLevel="0" collapsed="false">
      <c r="C1305" s="1071" t="s">
        <v>610</v>
      </c>
      <c r="D1305" s="1072" t="s">
        <v>1865</v>
      </c>
    </row>
    <row r="1306" customFormat="false" ht="13.5" hidden="false" customHeight="false" outlineLevel="0" collapsed="false">
      <c r="C1306" s="1071" t="s">
        <v>610</v>
      </c>
      <c r="D1306" s="1072" t="s">
        <v>1866</v>
      </c>
    </row>
    <row r="1307" customFormat="false" ht="13.5" hidden="false" customHeight="false" outlineLevel="0" collapsed="false">
      <c r="C1307" s="1071" t="s">
        <v>610</v>
      </c>
      <c r="D1307" s="1072" t="s">
        <v>1867</v>
      </c>
    </row>
    <row r="1308" customFormat="false" ht="13.5" hidden="false" customHeight="false" outlineLevel="0" collapsed="false">
      <c r="C1308" s="1071" t="s">
        <v>610</v>
      </c>
      <c r="D1308" s="1072" t="s">
        <v>1868</v>
      </c>
    </row>
    <row r="1309" customFormat="false" ht="13.5" hidden="false" customHeight="false" outlineLevel="0" collapsed="false">
      <c r="C1309" s="1071" t="s">
        <v>610</v>
      </c>
      <c r="D1309" s="1072" t="s">
        <v>1869</v>
      </c>
    </row>
    <row r="1310" customFormat="false" ht="13.5" hidden="false" customHeight="false" outlineLevel="0" collapsed="false">
      <c r="C1310" s="1071" t="s">
        <v>610</v>
      </c>
      <c r="D1310" s="1072" t="s">
        <v>1870</v>
      </c>
    </row>
    <row r="1311" customFormat="false" ht="13.5" hidden="false" customHeight="false" outlineLevel="0" collapsed="false">
      <c r="C1311" s="1071" t="s">
        <v>610</v>
      </c>
      <c r="D1311" s="1072" t="s">
        <v>1871</v>
      </c>
    </row>
    <row r="1312" customFormat="false" ht="13.5" hidden="false" customHeight="false" outlineLevel="0" collapsed="false">
      <c r="C1312" s="1071" t="s">
        <v>613</v>
      </c>
      <c r="D1312" s="1072" t="s">
        <v>1407</v>
      </c>
    </row>
    <row r="1313" customFormat="false" ht="13.5" hidden="false" customHeight="false" outlineLevel="0" collapsed="false">
      <c r="C1313" s="1071" t="s">
        <v>613</v>
      </c>
      <c r="D1313" s="1072" t="s">
        <v>1872</v>
      </c>
    </row>
    <row r="1314" customFormat="false" ht="13.5" hidden="false" customHeight="false" outlineLevel="0" collapsed="false">
      <c r="C1314" s="1071" t="s">
        <v>613</v>
      </c>
      <c r="D1314" s="1072" t="s">
        <v>1873</v>
      </c>
    </row>
    <row r="1315" customFormat="false" ht="13.5" hidden="false" customHeight="false" outlineLevel="0" collapsed="false">
      <c r="C1315" s="1071" t="s">
        <v>613</v>
      </c>
      <c r="D1315" s="1072" t="s">
        <v>1874</v>
      </c>
    </row>
    <row r="1316" customFormat="false" ht="13.5" hidden="false" customHeight="false" outlineLevel="0" collapsed="false">
      <c r="C1316" s="1071" t="s">
        <v>613</v>
      </c>
      <c r="D1316" s="1072" t="s">
        <v>1875</v>
      </c>
    </row>
    <row r="1317" customFormat="false" ht="13.5" hidden="false" customHeight="false" outlineLevel="0" collapsed="false">
      <c r="C1317" s="1071" t="s">
        <v>613</v>
      </c>
      <c r="D1317" s="1072" t="s">
        <v>1876</v>
      </c>
    </row>
    <row r="1318" customFormat="false" ht="13.5" hidden="false" customHeight="false" outlineLevel="0" collapsed="false">
      <c r="C1318" s="1071" t="s">
        <v>613</v>
      </c>
      <c r="D1318" s="1072" t="s">
        <v>1877</v>
      </c>
    </row>
    <row r="1319" customFormat="false" ht="13.5" hidden="false" customHeight="false" outlineLevel="0" collapsed="false">
      <c r="C1319" s="1071" t="s">
        <v>613</v>
      </c>
      <c r="D1319" s="1072" t="s">
        <v>1878</v>
      </c>
    </row>
    <row r="1320" customFormat="false" ht="13.5" hidden="false" customHeight="false" outlineLevel="0" collapsed="false">
      <c r="C1320" s="1071" t="s">
        <v>613</v>
      </c>
      <c r="D1320" s="1072" t="s">
        <v>1879</v>
      </c>
    </row>
    <row r="1321" customFormat="false" ht="13.5" hidden="false" customHeight="false" outlineLevel="0" collapsed="false">
      <c r="C1321" s="1071" t="s">
        <v>613</v>
      </c>
      <c r="D1321" s="1072" t="s">
        <v>1880</v>
      </c>
    </row>
    <row r="1322" customFormat="false" ht="13.5" hidden="false" customHeight="false" outlineLevel="0" collapsed="false">
      <c r="C1322" s="1071" t="s">
        <v>613</v>
      </c>
      <c r="D1322" s="1072" t="s">
        <v>1881</v>
      </c>
    </row>
    <row r="1323" customFormat="false" ht="13.5" hidden="false" customHeight="false" outlineLevel="0" collapsed="false">
      <c r="C1323" s="1071" t="s">
        <v>613</v>
      </c>
      <c r="D1323" s="1072" t="s">
        <v>1882</v>
      </c>
    </row>
    <row r="1324" customFormat="false" ht="13.5" hidden="false" customHeight="false" outlineLevel="0" collapsed="false">
      <c r="C1324" s="1071" t="s">
        <v>613</v>
      </c>
      <c r="D1324" s="1072" t="s">
        <v>1883</v>
      </c>
    </row>
    <row r="1325" customFormat="false" ht="13.5" hidden="false" customHeight="false" outlineLevel="0" collapsed="false">
      <c r="C1325" s="1071" t="s">
        <v>613</v>
      </c>
      <c r="D1325" s="1072" t="s">
        <v>1884</v>
      </c>
    </row>
    <row r="1326" customFormat="false" ht="13.5" hidden="false" customHeight="false" outlineLevel="0" collapsed="false">
      <c r="C1326" s="1071" t="s">
        <v>613</v>
      </c>
      <c r="D1326" s="1072" t="s">
        <v>1885</v>
      </c>
    </row>
    <row r="1327" customFormat="false" ht="13.5" hidden="false" customHeight="false" outlineLevel="0" collapsed="false">
      <c r="C1327" s="1071" t="s">
        <v>613</v>
      </c>
      <c r="D1327" s="1072" t="s">
        <v>1886</v>
      </c>
    </row>
    <row r="1328" customFormat="false" ht="13.5" hidden="false" customHeight="false" outlineLevel="0" collapsed="false">
      <c r="C1328" s="1071" t="s">
        <v>613</v>
      </c>
      <c r="D1328" s="1072" t="s">
        <v>1887</v>
      </c>
    </row>
    <row r="1329" customFormat="false" ht="13.5" hidden="false" customHeight="false" outlineLevel="0" collapsed="false">
      <c r="C1329" s="1071" t="s">
        <v>613</v>
      </c>
      <c r="D1329" s="1072" t="s">
        <v>1888</v>
      </c>
    </row>
    <row r="1330" customFormat="false" ht="13.5" hidden="false" customHeight="false" outlineLevel="0" collapsed="false">
      <c r="C1330" s="1071" t="s">
        <v>613</v>
      </c>
      <c r="D1330" s="1072" t="s">
        <v>1889</v>
      </c>
    </row>
    <row r="1331" customFormat="false" ht="13.5" hidden="false" customHeight="false" outlineLevel="0" collapsed="false">
      <c r="C1331" s="1071" t="s">
        <v>613</v>
      </c>
      <c r="D1331" s="1072" t="s">
        <v>1890</v>
      </c>
    </row>
    <row r="1332" customFormat="false" ht="13.5" hidden="false" customHeight="false" outlineLevel="0" collapsed="false">
      <c r="C1332" s="1071" t="s">
        <v>613</v>
      </c>
      <c r="D1332" s="1072" t="s">
        <v>1891</v>
      </c>
    </row>
    <row r="1333" customFormat="false" ht="13.5" hidden="false" customHeight="false" outlineLevel="0" collapsed="false">
      <c r="C1333" s="1071" t="s">
        <v>613</v>
      </c>
      <c r="D1333" s="1072" t="s">
        <v>1892</v>
      </c>
    </row>
    <row r="1334" customFormat="false" ht="13.5" hidden="false" customHeight="false" outlineLevel="0" collapsed="false">
      <c r="C1334" s="1071" t="s">
        <v>613</v>
      </c>
      <c r="D1334" s="1072" t="s">
        <v>1893</v>
      </c>
    </row>
    <row r="1335" customFormat="false" ht="13.5" hidden="false" customHeight="false" outlineLevel="0" collapsed="false">
      <c r="C1335" s="1071" t="s">
        <v>613</v>
      </c>
      <c r="D1335" s="1072" t="s">
        <v>1894</v>
      </c>
    </row>
    <row r="1336" customFormat="false" ht="13.5" hidden="false" customHeight="false" outlineLevel="0" collapsed="false">
      <c r="C1336" s="1071" t="s">
        <v>613</v>
      </c>
      <c r="D1336" s="1072" t="s">
        <v>1895</v>
      </c>
    </row>
    <row r="1337" customFormat="false" ht="13.5" hidden="false" customHeight="false" outlineLevel="0" collapsed="false">
      <c r="C1337" s="1071" t="s">
        <v>613</v>
      </c>
      <c r="D1337" s="1072" t="s">
        <v>1896</v>
      </c>
    </row>
    <row r="1338" customFormat="false" ht="13.5" hidden="false" customHeight="false" outlineLevel="0" collapsed="false">
      <c r="C1338" s="1071" t="s">
        <v>613</v>
      </c>
      <c r="D1338" s="1072" t="s">
        <v>1897</v>
      </c>
    </row>
    <row r="1339" customFormat="false" ht="13.5" hidden="false" customHeight="false" outlineLevel="0" collapsed="false">
      <c r="C1339" s="1071" t="s">
        <v>616</v>
      </c>
      <c r="D1339" s="1072" t="s">
        <v>841</v>
      </c>
    </row>
    <row r="1340" customFormat="false" ht="13.5" hidden="false" customHeight="false" outlineLevel="0" collapsed="false">
      <c r="C1340" s="1071" t="s">
        <v>616</v>
      </c>
      <c r="D1340" s="1072" t="s">
        <v>1898</v>
      </c>
    </row>
    <row r="1341" customFormat="false" ht="13.5" hidden="false" customHeight="false" outlineLevel="0" collapsed="false">
      <c r="C1341" s="1071" t="s">
        <v>616</v>
      </c>
      <c r="D1341" s="1072" t="s">
        <v>1899</v>
      </c>
    </row>
    <row r="1342" customFormat="false" ht="13.5" hidden="false" customHeight="false" outlineLevel="0" collapsed="false">
      <c r="C1342" s="1071" t="s">
        <v>616</v>
      </c>
      <c r="D1342" s="1072" t="s">
        <v>1900</v>
      </c>
    </row>
    <row r="1343" customFormat="false" ht="13.5" hidden="false" customHeight="false" outlineLevel="0" collapsed="false">
      <c r="C1343" s="1071" t="s">
        <v>616</v>
      </c>
      <c r="D1343" s="1072" t="s">
        <v>1901</v>
      </c>
    </row>
    <row r="1344" customFormat="false" ht="13.5" hidden="false" customHeight="false" outlineLevel="0" collapsed="false">
      <c r="C1344" s="1071" t="s">
        <v>616</v>
      </c>
      <c r="D1344" s="1072" t="s">
        <v>1902</v>
      </c>
    </row>
    <row r="1345" customFormat="false" ht="13.5" hidden="false" customHeight="false" outlineLevel="0" collapsed="false">
      <c r="C1345" s="1071" t="s">
        <v>616</v>
      </c>
      <c r="D1345" s="1072" t="s">
        <v>630</v>
      </c>
    </row>
    <row r="1346" customFormat="false" ht="13.5" hidden="false" customHeight="false" outlineLevel="0" collapsed="false">
      <c r="C1346" s="1071" t="s">
        <v>616</v>
      </c>
      <c r="D1346" s="1072" t="s">
        <v>1903</v>
      </c>
    </row>
    <row r="1347" customFormat="false" ht="13.5" hidden="false" customHeight="false" outlineLevel="0" collapsed="false">
      <c r="C1347" s="1071" t="s">
        <v>616</v>
      </c>
      <c r="D1347" s="1072" t="s">
        <v>1904</v>
      </c>
    </row>
    <row r="1348" customFormat="false" ht="13.5" hidden="false" customHeight="false" outlineLevel="0" collapsed="false">
      <c r="C1348" s="1071" t="s">
        <v>616</v>
      </c>
      <c r="D1348" s="1072" t="s">
        <v>1905</v>
      </c>
    </row>
    <row r="1349" customFormat="false" ht="13.5" hidden="false" customHeight="false" outlineLevel="0" collapsed="false">
      <c r="C1349" s="1071" t="s">
        <v>616</v>
      </c>
      <c r="D1349" s="1072" t="s">
        <v>1408</v>
      </c>
    </row>
    <row r="1350" customFormat="false" ht="13.5" hidden="false" customHeight="false" outlineLevel="0" collapsed="false">
      <c r="C1350" s="1071" t="s">
        <v>616</v>
      </c>
      <c r="D1350" s="1072" t="s">
        <v>1410</v>
      </c>
    </row>
    <row r="1351" customFormat="false" ht="13.5" hidden="false" customHeight="false" outlineLevel="0" collapsed="false">
      <c r="C1351" s="1071" t="s">
        <v>616</v>
      </c>
      <c r="D1351" s="1072" t="s">
        <v>1906</v>
      </c>
    </row>
    <row r="1352" customFormat="false" ht="13.5" hidden="false" customHeight="false" outlineLevel="0" collapsed="false">
      <c r="C1352" s="1071" t="s">
        <v>616</v>
      </c>
      <c r="D1352" s="1072" t="s">
        <v>1907</v>
      </c>
    </row>
    <row r="1353" customFormat="false" ht="13.5" hidden="false" customHeight="false" outlineLevel="0" collapsed="false">
      <c r="C1353" s="1071" t="s">
        <v>616</v>
      </c>
      <c r="D1353" s="1072" t="s">
        <v>843</v>
      </c>
    </row>
    <row r="1354" customFormat="false" ht="13.5" hidden="false" customHeight="false" outlineLevel="0" collapsed="false">
      <c r="C1354" s="1071" t="s">
        <v>616</v>
      </c>
      <c r="D1354" s="1072" t="s">
        <v>1412</v>
      </c>
    </row>
    <row r="1355" customFormat="false" ht="13.5" hidden="false" customHeight="false" outlineLevel="0" collapsed="false">
      <c r="C1355" s="1071" t="s">
        <v>616</v>
      </c>
      <c r="D1355" s="1072" t="s">
        <v>1414</v>
      </c>
    </row>
    <row r="1356" customFormat="false" ht="13.5" hidden="false" customHeight="false" outlineLevel="0" collapsed="false">
      <c r="C1356" s="1071" t="s">
        <v>616</v>
      </c>
      <c r="D1356" s="1072" t="s">
        <v>1416</v>
      </c>
    </row>
    <row r="1357" customFormat="false" ht="13.5" hidden="false" customHeight="false" outlineLevel="0" collapsed="false">
      <c r="C1357" s="1071" t="s">
        <v>616</v>
      </c>
      <c r="D1357" s="1072" t="s">
        <v>1908</v>
      </c>
    </row>
    <row r="1358" customFormat="false" ht="13.5" hidden="false" customHeight="false" outlineLevel="0" collapsed="false">
      <c r="C1358" s="1071" t="s">
        <v>616</v>
      </c>
      <c r="D1358" s="1072" t="s">
        <v>1909</v>
      </c>
    </row>
    <row r="1359" customFormat="false" ht="13.5" hidden="false" customHeight="false" outlineLevel="0" collapsed="false">
      <c r="C1359" s="1071" t="s">
        <v>616</v>
      </c>
      <c r="D1359" s="1072" t="s">
        <v>1910</v>
      </c>
    </row>
    <row r="1360" customFormat="false" ht="13.5" hidden="false" customHeight="false" outlineLevel="0" collapsed="false">
      <c r="C1360" s="1071" t="s">
        <v>616</v>
      </c>
      <c r="D1360" s="1072" t="s">
        <v>1911</v>
      </c>
    </row>
    <row r="1361" customFormat="false" ht="13.5" hidden="false" customHeight="false" outlineLevel="0" collapsed="false">
      <c r="C1361" s="1071" t="s">
        <v>616</v>
      </c>
      <c r="D1361" s="1072" t="s">
        <v>1912</v>
      </c>
    </row>
    <row r="1362" customFormat="false" ht="13.5" hidden="false" customHeight="false" outlineLevel="0" collapsed="false">
      <c r="C1362" s="1071" t="s">
        <v>619</v>
      </c>
      <c r="D1362" s="1072" t="s">
        <v>1913</v>
      </c>
    </row>
    <row r="1363" customFormat="false" ht="13.5" hidden="false" customHeight="false" outlineLevel="0" collapsed="false">
      <c r="C1363" s="1071" t="s">
        <v>619</v>
      </c>
      <c r="D1363" s="1072" t="s">
        <v>1914</v>
      </c>
    </row>
    <row r="1364" customFormat="false" ht="13.5" hidden="false" customHeight="false" outlineLevel="0" collapsed="false">
      <c r="C1364" s="1071" t="s">
        <v>619</v>
      </c>
      <c r="D1364" s="1072" t="s">
        <v>1915</v>
      </c>
    </row>
    <row r="1365" customFormat="false" ht="13.5" hidden="false" customHeight="false" outlineLevel="0" collapsed="false">
      <c r="C1365" s="1071" t="s">
        <v>619</v>
      </c>
      <c r="D1365" s="1072" t="s">
        <v>1916</v>
      </c>
    </row>
    <row r="1366" customFormat="false" ht="13.5" hidden="false" customHeight="false" outlineLevel="0" collapsed="false">
      <c r="C1366" s="1071" t="s">
        <v>619</v>
      </c>
      <c r="D1366" s="1072" t="s">
        <v>1917</v>
      </c>
    </row>
    <row r="1367" customFormat="false" ht="13.5" hidden="false" customHeight="false" outlineLevel="0" collapsed="false">
      <c r="C1367" s="1071" t="s">
        <v>619</v>
      </c>
      <c r="D1367" s="1072" t="s">
        <v>1918</v>
      </c>
    </row>
    <row r="1368" customFormat="false" ht="13.5" hidden="false" customHeight="false" outlineLevel="0" collapsed="false">
      <c r="C1368" s="1071" t="s">
        <v>619</v>
      </c>
      <c r="D1368" s="1072" t="s">
        <v>1919</v>
      </c>
    </row>
    <row r="1369" customFormat="false" ht="13.5" hidden="false" customHeight="false" outlineLevel="0" collapsed="false">
      <c r="C1369" s="1071" t="s">
        <v>619</v>
      </c>
      <c r="D1369" s="1072" t="s">
        <v>1920</v>
      </c>
    </row>
    <row r="1370" customFormat="false" ht="13.5" hidden="false" customHeight="false" outlineLevel="0" collapsed="false">
      <c r="C1370" s="1071" t="s">
        <v>619</v>
      </c>
      <c r="D1370" s="1072" t="s">
        <v>1921</v>
      </c>
    </row>
    <row r="1371" customFormat="false" ht="13.5" hidden="false" customHeight="false" outlineLevel="0" collapsed="false">
      <c r="C1371" s="1071" t="s">
        <v>619</v>
      </c>
      <c r="D1371" s="1072" t="s">
        <v>1922</v>
      </c>
    </row>
    <row r="1372" customFormat="false" ht="13.5" hidden="false" customHeight="false" outlineLevel="0" collapsed="false">
      <c r="C1372" s="1071" t="s">
        <v>619</v>
      </c>
      <c r="D1372" s="1072" t="s">
        <v>1923</v>
      </c>
    </row>
    <row r="1373" customFormat="false" ht="13.5" hidden="false" customHeight="false" outlineLevel="0" collapsed="false">
      <c r="C1373" s="1071" t="s">
        <v>619</v>
      </c>
      <c r="D1373" s="1072" t="s">
        <v>1418</v>
      </c>
    </row>
    <row r="1374" customFormat="false" ht="13.5" hidden="false" customHeight="false" outlineLevel="0" collapsed="false">
      <c r="C1374" s="1071" t="s">
        <v>619</v>
      </c>
      <c r="D1374" s="1072" t="s">
        <v>1924</v>
      </c>
    </row>
    <row r="1375" customFormat="false" ht="13.5" hidden="false" customHeight="false" outlineLevel="0" collapsed="false">
      <c r="C1375" s="1071" t="s">
        <v>619</v>
      </c>
      <c r="D1375" s="1072" t="s">
        <v>1925</v>
      </c>
    </row>
    <row r="1376" customFormat="false" ht="13.5" hidden="false" customHeight="false" outlineLevel="0" collapsed="false">
      <c r="C1376" s="1071" t="s">
        <v>619</v>
      </c>
      <c r="D1376" s="1072" t="s">
        <v>1926</v>
      </c>
    </row>
    <row r="1377" customFormat="false" ht="13.5" hidden="false" customHeight="false" outlineLevel="0" collapsed="false">
      <c r="C1377" s="1071" t="s">
        <v>619</v>
      </c>
      <c r="D1377" s="1072" t="s">
        <v>1927</v>
      </c>
    </row>
    <row r="1378" customFormat="false" ht="13.5" hidden="false" customHeight="false" outlineLevel="0" collapsed="false">
      <c r="C1378" s="1071" t="s">
        <v>619</v>
      </c>
      <c r="D1378" s="1072" t="s">
        <v>1928</v>
      </c>
    </row>
    <row r="1379" customFormat="false" ht="13.5" hidden="false" customHeight="false" outlineLevel="0" collapsed="false">
      <c r="C1379" s="1071" t="s">
        <v>619</v>
      </c>
      <c r="D1379" s="1072" t="s">
        <v>1929</v>
      </c>
    </row>
    <row r="1380" customFormat="false" ht="13.5" hidden="false" customHeight="false" outlineLevel="0" collapsed="false">
      <c r="C1380" s="1071" t="s">
        <v>619</v>
      </c>
      <c r="D1380" s="1072" t="s">
        <v>1930</v>
      </c>
    </row>
    <row r="1381" customFormat="false" ht="13.5" hidden="false" customHeight="false" outlineLevel="0" collapsed="false">
      <c r="C1381" s="1071" t="s">
        <v>622</v>
      </c>
      <c r="D1381" s="1072" t="s">
        <v>1419</v>
      </c>
    </row>
    <row r="1382" customFormat="false" ht="13.5" hidden="false" customHeight="false" outlineLevel="0" collapsed="false">
      <c r="C1382" s="1071" t="s">
        <v>622</v>
      </c>
      <c r="D1382" s="1072" t="s">
        <v>1931</v>
      </c>
    </row>
    <row r="1383" customFormat="false" ht="13.5" hidden="false" customHeight="false" outlineLevel="0" collapsed="false">
      <c r="C1383" s="1071" t="s">
        <v>622</v>
      </c>
      <c r="D1383" s="1072" t="s">
        <v>1932</v>
      </c>
    </row>
    <row r="1384" customFormat="false" ht="13.5" hidden="false" customHeight="false" outlineLevel="0" collapsed="false">
      <c r="C1384" s="1071" t="s">
        <v>622</v>
      </c>
      <c r="D1384" s="1072" t="s">
        <v>1933</v>
      </c>
    </row>
    <row r="1385" customFormat="false" ht="13.5" hidden="false" customHeight="false" outlineLevel="0" collapsed="false">
      <c r="C1385" s="1071" t="s">
        <v>622</v>
      </c>
      <c r="D1385" s="1072" t="s">
        <v>1934</v>
      </c>
    </row>
    <row r="1386" customFormat="false" ht="13.5" hidden="false" customHeight="false" outlineLevel="0" collapsed="false">
      <c r="C1386" s="1071" t="s">
        <v>622</v>
      </c>
      <c r="D1386" s="1072" t="s">
        <v>1935</v>
      </c>
    </row>
    <row r="1387" customFormat="false" ht="13.5" hidden="false" customHeight="false" outlineLevel="0" collapsed="false">
      <c r="C1387" s="1071" t="s">
        <v>622</v>
      </c>
      <c r="D1387" s="1072" t="s">
        <v>1936</v>
      </c>
    </row>
    <row r="1388" customFormat="false" ht="13.5" hidden="false" customHeight="false" outlineLevel="0" collapsed="false">
      <c r="C1388" s="1071" t="s">
        <v>622</v>
      </c>
      <c r="D1388" s="1072" t="s">
        <v>1937</v>
      </c>
    </row>
    <row r="1389" customFormat="false" ht="13.5" hidden="false" customHeight="false" outlineLevel="0" collapsed="false">
      <c r="C1389" s="1071" t="s">
        <v>622</v>
      </c>
      <c r="D1389" s="1072" t="s">
        <v>1938</v>
      </c>
    </row>
    <row r="1390" customFormat="false" ht="13.5" hidden="false" customHeight="false" outlineLevel="0" collapsed="false">
      <c r="C1390" s="1071" t="s">
        <v>622</v>
      </c>
      <c r="D1390" s="1072" t="s">
        <v>1939</v>
      </c>
    </row>
    <row r="1391" customFormat="false" ht="13.5" hidden="false" customHeight="false" outlineLevel="0" collapsed="false">
      <c r="C1391" s="1071" t="s">
        <v>622</v>
      </c>
      <c r="D1391" s="1072" t="s">
        <v>1940</v>
      </c>
    </row>
    <row r="1392" customFormat="false" ht="13.5" hidden="false" customHeight="false" outlineLevel="0" collapsed="false">
      <c r="C1392" s="1071" t="s">
        <v>622</v>
      </c>
      <c r="D1392" s="1072" t="s">
        <v>1941</v>
      </c>
    </row>
    <row r="1393" customFormat="false" ht="13.5" hidden="false" customHeight="false" outlineLevel="0" collapsed="false">
      <c r="C1393" s="1071" t="s">
        <v>622</v>
      </c>
      <c r="D1393" s="1072" t="s">
        <v>1942</v>
      </c>
    </row>
    <row r="1394" customFormat="false" ht="13.5" hidden="false" customHeight="false" outlineLevel="0" collapsed="false">
      <c r="C1394" s="1071" t="s">
        <v>622</v>
      </c>
      <c r="D1394" s="1072" t="s">
        <v>1943</v>
      </c>
    </row>
    <row r="1395" customFormat="false" ht="13.5" hidden="false" customHeight="false" outlineLevel="0" collapsed="false">
      <c r="C1395" s="1071" t="s">
        <v>622</v>
      </c>
      <c r="D1395" s="1072" t="s">
        <v>1944</v>
      </c>
    </row>
    <row r="1396" customFormat="false" ht="13.5" hidden="false" customHeight="false" outlineLevel="0" collapsed="false">
      <c r="C1396" s="1071" t="s">
        <v>622</v>
      </c>
      <c r="D1396" s="1072" t="s">
        <v>1945</v>
      </c>
    </row>
    <row r="1397" customFormat="false" ht="13.5" hidden="false" customHeight="false" outlineLevel="0" collapsed="false">
      <c r="C1397" s="1071" t="s">
        <v>622</v>
      </c>
      <c r="D1397" s="1072" t="s">
        <v>1946</v>
      </c>
    </row>
    <row r="1398" customFormat="false" ht="13.5" hidden="false" customHeight="false" outlineLevel="0" collapsed="false">
      <c r="C1398" s="1071" t="s">
        <v>622</v>
      </c>
      <c r="D1398" s="1072" t="s">
        <v>1947</v>
      </c>
    </row>
    <row r="1399" customFormat="false" ht="13.5" hidden="false" customHeight="false" outlineLevel="0" collapsed="false">
      <c r="C1399" s="1071" t="s">
        <v>622</v>
      </c>
      <c r="D1399" s="1072" t="s">
        <v>1948</v>
      </c>
    </row>
    <row r="1400" customFormat="false" ht="13.5" hidden="false" customHeight="false" outlineLevel="0" collapsed="false">
      <c r="C1400" s="1071" t="s">
        <v>622</v>
      </c>
      <c r="D1400" s="1072" t="s">
        <v>1949</v>
      </c>
    </row>
    <row r="1401" customFormat="false" ht="13.5" hidden="false" customHeight="false" outlineLevel="0" collapsed="false">
      <c r="C1401" s="1071" t="s">
        <v>622</v>
      </c>
      <c r="D1401" s="1072" t="s">
        <v>1950</v>
      </c>
    </row>
    <row r="1402" customFormat="false" ht="13.5" hidden="false" customHeight="false" outlineLevel="0" collapsed="false">
      <c r="C1402" s="1071" t="s">
        <v>622</v>
      </c>
      <c r="D1402" s="1072" t="s">
        <v>1951</v>
      </c>
    </row>
    <row r="1403" customFormat="false" ht="13.5" hidden="false" customHeight="false" outlineLevel="0" collapsed="false">
      <c r="C1403" s="1071" t="s">
        <v>622</v>
      </c>
      <c r="D1403" s="1072" t="s">
        <v>1952</v>
      </c>
    </row>
    <row r="1404" customFormat="false" ht="13.5" hidden="false" customHeight="false" outlineLevel="0" collapsed="false">
      <c r="C1404" s="1071" t="s">
        <v>622</v>
      </c>
      <c r="D1404" s="1072" t="s">
        <v>1953</v>
      </c>
    </row>
    <row r="1405" customFormat="false" ht="13.5" hidden="false" customHeight="false" outlineLevel="0" collapsed="false">
      <c r="C1405" s="1071" t="s">
        <v>625</v>
      </c>
      <c r="D1405" s="1072" t="s">
        <v>1421</v>
      </c>
    </row>
    <row r="1406" customFormat="false" ht="13.5" hidden="false" customHeight="false" outlineLevel="0" collapsed="false">
      <c r="C1406" s="1071" t="s">
        <v>625</v>
      </c>
      <c r="D1406" s="1072" t="s">
        <v>1954</v>
      </c>
    </row>
    <row r="1407" customFormat="false" ht="13.5" hidden="false" customHeight="false" outlineLevel="0" collapsed="false">
      <c r="C1407" s="1071" t="s">
        <v>625</v>
      </c>
      <c r="D1407" s="1072" t="s">
        <v>1955</v>
      </c>
    </row>
    <row r="1408" customFormat="false" ht="13.5" hidden="false" customHeight="false" outlineLevel="0" collapsed="false">
      <c r="C1408" s="1071" t="s">
        <v>625</v>
      </c>
      <c r="D1408" s="1072" t="s">
        <v>1956</v>
      </c>
    </row>
    <row r="1409" customFormat="false" ht="13.5" hidden="false" customHeight="false" outlineLevel="0" collapsed="false">
      <c r="C1409" s="1071" t="s">
        <v>625</v>
      </c>
      <c r="D1409" s="1072" t="s">
        <v>1957</v>
      </c>
    </row>
    <row r="1410" customFormat="false" ht="13.5" hidden="false" customHeight="false" outlineLevel="0" collapsed="false">
      <c r="C1410" s="1071" t="s">
        <v>625</v>
      </c>
      <c r="D1410" s="1072" t="s">
        <v>1958</v>
      </c>
    </row>
    <row r="1411" customFormat="false" ht="13.5" hidden="false" customHeight="false" outlineLevel="0" collapsed="false">
      <c r="C1411" s="1071" t="s">
        <v>625</v>
      </c>
      <c r="D1411" s="1072" t="s">
        <v>1959</v>
      </c>
    </row>
    <row r="1412" customFormat="false" ht="13.5" hidden="false" customHeight="false" outlineLevel="0" collapsed="false">
      <c r="C1412" s="1071" t="s">
        <v>625</v>
      </c>
      <c r="D1412" s="1072" t="s">
        <v>1960</v>
      </c>
    </row>
    <row r="1413" customFormat="false" ht="13.5" hidden="false" customHeight="false" outlineLevel="0" collapsed="false">
      <c r="C1413" s="1071" t="s">
        <v>625</v>
      </c>
      <c r="D1413" s="1072" t="s">
        <v>1961</v>
      </c>
    </row>
    <row r="1414" customFormat="false" ht="13.5" hidden="false" customHeight="false" outlineLevel="0" collapsed="false">
      <c r="C1414" s="1071" t="s">
        <v>625</v>
      </c>
      <c r="D1414" s="1072" t="s">
        <v>1962</v>
      </c>
    </row>
    <row r="1415" customFormat="false" ht="13.5" hidden="false" customHeight="false" outlineLevel="0" collapsed="false">
      <c r="C1415" s="1071" t="s">
        <v>625</v>
      </c>
      <c r="D1415" s="1072" t="s">
        <v>1963</v>
      </c>
    </row>
    <row r="1416" customFormat="false" ht="13.5" hidden="false" customHeight="false" outlineLevel="0" collapsed="false">
      <c r="C1416" s="1071" t="s">
        <v>625</v>
      </c>
      <c r="D1416" s="1072" t="s">
        <v>1964</v>
      </c>
    </row>
    <row r="1417" customFormat="false" ht="13.5" hidden="false" customHeight="false" outlineLevel="0" collapsed="false">
      <c r="C1417" s="1071" t="s">
        <v>625</v>
      </c>
      <c r="D1417" s="1072" t="s">
        <v>1965</v>
      </c>
    </row>
    <row r="1418" customFormat="false" ht="13.5" hidden="false" customHeight="false" outlineLevel="0" collapsed="false">
      <c r="C1418" s="1071" t="s">
        <v>625</v>
      </c>
      <c r="D1418" s="1072" t="s">
        <v>1966</v>
      </c>
    </row>
    <row r="1419" customFormat="false" ht="13.5" hidden="false" customHeight="false" outlineLevel="0" collapsed="false">
      <c r="C1419" s="1071" t="s">
        <v>625</v>
      </c>
      <c r="D1419" s="1072" t="s">
        <v>1967</v>
      </c>
    </row>
    <row r="1420" customFormat="false" ht="13.5" hidden="false" customHeight="false" outlineLevel="0" collapsed="false">
      <c r="C1420" s="1071" t="s">
        <v>625</v>
      </c>
      <c r="D1420" s="1072" t="s">
        <v>1968</v>
      </c>
    </row>
    <row r="1421" customFormat="false" ht="13.5" hidden="false" customHeight="false" outlineLevel="0" collapsed="false">
      <c r="C1421" s="1071" t="s">
        <v>625</v>
      </c>
      <c r="D1421" s="1072" t="s">
        <v>1969</v>
      </c>
    </row>
    <row r="1422" customFormat="false" ht="13.5" hidden="false" customHeight="false" outlineLevel="0" collapsed="false">
      <c r="C1422" s="1071" t="s">
        <v>628</v>
      </c>
      <c r="D1422" s="1072" t="s">
        <v>1970</v>
      </c>
    </row>
    <row r="1423" customFormat="false" ht="13.5" hidden="false" customHeight="false" outlineLevel="0" collapsed="false">
      <c r="C1423" s="1071" t="s">
        <v>628</v>
      </c>
      <c r="D1423" s="1072" t="s">
        <v>1971</v>
      </c>
    </row>
    <row r="1424" customFormat="false" ht="13.5" hidden="false" customHeight="false" outlineLevel="0" collapsed="false">
      <c r="C1424" s="1071" t="s">
        <v>628</v>
      </c>
      <c r="D1424" s="1072" t="s">
        <v>1972</v>
      </c>
    </row>
    <row r="1425" customFormat="false" ht="13.5" hidden="false" customHeight="false" outlineLevel="0" collapsed="false">
      <c r="C1425" s="1071" t="s">
        <v>628</v>
      </c>
      <c r="D1425" s="1072" t="s">
        <v>1973</v>
      </c>
    </row>
    <row r="1426" customFormat="false" ht="13.5" hidden="false" customHeight="false" outlineLevel="0" collapsed="false">
      <c r="C1426" s="1071" t="s">
        <v>628</v>
      </c>
      <c r="D1426" s="1072" t="s">
        <v>1974</v>
      </c>
    </row>
    <row r="1427" customFormat="false" ht="13.5" hidden="false" customHeight="false" outlineLevel="0" collapsed="false">
      <c r="C1427" s="1071" t="s">
        <v>628</v>
      </c>
      <c r="D1427" s="1072" t="s">
        <v>1975</v>
      </c>
    </row>
    <row r="1428" customFormat="false" ht="13.5" hidden="false" customHeight="false" outlineLevel="0" collapsed="false">
      <c r="C1428" s="1071" t="s">
        <v>628</v>
      </c>
      <c r="D1428" s="1072" t="s">
        <v>1976</v>
      </c>
    </row>
    <row r="1429" customFormat="false" ht="13.5" hidden="false" customHeight="false" outlineLevel="0" collapsed="false">
      <c r="C1429" s="1071" t="s">
        <v>628</v>
      </c>
      <c r="D1429" s="1072" t="s">
        <v>1977</v>
      </c>
    </row>
    <row r="1430" customFormat="false" ht="13.5" hidden="false" customHeight="false" outlineLevel="0" collapsed="false">
      <c r="C1430" s="1071" t="s">
        <v>628</v>
      </c>
      <c r="D1430" s="1072" t="s">
        <v>1978</v>
      </c>
    </row>
    <row r="1431" customFormat="false" ht="13.5" hidden="false" customHeight="false" outlineLevel="0" collapsed="false">
      <c r="C1431" s="1071" t="s">
        <v>628</v>
      </c>
      <c r="D1431" s="1072" t="s">
        <v>1979</v>
      </c>
    </row>
    <row r="1432" customFormat="false" ht="13.5" hidden="false" customHeight="false" outlineLevel="0" collapsed="false">
      <c r="C1432" s="1071" t="s">
        <v>628</v>
      </c>
      <c r="D1432" s="1072" t="s">
        <v>1980</v>
      </c>
    </row>
    <row r="1433" customFormat="false" ht="13.5" hidden="false" customHeight="false" outlineLevel="0" collapsed="false">
      <c r="C1433" s="1071" t="s">
        <v>628</v>
      </c>
      <c r="D1433" s="1072" t="s">
        <v>1981</v>
      </c>
    </row>
    <row r="1434" customFormat="false" ht="13.5" hidden="false" customHeight="false" outlineLevel="0" collapsed="false">
      <c r="C1434" s="1071" t="s">
        <v>628</v>
      </c>
      <c r="D1434" s="1072" t="s">
        <v>1982</v>
      </c>
    </row>
    <row r="1435" customFormat="false" ht="13.5" hidden="false" customHeight="false" outlineLevel="0" collapsed="false">
      <c r="C1435" s="1071" t="s">
        <v>628</v>
      </c>
      <c r="D1435" s="1072" t="s">
        <v>629</v>
      </c>
    </row>
    <row r="1436" customFormat="false" ht="13.5" hidden="false" customHeight="false" outlineLevel="0" collapsed="false">
      <c r="C1436" s="1071" t="s">
        <v>628</v>
      </c>
      <c r="D1436" s="1072" t="s">
        <v>1983</v>
      </c>
    </row>
    <row r="1437" customFormat="false" ht="13.5" hidden="false" customHeight="false" outlineLevel="0" collapsed="false">
      <c r="C1437" s="1071" t="s">
        <v>628</v>
      </c>
      <c r="D1437" s="1072" t="s">
        <v>1984</v>
      </c>
    </row>
    <row r="1438" customFormat="false" ht="13.5" hidden="false" customHeight="false" outlineLevel="0" collapsed="false">
      <c r="C1438" s="1071" t="s">
        <v>628</v>
      </c>
      <c r="D1438" s="1072" t="s">
        <v>1985</v>
      </c>
    </row>
    <row r="1439" customFormat="false" ht="13.5" hidden="false" customHeight="false" outlineLevel="0" collapsed="false">
      <c r="C1439" s="1071" t="s">
        <v>628</v>
      </c>
      <c r="D1439" s="1072" t="s">
        <v>1986</v>
      </c>
    </row>
    <row r="1440" customFormat="false" ht="13.5" hidden="false" customHeight="false" outlineLevel="0" collapsed="false">
      <c r="C1440" s="1071" t="s">
        <v>628</v>
      </c>
      <c r="D1440" s="1072" t="s">
        <v>1987</v>
      </c>
    </row>
    <row r="1441" customFormat="false" ht="13.5" hidden="false" customHeight="false" outlineLevel="0" collapsed="false">
      <c r="C1441" s="1071" t="s">
        <v>628</v>
      </c>
      <c r="D1441" s="1072" t="s">
        <v>1988</v>
      </c>
    </row>
    <row r="1442" customFormat="false" ht="13.5" hidden="false" customHeight="false" outlineLevel="0" collapsed="false">
      <c r="C1442" s="1071" t="s">
        <v>631</v>
      </c>
      <c r="D1442" s="1072" t="s">
        <v>1989</v>
      </c>
    </row>
    <row r="1443" customFormat="false" ht="13.5" hidden="false" customHeight="false" outlineLevel="0" collapsed="false">
      <c r="C1443" s="1071" t="s">
        <v>631</v>
      </c>
      <c r="D1443" s="1072" t="s">
        <v>1990</v>
      </c>
    </row>
    <row r="1444" customFormat="false" ht="13.5" hidden="false" customHeight="false" outlineLevel="0" collapsed="false">
      <c r="C1444" s="1071" t="s">
        <v>631</v>
      </c>
      <c r="D1444" s="1072" t="s">
        <v>1991</v>
      </c>
    </row>
    <row r="1445" customFormat="false" ht="13.5" hidden="false" customHeight="false" outlineLevel="0" collapsed="false">
      <c r="C1445" s="1071" t="s">
        <v>631</v>
      </c>
      <c r="D1445" s="1072" t="s">
        <v>1992</v>
      </c>
    </row>
    <row r="1446" customFormat="false" ht="13.5" hidden="false" customHeight="false" outlineLevel="0" collapsed="false">
      <c r="C1446" s="1071" t="s">
        <v>631</v>
      </c>
      <c r="D1446" s="1072" t="s">
        <v>1993</v>
      </c>
    </row>
    <row r="1447" customFormat="false" ht="13.5" hidden="false" customHeight="false" outlineLevel="0" collapsed="false">
      <c r="C1447" s="1071" t="s">
        <v>631</v>
      </c>
      <c r="D1447" s="1072" t="s">
        <v>1994</v>
      </c>
    </row>
    <row r="1448" customFormat="false" ht="13.5" hidden="false" customHeight="false" outlineLevel="0" collapsed="false">
      <c r="C1448" s="1071" t="s">
        <v>631</v>
      </c>
      <c r="D1448" s="1072" t="s">
        <v>1995</v>
      </c>
    </row>
    <row r="1449" customFormat="false" ht="13.5" hidden="false" customHeight="false" outlineLevel="0" collapsed="false">
      <c r="C1449" s="1071" t="s">
        <v>631</v>
      </c>
      <c r="D1449" s="1072" t="s">
        <v>1996</v>
      </c>
    </row>
    <row r="1450" customFormat="false" ht="13.5" hidden="false" customHeight="false" outlineLevel="0" collapsed="false">
      <c r="C1450" s="1071" t="s">
        <v>631</v>
      </c>
      <c r="D1450" s="1072" t="s">
        <v>1997</v>
      </c>
    </row>
    <row r="1451" customFormat="false" ht="13.5" hidden="false" customHeight="false" outlineLevel="0" collapsed="false">
      <c r="C1451" s="1071" t="s">
        <v>631</v>
      </c>
      <c r="D1451" s="1072" t="s">
        <v>1998</v>
      </c>
    </row>
    <row r="1452" customFormat="false" ht="13.5" hidden="false" customHeight="false" outlineLevel="0" collapsed="false">
      <c r="C1452" s="1071" t="s">
        <v>631</v>
      </c>
      <c r="D1452" s="1072" t="s">
        <v>1999</v>
      </c>
    </row>
    <row r="1453" customFormat="false" ht="13.5" hidden="false" customHeight="false" outlineLevel="0" collapsed="false">
      <c r="C1453" s="1071" t="s">
        <v>631</v>
      </c>
      <c r="D1453" s="1072" t="s">
        <v>2000</v>
      </c>
    </row>
    <row r="1454" customFormat="false" ht="13.5" hidden="false" customHeight="false" outlineLevel="0" collapsed="false">
      <c r="C1454" s="1071" t="s">
        <v>631</v>
      </c>
      <c r="D1454" s="1072" t="s">
        <v>2001</v>
      </c>
    </row>
    <row r="1455" customFormat="false" ht="13.5" hidden="false" customHeight="false" outlineLevel="0" collapsed="false">
      <c r="C1455" s="1071" t="s">
        <v>631</v>
      </c>
      <c r="D1455" s="1072" t="s">
        <v>2002</v>
      </c>
    </row>
    <row r="1456" customFormat="false" ht="13.5" hidden="false" customHeight="false" outlineLevel="0" collapsed="false">
      <c r="C1456" s="1071" t="s">
        <v>631</v>
      </c>
      <c r="D1456" s="1072" t="s">
        <v>2003</v>
      </c>
    </row>
    <row r="1457" customFormat="false" ht="13.5" hidden="false" customHeight="false" outlineLevel="0" collapsed="false">
      <c r="C1457" s="1071" t="s">
        <v>631</v>
      </c>
      <c r="D1457" s="1072" t="s">
        <v>2004</v>
      </c>
    </row>
    <row r="1458" customFormat="false" ht="13.5" hidden="false" customHeight="false" outlineLevel="0" collapsed="false">
      <c r="C1458" s="1071" t="s">
        <v>631</v>
      </c>
      <c r="D1458" s="1072" t="s">
        <v>2005</v>
      </c>
    </row>
    <row r="1459" customFormat="false" ht="13.5" hidden="false" customHeight="false" outlineLevel="0" collapsed="false">
      <c r="C1459" s="1071" t="s">
        <v>631</v>
      </c>
      <c r="D1459" s="1072" t="s">
        <v>2006</v>
      </c>
    </row>
    <row r="1460" customFormat="false" ht="13.5" hidden="false" customHeight="false" outlineLevel="0" collapsed="false">
      <c r="C1460" s="1071" t="s">
        <v>631</v>
      </c>
      <c r="D1460" s="1072" t="s">
        <v>2007</v>
      </c>
    </row>
    <row r="1461" customFormat="false" ht="13.5" hidden="false" customHeight="false" outlineLevel="0" collapsed="false">
      <c r="C1461" s="1071" t="s">
        <v>631</v>
      </c>
      <c r="D1461" s="1072" t="s">
        <v>2008</v>
      </c>
    </row>
    <row r="1462" customFormat="false" ht="13.5" hidden="false" customHeight="false" outlineLevel="0" collapsed="false">
      <c r="C1462" s="1071" t="s">
        <v>631</v>
      </c>
      <c r="D1462" s="1072" t="s">
        <v>2009</v>
      </c>
    </row>
    <row r="1463" customFormat="false" ht="13.5" hidden="false" customHeight="false" outlineLevel="0" collapsed="false">
      <c r="C1463" s="1071" t="s">
        <v>631</v>
      </c>
      <c r="D1463" s="1072" t="s">
        <v>2010</v>
      </c>
    </row>
    <row r="1464" customFormat="false" ht="13.5" hidden="false" customHeight="false" outlineLevel="0" collapsed="false">
      <c r="C1464" s="1071" t="s">
        <v>631</v>
      </c>
      <c r="D1464" s="1072" t="s">
        <v>2011</v>
      </c>
    </row>
    <row r="1465" customFormat="false" ht="13.5" hidden="false" customHeight="false" outlineLevel="0" collapsed="false">
      <c r="C1465" s="1071" t="s">
        <v>631</v>
      </c>
      <c r="D1465" s="1072" t="s">
        <v>2012</v>
      </c>
    </row>
    <row r="1466" customFormat="false" ht="13.5" hidden="false" customHeight="false" outlineLevel="0" collapsed="false">
      <c r="C1466" s="1071" t="s">
        <v>631</v>
      </c>
      <c r="D1466" s="1072" t="s">
        <v>2013</v>
      </c>
    </row>
    <row r="1467" customFormat="false" ht="13.5" hidden="false" customHeight="false" outlineLevel="0" collapsed="false">
      <c r="C1467" s="1071" t="s">
        <v>631</v>
      </c>
      <c r="D1467" s="1072" t="s">
        <v>2014</v>
      </c>
    </row>
    <row r="1468" customFormat="false" ht="13.5" hidden="false" customHeight="false" outlineLevel="0" collapsed="false">
      <c r="C1468" s="1071" t="s">
        <v>631</v>
      </c>
      <c r="D1468" s="1072" t="s">
        <v>2015</v>
      </c>
    </row>
    <row r="1469" customFormat="false" ht="13.5" hidden="false" customHeight="false" outlineLevel="0" collapsed="false">
      <c r="C1469" s="1071" t="s">
        <v>631</v>
      </c>
      <c r="D1469" s="1072" t="s">
        <v>2016</v>
      </c>
    </row>
    <row r="1470" customFormat="false" ht="13.5" hidden="false" customHeight="false" outlineLevel="0" collapsed="false">
      <c r="C1470" s="1071" t="s">
        <v>631</v>
      </c>
      <c r="D1470" s="1072" t="s">
        <v>2017</v>
      </c>
    </row>
    <row r="1471" customFormat="false" ht="13.5" hidden="false" customHeight="false" outlineLevel="0" collapsed="false">
      <c r="C1471" s="1071" t="s">
        <v>631</v>
      </c>
      <c r="D1471" s="1072" t="s">
        <v>2018</v>
      </c>
    </row>
    <row r="1472" customFormat="false" ht="13.5" hidden="false" customHeight="false" outlineLevel="0" collapsed="false">
      <c r="C1472" s="1071" t="s">
        <v>631</v>
      </c>
      <c r="D1472" s="1072" t="s">
        <v>2019</v>
      </c>
    </row>
    <row r="1473" customFormat="false" ht="13.5" hidden="false" customHeight="false" outlineLevel="0" collapsed="false">
      <c r="C1473" s="1071" t="s">
        <v>631</v>
      </c>
      <c r="D1473" s="1072" t="s">
        <v>2020</v>
      </c>
    </row>
    <row r="1474" customFormat="false" ht="13.5" hidden="false" customHeight="false" outlineLevel="0" collapsed="false">
      <c r="C1474" s="1071" t="s">
        <v>631</v>
      </c>
      <c r="D1474" s="1072" t="s">
        <v>2021</v>
      </c>
    </row>
    <row r="1475" customFormat="false" ht="13.5" hidden="false" customHeight="false" outlineLevel="0" collapsed="false">
      <c r="C1475" s="1071" t="s">
        <v>631</v>
      </c>
      <c r="D1475" s="1072" t="s">
        <v>2022</v>
      </c>
    </row>
    <row r="1476" customFormat="false" ht="13.5" hidden="false" customHeight="false" outlineLevel="0" collapsed="false">
      <c r="C1476" s="1071" t="s">
        <v>634</v>
      </c>
      <c r="D1476" s="1072" t="s">
        <v>1423</v>
      </c>
    </row>
    <row r="1477" customFormat="false" ht="13.5" hidden="false" customHeight="false" outlineLevel="0" collapsed="false">
      <c r="C1477" s="1071" t="s">
        <v>634</v>
      </c>
      <c r="D1477" s="1072" t="s">
        <v>845</v>
      </c>
    </row>
    <row r="1478" customFormat="false" ht="13.5" hidden="false" customHeight="false" outlineLevel="0" collapsed="false">
      <c r="C1478" s="1071" t="s">
        <v>634</v>
      </c>
      <c r="D1478" s="1072" t="s">
        <v>2023</v>
      </c>
    </row>
    <row r="1479" customFormat="false" ht="13.5" hidden="false" customHeight="false" outlineLevel="0" collapsed="false">
      <c r="C1479" s="1071" t="s">
        <v>634</v>
      </c>
      <c r="D1479" s="1072" t="s">
        <v>2024</v>
      </c>
    </row>
    <row r="1480" customFormat="false" ht="13.5" hidden="false" customHeight="false" outlineLevel="0" collapsed="false">
      <c r="C1480" s="1071" t="s">
        <v>634</v>
      </c>
      <c r="D1480" s="1072" t="s">
        <v>2025</v>
      </c>
    </row>
    <row r="1481" customFormat="false" ht="13.5" hidden="false" customHeight="false" outlineLevel="0" collapsed="false">
      <c r="C1481" s="1071" t="s">
        <v>634</v>
      </c>
      <c r="D1481" s="1072" t="s">
        <v>1424</v>
      </c>
    </row>
    <row r="1482" customFormat="false" ht="13.5" hidden="false" customHeight="false" outlineLevel="0" collapsed="false">
      <c r="C1482" s="1071" t="s">
        <v>634</v>
      </c>
      <c r="D1482" s="1072" t="s">
        <v>2026</v>
      </c>
    </row>
    <row r="1483" customFormat="false" ht="13.5" hidden="false" customHeight="false" outlineLevel="0" collapsed="false">
      <c r="C1483" s="1071" t="s">
        <v>634</v>
      </c>
      <c r="D1483" s="1072" t="s">
        <v>2027</v>
      </c>
    </row>
    <row r="1484" customFormat="false" ht="13.5" hidden="false" customHeight="false" outlineLevel="0" collapsed="false">
      <c r="C1484" s="1071" t="s">
        <v>634</v>
      </c>
      <c r="D1484" s="1072" t="s">
        <v>2028</v>
      </c>
    </row>
    <row r="1485" customFormat="false" ht="13.5" hidden="false" customHeight="false" outlineLevel="0" collapsed="false">
      <c r="C1485" s="1071" t="s">
        <v>634</v>
      </c>
      <c r="D1485" s="1072" t="s">
        <v>2029</v>
      </c>
    </row>
    <row r="1486" customFormat="false" ht="13.5" hidden="false" customHeight="false" outlineLevel="0" collapsed="false">
      <c r="C1486" s="1071" t="s">
        <v>634</v>
      </c>
      <c r="D1486" s="1072" t="s">
        <v>2030</v>
      </c>
    </row>
    <row r="1487" customFormat="false" ht="13.5" hidden="false" customHeight="false" outlineLevel="0" collapsed="false">
      <c r="C1487" s="1071" t="s">
        <v>634</v>
      </c>
      <c r="D1487" s="1072" t="s">
        <v>2031</v>
      </c>
    </row>
    <row r="1488" customFormat="false" ht="13.5" hidden="false" customHeight="false" outlineLevel="0" collapsed="false">
      <c r="C1488" s="1071" t="s">
        <v>634</v>
      </c>
      <c r="D1488" s="1072" t="s">
        <v>2032</v>
      </c>
    </row>
    <row r="1489" customFormat="false" ht="13.5" hidden="false" customHeight="false" outlineLevel="0" collapsed="false">
      <c r="C1489" s="1071" t="s">
        <v>634</v>
      </c>
      <c r="D1489" s="1072" t="s">
        <v>2033</v>
      </c>
    </row>
    <row r="1490" customFormat="false" ht="13.5" hidden="false" customHeight="false" outlineLevel="0" collapsed="false">
      <c r="C1490" s="1071" t="s">
        <v>634</v>
      </c>
      <c r="D1490" s="1072" t="s">
        <v>2034</v>
      </c>
    </row>
    <row r="1491" customFormat="false" ht="13.5" hidden="false" customHeight="false" outlineLevel="0" collapsed="false">
      <c r="C1491" s="1071" t="s">
        <v>634</v>
      </c>
      <c r="D1491" s="1072" t="s">
        <v>1426</v>
      </c>
    </row>
    <row r="1492" customFormat="false" ht="13.5" hidden="false" customHeight="false" outlineLevel="0" collapsed="false">
      <c r="C1492" s="1071" t="s">
        <v>634</v>
      </c>
      <c r="D1492" s="1072" t="s">
        <v>847</v>
      </c>
    </row>
    <row r="1493" customFormat="false" ht="13.5" hidden="false" customHeight="false" outlineLevel="0" collapsed="false">
      <c r="C1493" s="1071" t="s">
        <v>634</v>
      </c>
      <c r="D1493" s="1072" t="s">
        <v>1108</v>
      </c>
    </row>
    <row r="1494" customFormat="false" ht="13.5" hidden="false" customHeight="false" outlineLevel="0" collapsed="false">
      <c r="C1494" s="1071" t="s">
        <v>634</v>
      </c>
      <c r="D1494" s="1072" t="s">
        <v>2035</v>
      </c>
    </row>
    <row r="1495" customFormat="false" ht="13.5" hidden="false" customHeight="false" outlineLevel="0" collapsed="false">
      <c r="C1495" s="1071" t="s">
        <v>634</v>
      </c>
      <c r="D1495" s="1072" t="s">
        <v>1110</v>
      </c>
    </row>
    <row r="1496" customFormat="false" ht="13.5" hidden="false" customHeight="false" outlineLevel="0" collapsed="false">
      <c r="C1496" s="1071" t="s">
        <v>634</v>
      </c>
      <c r="D1496" s="1072" t="s">
        <v>1428</v>
      </c>
    </row>
    <row r="1497" customFormat="false" ht="13.5" hidden="false" customHeight="false" outlineLevel="0" collapsed="false">
      <c r="C1497" s="1071" t="s">
        <v>634</v>
      </c>
      <c r="D1497" s="1072" t="s">
        <v>1112</v>
      </c>
    </row>
    <row r="1498" customFormat="false" ht="13.5" hidden="false" customHeight="false" outlineLevel="0" collapsed="false">
      <c r="C1498" s="1071" t="s">
        <v>634</v>
      </c>
      <c r="D1498" s="1072" t="s">
        <v>2036</v>
      </c>
    </row>
    <row r="1499" customFormat="false" ht="13.5" hidden="false" customHeight="false" outlineLevel="0" collapsed="false">
      <c r="C1499" s="1071" t="s">
        <v>634</v>
      </c>
      <c r="D1499" s="1072" t="s">
        <v>2037</v>
      </c>
    </row>
    <row r="1500" customFormat="false" ht="13.5" hidden="false" customHeight="false" outlineLevel="0" collapsed="false">
      <c r="C1500" s="1071" t="s">
        <v>634</v>
      </c>
      <c r="D1500" s="1072" t="s">
        <v>2038</v>
      </c>
    </row>
    <row r="1501" customFormat="false" ht="13.5" hidden="false" customHeight="false" outlineLevel="0" collapsed="false">
      <c r="C1501" s="1071" t="s">
        <v>634</v>
      </c>
      <c r="D1501" s="1072" t="s">
        <v>2039</v>
      </c>
    </row>
    <row r="1502" customFormat="false" ht="13.5" hidden="false" customHeight="false" outlineLevel="0" collapsed="false">
      <c r="C1502" s="1071" t="s">
        <v>634</v>
      </c>
      <c r="D1502" s="1072" t="s">
        <v>2040</v>
      </c>
    </row>
    <row r="1503" customFormat="false" ht="13.5" hidden="false" customHeight="false" outlineLevel="0" collapsed="false">
      <c r="C1503" s="1071" t="s">
        <v>634</v>
      </c>
      <c r="D1503" s="1072" t="s">
        <v>1114</v>
      </c>
    </row>
    <row r="1504" customFormat="false" ht="13.5" hidden="false" customHeight="false" outlineLevel="0" collapsed="false">
      <c r="C1504" s="1071" t="s">
        <v>634</v>
      </c>
      <c r="D1504" s="1072" t="s">
        <v>1116</v>
      </c>
    </row>
    <row r="1505" customFormat="false" ht="13.5" hidden="false" customHeight="false" outlineLevel="0" collapsed="false">
      <c r="C1505" s="1071" t="s">
        <v>634</v>
      </c>
      <c r="D1505" s="1072" t="s">
        <v>2041</v>
      </c>
    </row>
    <row r="1506" customFormat="false" ht="13.5" hidden="false" customHeight="false" outlineLevel="0" collapsed="false">
      <c r="C1506" s="1071" t="s">
        <v>634</v>
      </c>
      <c r="D1506" s="1072" t="s">
        <v>2042</v>
      </c>
    </row>
    <row r="1507" customFormat="false" ht="13.5" hidden="false" customHeight="false" outlineLevel="0" collapsed="false">
      <c r="C1507" s="1071" t="s">
        <v>634</v>
      </c>
      <c r="D1507" s="1072" t="s">
        <v>2043</v>
      </c>
    </row>
    <row r="1508" customFormat="false" ht="13.5" hidden="false" customHeight="false" outlineLevel="0" collapsed="false">
      <c r="C1508" s="1071" t="s">
        <v>634</v>
      </c>
      <c r="D1508" s="1072" t="s">
        <v>2044</v>
      </c>
    </row>
    <row r="1509" customFormat="false" ht="13.5" hidden="false" customHeight="false" outlineLevel="0" collapsed="false">
      <c r="C1509" s="1071" t="s">
        <v>634</v>
      </c>
      <c r="D1509" s="1072" t="s">
        <v>2045</v>
      </c>
    </row>
    <row r="1510" customFormat="false" ht="13.5" hidden="false" customHeight="false" outlineLevel="0" collapsed="false">
      <c r="C1510" s="1071" t="s">
        <v>634</v>
      </c>
      <c r="D1510" s="1072" t="s">
        <v>2046</v>
      </c>
    </row>
    <row r="1511" customFormat="false" ht="13.5" hidden="false" customHeight="false" outlineLevel="0" collapsed="false">
      <c r="C1511" s="1071" t="s">
        <v>634</v>
      </c>
      <c r="D1511" s="1072" t="s">
        <v>1118</v>
      </c>
    </row>
    <row r="1512" customFormat="false" ht="13.5" hidden="false" customHeight="false" outlineLevel="0" collapsed="false">
      <c r="C1512" s="1071" t="s">
        <v>634</v>
      </c>
      <c r="D1512" s="1072" t="s">
        <v>2047</v>
      </c>
    </row>
    <row r="1513" customFormat="false" ht="13.5" hidden="false" customHeight="false" outlineLevel="0" collapsed="false">
      <c r="C1513" s="1071" t="s">
        <v>634</v>
      </c>
      <c r="D1513" s="1072" t="s">
        <v>2048</v>
      </c>
    </row>
    <row r="1514" customFormat="false" ht="13.5" hidden="false" customHeight="false" outlineLevel="0" collapsed="false">
      <c r="C1514" s="1071" t="s">
        <v>634</v>
      </c>
      <c r="D1514" s="1072" t="s">
        <v>2049</v>
      </c>
    </row>
    <row r="1515" customFormat="false" ht="13.5" hidden="false" customHeight="false" outlineLevel="0" collapsed="false">
      <c r="C1515" s="1071" t="s">
        <v>634</v>
      </c>
      <c r="D1515" s="1072" t="s">
        <v>2050</v>
      </c>
    </row>
    <row r="1516" customFormat="false" ht="13.5" hidden="false" customHeight="false" outlineLevel="0" collapsed="false">
      <c r="C1516" s="1071" t="s">
        <v>634</v>
      </c>
      <c r="D1516" s="1072" t="s">
        <v>2051</v>
      </c>
    </row>
    <row r="1517" customFormat="false" ht="13.5" hidden="false" customHeight="false" outlineLevel="0" collapsed="false">
      <c r="C1517" s="1071" t="s">
        <v>634</v>
      </c>
      <c r="D1517" s="1072" t="s">
        <v>2052</v>
      </c>
    </row>
    <row r="1518" customFormat="false" ht="13.5" hidden="false" customHeight="false" outlineLevel="0" collapsed="false">
      <c r="C1518" s="1071" t="s">
        <v>634</v>
      </c>
      <c r="D1518" s="1072" t="s">
        <v>2053</v>
      </c>
    </row>
    <row r="1519" customFormat="false" ht="13.5" hidden="false" customHeight="false" outlineLevel="0" collapsed="false">
      <c r="C1519" s="1071" t="s">
        <v>634</v>
      </c>
      <c r="D1519" s="1072" t="s">
        <v>2054</v>
      </c>
    </row>
    <row r="1520" customFormat="false" ht="13.5" hidden="false" customHeight="false" outlineLevel="0" collapsed="false">
      <c r="C1520" s="1071" t="s">
        <v>634</v>
      </c>
      <c r="D1520" s="1072" t="s">
        <v>2055</v>
      </c>
    </row>
    <row r="1521" customFormat="false" ht="13.5" hidden="false" customHeight="false" outlineLevel="0" collapsed="false">
      <c r="C1521" s="1071" t="s">
        <v>634</v>
      </c>
      <c r="D1521" s="1072" t="s">
        <v>2056</v>
      </c>
    </row>
    <row r="1522" customFormat="false" ht="13.5" hidden="false" customHeight="false" outlineLevel="0" collapsed="false">
      <c r="C1522" s="1071" t="s">
        <v>634</v>
      </c>
      <c r="D1522" s="1072" t="s">
        <v>2057</v>
      </c>
    </row>
    <row r="1523" customFormat="false" ht="13.5" hidden="false" customHeight="false" outlineLevel="0" collapsed="false">
      <c r="C1523" s="1071" t="s">
        <v>634</v>
      </c>
      <c r="D1523" s="1072" t="s">
        <v>1823</v>
      </c>
    </row>
    <row r="1524" customFormat="false" ht="13.5" hidden="false" customHeight="false" outlineLevel="0" collapsed="false">
      <c r="C1524" s="1071" t="s">
        <v>634</v>
      </c>
      <c r="D1524" s="1072" t="s">
        <v>2058</v>
      </c>
    </row>
    <row r="1525" customFormat="false" ht="13.5" hidden="false" customHeight="false" outlineLevel="0" collapsed="false">
      <c r="C1525" s="1071" t="s">
        <v>634</v>
      </c>
      <c r="D1525" s="1072" t="s">
        <v>2059</v>
      </c>
    </row>
    <row r="1526" customFormat="false" ht="13.5" hidden="false" customHeight="false" outlineLevel="0" collapsed="false">
      <c r="C1526" s="1071" t="s">
        <v>634</v>
      </c>
      <c r="D1526" s="1072" t="s">
        <v>2060</v>
      </c>
    </row>
    <row r="1527" customFormat="false" ht="13.5" hidden="false" customHeight="false" outlineLevel="0" collapsed="false">
      <c r="C1527" s="1071" t="s">
        <v>634</v>
      </c>
      <c r="D1527" s="1072" t="s">
        <v>1115</v>
      </c>
    </row>
    <row r="1528" customFormat="false" ht="13.5" hidden="false" customHeight="false" outlineLevel="0" collapsed="false">
      <c r="C1528" s="1071" t="s">
        <v>634</v>
      </c>
      <c r="D1528" s="1072" t="s">
        <v>2061</v>
      </c>
    </row>
    <row r="1529" customFormat="false" ht="13.5" hidden="false" customHeight="false" outlineLevel="0" collapsed="false">
      <c r="C1529" s="1071" t="s">
        <v>634</v>
      </c>
      <c r="D1529" s="1072" t="s">
        <v>2062</v>
      </c>
    </row>
    <row r="1530" customFormat="false" ht="13.5" hidden="false" customHeight="false" outlineLevel="0" collapsed="false">
      <c r="C1530" s="1071" t="s">
        <v>634</v>
      </c>
      <c r="D1530" s="1072" t="s">
        <v>2063</v>
      </c>
    </row>
    <row r="1531" customFormat="false" ht="13.5" hidden="false" customHeight="false" outlineLevel="0" collapsed="false">
      <c r="C1531" s="1071" t="s">
        <v>634</v>
      </c>
      <c r="D1531" s="1072" t="s">
        <v>2064</v>
      </c>
    </row>
    <row r="1532" customFormat="false" ht="13.5" hidden="false" customHeight="false" outlineLevel="0" collapsed="false">
      <c r="C1532" s="1071" t="s">
        <v>634</v>
      </c>
      <c r="D1532" s="1072" t="s">
        <v>2065</v>
      </c>
    </row>
    <row r="1533" customFormat="false" ht="13.5" hidden="false" customHeight="false" outlineLevel="0" collapsed="false">
      <c r="C1533" s="1071" t="s">
        <v>634</v>
      </c>
      <c r="D1533" s="1072" t="s">
        <v>2066</v>
      </c>
    </row>
    <row r="1534" customFormat="false" ht="13.5" hidden="false" customHeight="false" outlineLevel="0" collapsed="false">
      <c r="C1534" s="1071" t="s">
        <v>634</v>
      </c>
      <c r="D1534" s="1072" t="s">
        <v>2067</v>
      </c>
    </row>
    <row r="1535" customFormat="false" ht="13.5" hidden="false" customHeight="false" outlineLevel="0" collapsed="false">
      <c r="C1535" s="1071" t="s">
        <v>634</v>
      </c>
      <c r="D1535" s="1072" t="s">
        <v>2068</v>
      </c>
    </row>
    <row r="1536" customFormat="false" ht="13.5" hidden="false" customHeight="false" outlineLevel="0" collapsed="false">
      <c r="C1536" s="1071" t="s">
        <v>637</v>
      </c>
      <c r="D1536" s="1072" t="s">
        <v>2069</v>
      </c>
    </row>
    <row r="1537" customFormat="false" ht="13.5" hidden="false" customHeight="false" outlineLevel="0" collapsed="false">
      <c r="C1537" s="1071" t="s">
        <v>637</v>
      </c>
      <c r="D1537" s="1072" t="s">
        <v>2070</v>
      </c>
    </row>
    <row r="1538" customFormat="false" ht="13.5" hidden="false" customHeight="false" outlineLevel="0" collapsed="false">
      <c r="C1538" s="1071" t="s">
        <v>637</v>
      </c>
      <c r="D1538" s="1072" t="s">
        <v>2071</v>
      </c>
    </row>
    <row r="1539" customFormat="false" ht="13.5" hidden="false" customHeight="false" outlineLevel="0" collapsed="false">
      <c r="C1539" s="1071" t="s">
        <v>637</v>
      </c>
      <c r="D1539" s="1072" t="s">
        <v>2072</v>
      </c>
    </row>
    <row r="1540" customFormat="false" ht="13.5" hidden="false" customHeight="false" outlineLevel="0" collapsed="false">
      <c r="C1540" s="1071" t="s">
        <v>637</v>
      </c>
      <c r="D1540" s="1072" t="s">
        <v>2073</v>
      </c>
    </row>
    <row r="1541" customFormat="false" ht="13.5" hidden="false" customHeight="false" outlineLevel="0" collapsed="false">
      <c r="C1541" s="1071" t="s">
        <v>637</v>
      </c>
      <c r="D1541" s="1072" t="s">
        <v>2074</v>
      </c>
    </row>
    <row r="1542" customFormat="false" ht="13.5" hidden="false" customHeight="false" outlineLevel="0" collapsed="false">
      <c r="C1542" s="1071" t="s">
        <v>637</v>
      </c>
      <c r="D1542" s="1072" t="s">
        <v>2075</v>
      </c>
    </row>
    <row r="1543" customFormat="false" ht="13.5" hidden="false" customHeight="false" outlineLevel="0" collapsed="false">
      <c r="C1543" s="1071" t="s">
        <v>637</v>
      </c>
      <c r="D1543" s="1072" t="s">
        <v>2076</v>
      </c>
    </row>
    <row r="1544" customFormat="false" ht="13.5" hidden="false" customHeight="false" outlineLevel="0" collapsed="false">
      <c r="C1544" s="1071" t="s">
        <v>637</v>
      </c>
      <c r="D1544" s="1072" t="s">
        <v>2077</v>
      </c>
    </row>
    <row r="1545" customFormat="false" ht="13.5" hidden="false" customHeight="false" outlineLevel="0" collapsed="false">
      <c r="C1545" s="1071" t="s">
        <v>637</v>
      </c>
      <c r="D1545" s="1072" t="s">
        <v>2078</v>
      </c>
    </row>
    <row r="1546" customFormat="false" ht="13.5" hidden="false" customHeight="false" outlineLevel="0" collapsed="false">
      <c r="C1546" s="1071" t="s">
        <v>637</v>
      </c>
      <c r="D1546" s="1072" t="s">
        <v>2079</v>
      </c>
    </row>
    <row r="1547" customFormat="false" ht="13.5" hidden="false" customHeight="false" outlineLevel="0" collapsed="false">
      <c r="C1547" s="1071" t="s">
        <v>637</v>
      </c>
      <c r="D1547" s="1072" t="s">
        <v>2080</v>
      </c>
    </row>
    <row r="1548" customFormat="false" ht="13.5" hidden="false" customHeight="false" outlineLevel="0" collapsed="false">
      <c r="C1548" s="1071" t="s">
        <v>637</v>
      </c>
      <c r="D1548" s="1072" t="s">
        <v>2081</v>
      </c>
    </row>
    <row r="1549" customFormat="false" ht="13.5" hidden="false" customHeight="false" outlineLevel="0" collapsed="false">
      <c r="C1549" s="1071" t="s">
        <v>637</v>
      </c>
      <c r="D1549" s="1072" t="s">
        <v>2082</v>
      </c>
    </row>
    <row r="1550" customFormat="false" ht="13.5" hidden="false" customHeight="false" outlineLevel="0" collapsed="false">
      <c r="C1550" s="1071" t="s">
        <v>637</v>
      </c>
      <c r="D1550" s="1072" t="s">
        <v>2083</v>
      </c>
    </row>
    <row r="1551" customFormat="false" ht="13.5" hidden="false" customHeight="false" outlineLevel="0" collapsed="false">
      <c r="C1551" s="1071" t="s">
        <v>637</v>
      </c>
      <c r="D1551" s="1072" t="s">
        <v>2084</v>
      </c>
    </row>
    <row r="1552" customFormat="false" ht="13.5" hidden="false" customHeight="false" outlineLevel="0" collapsed="false">
      <c r="C1552" s="1071" t="s">
        <v>637</v>
      </c>
      <c r="D1552" s="1072" t="s">
        <v>2085</v>
      </c>
    </row>
    <row r="1553" customFormat="false" ht="13.5" hidden="false" customHeight="false" outlineLevel="0" collapsed="false">
      <c r="C1553" s="1071" t="s">
        <v>637</v>
      </c>
      <c r="D1553" s="1072" t="s">
        <v>2086</v>
      </c>
    </row>
    <row r="1554" customFormat="false" ht="13.5" hidden="false" customHeight="false" outlineLevel="0" collapsed="false">
      <c r="C1554" s="1071" t="s">
        <v>637</v>
      </c>
      <c r="D1554" s="1072" t="s">
        <v>2087</v>
      </c>
    </row>
    <row r="1555" customFormat="false" ht="13.5" hidden="false" customHeight="false" outlineLevel="0" collapsed="false">
      <c r="C1555" s="1071" t="s">
        <v>637</v>
      </c>
      <c r="D1555" s="1072" t="s">
        <v>2088</v>
      </c>
    </row>
    <row r="1556" customFormat="false" ht="13.5" hidden="false" customHeight="false" outlineLevel="0" collapsed="false">
      <c r="C1556" s="1071" t="s">
        <v>640</v>
      </c>
      <c r="D1556" s="1072" t="s">
        <v>1430</v>
      </c>
    </row>
    <row r="1557" customFormat="false" ht="13.5" hidden="false" customHeight="false" outlineLevel="0" collapsed="false">
      <c r="C1557" s="1071" t="s">
        <v>640</v>
      </c>
      <c r="D1557" s="1072" t="s">
        <v>2089</v>
      </c>
    </row>
    <row r="1558" customFormat="false" ht="13.5" hidden="false" customHeight="false" outlineLevel="0" collapsed="false">
      <c r="C1558" s="1071" t="s">
        <v>640</v>
      </c>
      <c r="D1558" s="1072" t="s">
        <v>2090</v>
      </c>
    </row>
    <row r="1559" customFormat="false" ht="13.5" hidden="false" customHeight="false" outlineLevel="0" collapsed="false">
      <c r="C1559" s="1071" t="s">
        <v>640</v>
      </c>
      <c r="D1559" s="1072" t="s">
        <v>2091</v>
      </c>
    </row>
    <row r="1560" customFormat="false" ht="13.5" hidden="false" customHeight="false" outlineLevel="0" collapsed="false">
      <c r="C1560" s="1071" t="s">
        <v>640</v>
      </c>
      <c r="D1560" s="1072" t="s">
        <v>2092</v>
      </c>
    </row>
    <row r="1561" customFormat="false" ht="13.5" hidden="false" customHeight="false" outlineLevel="0" collapsed="false">
      <c r="C1561" s="1071" t="s">
        <v>640</v>
      </c>
      <c r="D1561" s="1072" t="s">
        <v>2093</v>
      </c>
    </row>
    <row r="1562" customFormat="false" ht="13.5" hidden="false" customHeight="false" outlineLevel="0" collapsed="false">
      <c r="C1562" s="1071" t="s">
        <v>640</v>
      </c>
      <c r="D1562" s="1072" t="s">
        <v>2094</v>
      </c>
    </row>
    <row r="1563" customFormat="false" ht="13.5" hidden="false" customHeight="false" outlineLevel="0" collapsed="false">
      <c r="C1563" s="1071" t="s">
        <v>640</v>
      </c>
      <c r="D1563" s="1072" t="s">
        <v>2095</v>
      </c>
    </row>
    <row r="1564" customFormat="false" ht="13.5" hidden="false" customHeight="false" outlineLevel="0" collapsed="false">
      <c r="C1564" s="1071" t="s">
        <v>640</v>
      </c>
      <c r="D1564" s="1072" t="s">
        <v>2096</v>
      </c>
    </row>
    <row r="1565" customFormat="false" ht="13.5" hidden="false" customHeight="false" outlineLevel="0" collapsed="false">
      <c r="C1565" s="1071" t="s">
        <v>640</v>
      </c>
      <c r="D1565" s="1072" t="s">
        <v>2097</v>
      </c>
    </row>
    <row r="1566" customFormat="false" ht="13.5" hidden="false" customHeight="false" outlineLevel="0" collapsed="false">
      <c r="C1566" s="1071" t="s">
        <v>640</v>
      </c>
      <c r="D1566" s="1072" t="s">
        <v>2098</v>
      </c>
    </row>
    <row r="1567" customFormat="false" ht="13.5" hidden="false" customHeight="false" outlineLevel="0" collapsed="false">
      <c r="C1567" s="1071" t="s">
        <v>640</v>
      </c>
      <c r="D1567" s="1072" t="s">
        <v>2099</v>
      </c>
    </row>
    <row r="1568" customFormat="false" ht="13.5" hidden="false" customHeight="false" outlineLevel="0" collapsed="false">
      <c r="C1568" s="1071" t="s">
        <v>640</v>
      </c>
      <c r="D1568" s="1072" t="s">
        <v>2100</v>
      </c>
    </row>
    <row r="1569" customFormat="false" ht="13.5" hidden="false" customHeight="false" outlineLevel="0" collapsed="false">
      <c r="C1569" s="1071" t="s">
        <v>640</v>
      </c>
      <c r="D1569" s="1072" t="s">
        <v>2101</v>
      </c>
    </row>
    <row r="1570" customFormat="false" ht="13.5" hidden="false" customHeight="false" outlineLevel="0" collapsed="false">
      <c r="C1570" s="1071" t="s">
        <v>640</v>
      </c>
      <c r="D1570" s="1072" t="s">
        <v>2102</v>
      </c>
    </row>
    <row r="1571" customFormat="false" ht="13.5" hidden="false" customHeight="false" outlineLevel="0" collapsed="false">
      <c r="C1571" s="1071" t="s">
        <v>640</v>
      </c>
      <c r="D1571" s="1072" t="s">
        <v>2103</v>
      </c>
    </row>
    <row r="1572" customFormat="false" ht="13.5" hidden="false" customHeight="false" outlineLevel="0" collapsed="false">
      <c r="C1572" s="1071" t="s">
        <v>640</v>
      </c>
      <c r="D1572" s="1072" t="s">
        <v>2104</v>
      </c>
    </row>
    <row r="1573" customFormat="false" ht="13.5" hidden="false" customHeight="false" outlineLevel="0" collapsed="false">
      <c r="C1573" s="1071" t="s">
        <v>640</v>
      </c>
      <c r="D1573" s="1072" t="s">
        <v>2105</v>
      </c>
    </row>
    <row r="1574" customFormat="false" ht="13.5" hidden="false" customHeight="false" outlineLevel="0" collapsed="false">
      <c r="C1574" s="1071" t="s">
        <v>640</v>
      </c>
      <c r="D1574" s="1072" t="s">
        <v>2106</v>
      </c>
    </row>
    <row r="1575" customFormat="false" ht="13.5" hidden="false" customHeight="false" outlineLevel="0" collapsed="false">
      <c r="C1575" s="1071" t="s">
        <v>640</v>
      </c>
      <c r="D1575" s="1072" t="s">
        <v>2107</v>
      </c>
    </row>
    <row r="1576" customFormat="false" ht="13.5" hidden="false" customHeight="false" outlineLevel="0" collapsed="false">
      <c r="C1576" s="1071" t="s">
        <v>640</v>
      </c>
      <c r="D1576" s="1072" t="s">
        <v>2108</v>
      </c>
    </row>
    <row r="1577" customFormat="false" ht="13.5" hidden="false" customHeight="false" outlineLevel="0" collapsed="false">
      <c r="C1577" s="1071" t="s">
        <v>643</v>
      </c>
      <c r="D1577" s="1072" t="s">
        <v>2109</v>
      </c>
    </row>
    <row r="1578" customFormat="false" ht="13.5" hidden="false" customHeight="false" outlineLevel="0" collapsed="false">
      <c r="C1578" s="1071" t="s">
        <v>643</v>
      </c>
      <c r="D1578" s="1072" t="s">
        <v>2110</v>
      </c>
    </row>
    <row r="1579" customFormat="false" ht="13.5" hidden="false" customHeight="false" outlineLevel="0" collapsed="false">
      <c r="C1579" s="1071" t="s">
        <v>643</v>
      </c>
      <c r="D1579" s="1072" t="s">
        <v>2111</v>
      </c>
    </row>
    <row r="1580" customFormat="false" ht="13.5" hidden="false" customHeight="false" outlineLevel="0" collapsed="false">
      <c r="C1580" s="1071" t="s">
        <v>643</v>
      </c>
      <c r="D1580" s="1072" t="s">
        <v>2112</v>
      </c>
    </row>
    <row r="1581" customFormat="false" ht="13.5" hidden="false" customHeight="false" outlineLevel="0" collapsed="false">
      <c r="C1581" s="1071" t="s">
        <v>643</v>
      </c>
      <c r="D1581" s="1072" t="s">
        <v>2113</v>
      </c>
    </row>
    <row r="1582" customFormat="false" ht="13.5" hidden="false" customHeight="false" outlineLevel="0" collapsed="false">
      <c r="C1582" s="1071" t="s">
        <v>643</v>
      </c>
      <c r="D1582" s="1072" t="s">
        <v>2114</v>
      </c>
    </row>
    <row r="1583" customFormat="false" ht="13.5" hidden="false" customHeight="false" outlineLevel="0" collapsed="false">
      <c r="C1583" s="1071" t="s">
        <v>643</v>
      </c>
      <c r="D1583" s="1072" t="s">
        <v>2115</v>
      </c>
    </row>
    <row r="1584" customFormat="false" ht="13.5" hidden="false" customHeight="false" outlineLevel="0" collapsed="false">
      <c r="C1584" s="1071" t="s">
        <v>643</v>
      </c>
      <c r="D1584" s="1072" t="s">
        <v>2116</v>
      </c>
    </row>
    <row r="1585" customFormat="false" ht="13.5" hidden="false" customHeight="false" outlineLevel="0" collapsed="false">
      <c r="C1585" s="1071" t="s">
        <v>643</v>
      </c>
      <c r="D1585" s="1072" t="s">
        <v>2117</v>
      </c>
    </row>
    <row r="1586" customFormat="false" ht="13.5" hidden="false" customHeight="false" outlineLevel="0" collapsed="false">
      <c r="C1586" s="1071" t="s">
        <v>643</v>
      </c>
      <c r="D1586" s="1072" t="s">
        <v>2118</v>
      </c>
    </row>
    <row r="1587" customFormat="false" ht="13.5" hidden="false" customHeight="false" outlineLevel="0" collapsed="false">
      <c r="C1587" s="1071" t="s">
        <v>643</v>
      </c>
      <c r="D1587" s="1072" t="s">
        <v>2119</v>
      </c>
    </row>
    <row r="1588" customFormat="false" ht="13.5" hidden="false" customHeight="false" outlineLevel="0" collapsed="false">
      <c r="C1588" s="1071" t="s">
        <v>643</v>
      </c>
      <c r="D1588" s="1072" t="s">
        <v>2120</v>
      </c>
    </row>
    <row r="1589" customFormat="false" ht="13.5" hidden="false" customHeight="false" outlineLevel="0" collapsed="false">
      <c r="C1589" s="1071" t="s">
        <v>643</v>
      </c>
      <c r="D1589" s="1072" t="s">
        <v>2121</v>
      </c>
    </row>
    <row r="1590" customFormat="false" ht="13.5" hidden="false" customHeight="false" outlineLevel="0" collapsed="false">
      <c r="C1590" s="1071" t="s">
        <v>643</v>
      </c>
      <c r="D1590" s="1072" t="s">
        <v>2122</v>
      </c>
    </row>
    <row r="1591" customFormat="false" ht="13.5" hidden="false" customHeight="false" outlineLevel="0" collapsed="false">
      <c r="C1591" s="1071" t="s">
        <v>643</v>
      </c>
      <c r="D1591" s="1072" t="s">
        <v>1140</v>
      </c>
    </row>
    <row r="1592" customFormat="false" ht="13.5" hidden="false" customHeight="false" outlineLevel="0" collapsed="false">
      <c r="C1592" s="1071" t="s">
        <v>643</v>
      </c>
      <c r="D1592" s="1072" t="s">
        <v>2123</v>
      </c>
    </row>
    <row r="1593" customFormat="false" ht="13.5" hidden="false" customHeight="false" outlineLevel="0" collapsed="false">
      <c r="C1593" s="1071" t="s">
        <v>643</v>
      </c>
      <c r="D1593" s="1072" t="s">
        <v>2124</v>
      </c>
    </row>
    <row r="1594" customFormat="false" ht="13.5" hidden="false" customHeight="false" outlineLevel="0" collapsed="false">
      <c r="C1594" s="1071" t="s">
        <v>643</v>
      </c>
      <c r="D1594" s="1072" t="s">
        <v>2125</v>
      </c>
    </row>
    <row r="1595" customFormat="false" ht="13.5" hidden="false" customHeight="false" outlineLevel="0" collapsed="false">
      <c r="C1595" s="1071" t="s">
        <v>643</v>
      </c>
      <c r="D1595" s="1072" t="s">
        <v>2126</v>
      </c>
    </row>
    <row r="1596" customFormat="false" ht="13.5" hidden="false" customHeight="false" outlineLevel="0" collapsed="false">
      <c r="C1596" s="1071" t="s">
        <v>643</v>
      </c>
      <c r="D1596" s="1072" t="s">
        <v>2127</v>
      </c>
    </row>
    <row r="1597" customFormat="false" ht="13.5" hidden="false" customHeight="false" outlineLevel="0" collapsed="false">
      <c r="C1597" s="1071" t="s">
        <v>643</v>
      </c>
      <c r="D1597" s="1072" t="s">
        <v>2128</v>
      </c>
    </row>
    <row r="1598" customFormat="false" ht="13.5" hidden="false" customHeight="false" outlineLevel="0" collapsed="false">
      <c r="C1598" s="1071" t="s">
        <v>643</v>
      </c>
      <c r="D1598" s="1072" t="s">
        <v>2129</v>
      </c>
    </row>
    <row r="1599" customFormat="false" ht="13.5" hidden="false" customHeight="false" outlineLevel="0" collapsed="false">
      <c r="C1599" s="1071" t="s">
        <v>643</v>
      </c>
      <c r="D1599" s="1072" t="s">
        <v>1253</v>
      </c>
    </row>
    <row r="1600" customFormat="false" ht="13.5" hidden="false" customHeight="false" outlineLevel="0" collapsed="false">
      <c r="C1600" s="1071" t="s">
        <v>643</v>
      </c>
      <c r="D1600" s="1072" t="s">
        <v>2130</v>
      </c>
    </row>
    <row r="1601" customFormat="false" ht="13.5" hidden="false" customHeight="false" outlineLevel="0" collapsed="false">
      <c r="C1601" s="1071" t="s">
        <v>643</v>
      </c>
      <c r="D1601" s="1072" t="s">
        <v>1654</v>
      </c>
    </row>
    <row r="1602" customFormat="false" ht="13.5" hidden="false" customHeight="false" outlineLevel="0" collapsed="false">
      <c r="C1602" s="1071" t="s">
        <v>643</v>
      </c>
      <c r="D1602" s="1072" t="s">
        <v>2131</v>
      </c>
    </row>
    <row r="1603" customFormat="false" ht="13.5" hidden="false" customHeight="false" outlineLevel="0" collapsed="false">
      <c r="C1603" s="1071" t="s">
        <v>643</v>
      </c>
      <c r="D1603" s="1072" t="s">
        <v>2132</v>
      </c>
    </row>
    <row r="1604" customFormat="false" ht="13.5" hidden="false" customHeight="false" outlineLevel="0" collapsed="false">
      <c r="C1604" s="1071" t="s">
        <v>643</v>
      </c>
      <c r="D1604" s="1072" t="s">
        <v>2133</v>
      </c>
    </row>
    <row r="1605" customFormat="false" ht="13.5" hidden="false" customHeight="false" outlineLevel="0" collapsed="false">
      <c r="C1605" s="1071" t="s">
        <v>643</v>
      </c>
      <c r="D1605" s="1072" t="s">
        <v>2134</v>
      </c>
    </row>
    <row r="1606" customFormat="false" ht="13.5" hidden="false" customHeight="false" outlineLevel="0" collapsed="false">
      <c r="C1606" s="1071" t="s">
        <v>643</v>
      </c>
      <c r="D1606" s="1072" t="s">
        <v>2135</v>
      </c>
    </row>
    <row r="1607" customFormat="false" ht="13.5" hidden="false" customHeight="false" outlineLevel="0" collapsed="false">
      <c r="C1607" s="1071" t="s">
        <v>643</v>
      </c>
      <c r="D1607" s="1072" t="s">
        <v>2136</v>
      </c>
    </row>
    <row r="1608" customFormat="false" ht="13.5" hidden="false" customHeight="false" outlineLevel="0" collapsed="false">
      <c r="C1608" s="1071" t="s">
        <v>643</v>
      </c>
      <c r="D1608" s="1072" t="s">
        <v>2137</v>
      </c>
    </row>
    <row r="1609" customFormat="false" ht="13.5" hidden="false" customHeight="false" outlineLevel="0" collapsed="false">
      <c r="C1609" s="1071" t="s">
        <v>643</v>
      </c>
      <c r="D1609" s="1072" t="s">
        <v>2138</v>
      </c>
    </row>
    <row r="1610" customFormat="false" ht="13.5" hidden="false" customHeight="false" outlineLevel="0" collapsed="false">
      <c r="C1610" s="1071" t="s">
        <v>643</v>
      </c>
      <c r="D1610" s="1072" t="s">
        <v>2139</v>
      </c>
    </row>
    <row r="1611" customFormat="false" ht="13.5" hidden="false" customHeight="false" outlineLevel="0" collapsed="false">
      <c r="C1611" s="1071" t="s">
        <v>643</v>
      </c>
      <c r="D1611" s="1072" t="s">
        <v>2140</v>
      </c>
    </row>
    <row r="1612" customFormat="false" ht="13.5" hidden="false" customHeight="false" outlineLevel="0" collapsed="false">
      <c r="C1612" s="1071" t="s">
        <v>643</v>
      </c>
      <c r="D1612" s="1072" t="s">
        <v>2141</v>
      </c>
    </row>
    <row r="1613" customFormat="false" ht="13.5" hidden="false" customHeight="false" outlineLevel="0" collapsed="false">
      <c r="C1613" s="1071" t="s">
        <v>643</v>
      </c>
      <c r="D1613" s="1072" t="s">
        <v>2142</v>
      </c>
    </row>
    <row r="1614" customFormat="false" ht="13.5" hidden="false" customHeight="false" outlineLevel="0" collapsed="false">
      <c r="C1614" s="1071" t="s">
        <v>643</v>
      </c>
      <c r="D1614" s="1072" t="s">
        <v>2143</v>
      </c>
    </row>
    <row r="1615" customFormat="false" ht="13.5" hidden="false" customHeight="false" outlineLevel="0" collapsed="false">
      <c r="C1615" s="1071" t="s">
        <v>643</v>
      </c>
      <c r="D1615" s="1072" t="s">
        <v>2144</v>
      </c>
    </row>
    <row r="1616" customFormat="false" ht="13.5" hidden="false" customHeight="false" outlineLevel="0" collapsed="false">
      <c r="C1616" s="1071" t="s">
        <v>643</v>
      </c>
      <c r="D1616" s="1072" t="s">
        <v>2145</v>
      </c>
    </row>
    <row r="1617" customFormat="false" ht="13.5" hidden="false" customHeight="false" outlineLevel="0" collapsed="false">
      <c r="C1617" s="1071" t="s">
        <v>643</v>
      </c>
      <c r="D1617" s="1072" t="s">
        <v>2146</v>
      </c>
    </row>
    <row r="1618" customFormat="false" ht="13.5" hidden="false" customHeight="false" outlineLevel="0" collapsed="false">
      <c r="C1618" s="1071" t="s">
        <v>643</v>
      </c>
      <c r="D1618" s="1072" t="s">
        <v>2147</v>
      </c>
    </row>
    <row r="1619" customFormat="false" ht="13.5" hidden="false" customHeight="false" outlineLevel="0" collapsed="false">
      <c r="C1619" s="1071" t="s">
        <v>643</v>
      </c>
      <c r="D1619" s="1072" t="s">
        <v>2148</v>
      </c>
    </row>
    <row r="1620" customFormat="false" ht="13.5" hidden="false" customHeight="false" outlineLevel="0" collapsed="false">
      <c r="C1620" s="1071" t="s">
        <v>643</v>
      </c>
      <c r="D1620" s="1072" t="s">
        <v>2149</v>
      </c>
    </row>
    <row r="1621" customFormat="false" ht="13.5" hidden="false" customHeight="false" outlineLevel="0" collapsed="false">
      <c r="C1621" s="1071" t="s">
        <v>643</v>
      </c>
      <c r="D1621" s="1072" t="s">
        <v>2150</v>
      </c>
    </row>
    <row r="1622" customFormat="false" ht="13.5" hidden="false" customHeight="false" outlineLevel="0" collapsed="false">
      <c r="C1622" s="1071" t="s">
        <v>646</v>
      </c>
      <c r="D1622" s="1072" t="s">
        <v>2151</v>
      </c>
    </row>
    <row r="1623" customFormat="false" ht="13.5" hidden="false" customHeight="false" outlineLevel="0" collapsed="false">
      <c r="C1623" s="1071" t="s">
        <v>646</v>
      </c>
      <c r="D1623" s="1072" t="s">
        <v>2152</v>
      </c>
    </row>
    <row r="1624" customFormat="false" ht="13.5" hidden="false" customHeight="false" outlineLevel="0" collapsed="false">
      <c r="C1624" s="1071" t="s">
        <v>646</v>
      </c>
      <c r="D1624" s="1072" t="s">
        <v>2153</v>
      </c>
    </row>
    <row r="1625" customFormat="false" ht="13.5" hidden="false" customHeight="false" outlineLevel="0" collapsed="false">
      <c r="C1625" s="1071" t="s">
        <v>646</v>
      </c>
      <c r="D1625" s="1072" t="s">
        <v>2154</v>
      </c>
    </row>
    <row r="1626" customFormat="false" ht="13.5" hidden="false" customHeight="false" outlineLevel="0" collapsed="false">
      <c r="C1626" s="1071" t="s">
        <v>646</v>
      </c>
      <c r="D1626" s="1072" t="s">
        <v>2155</v>
      </c>
    </row>
    <row r="1627" customFormat="false" ht="13.5" hidden="false" customHeight="false" outlineLevel="0" collapsed="false">
      <c r="C1627" s="1071" t="s">
        <v>646</v>
      </c>
      <c r="D1627" s="1072" t="s">
        <v>2156</v>
      </c>
    </row>
    <row r="1628" customFormat="false" ht="13.5" hidden="false" customHeight="false" outlineLevel="0" collapsed="false">
      <c r="C1628" s="1071" t="s">
        <v>646</v>
      </c>
      <c r="D1628" s="1072" t="s">
        <v>2157</v>
      </c>
    </row>
    <row r="1629" customFormat="false" ht="13.5" hidden="false" customHeight="false" outlineLevel="0" collapsed="false">
      <c r="C1629" s="1071" t="s">
        <v>646</v>
      </c>
      <c r="D1629" s="1072" t="s">
        <v>2158</v>
      </c>
    </row>
    <row r="1630" customFormat="false" ht="13.5" hidden="false" customHeight="false" outlineLevel="0" collapsed="false">
      <c r="C1630" s="1071" t="s">
        <v>646</v>
      </c>
      <c r="D1630" s="1072" t="s">
        <v>2159</v>
      </c>
    </row>
    <row r="1631" customFormat="false" ht="13.5" hidden="false" customHeight="false" outlineLevel="0" collapsed="false">
      <c r="C1631" s="1071" t="s">
        <v>646</v>
      </c>
      <c r="D1631" s="1072" t="s">
        <v>2160</v>
      </c>
    </row>
    <row r="1632" customFormat="false" ht="13.5" hidden="false" customHeight="false" outlineLevel="0" collapsed="false">
      <c r="C1632" s="1071" t="s">
        <v>646</v>
      </c>
      <c r="D1632" s="1072" t="s">
        <v>2161</v>
      </c>
    </row>
    <row r="1633" customFormat="false" ht="13.5" hidden="false" customHeight="false" outlineLevel="0" collapsed="false">
      <c r="C1633" s="1071" t="s">
        <v>646</v>
      </c>
      <c r="D1633" s="1072" t="s">
        <v>2162</v>
      </c>
    </row>
    <row r="1634" customFormat="false" ht="13.5" hidden="false" customHeight="false" outlineLevel="0" collapsed="false">
      <c r="C1634" s="1071" t="s">
        <v>646</v>
      </c>
      <c r="D1634" s="1072" t="s">
        <v>2163</v>
      </c>
    </row>
    <row r="1635" customFormat="false" ht="13.5" hidden="false" customHeight="false" outlineLevel="0" collapsed="false">
      <c r="C1635" s="1071" t="s">
        <v>646</v>
      </c>
      <c r="D1635" s="1072" t="s">
        <v>2164</v>
      </c>
    </row>
    <row r="1636" customFormat="false" ht="13.5" hidden="false" customHeight="false" outlineLevel="0" collapsed="false">
      <c r="C1636" s="1071" t="s">
        <v>646</v>
      </c>
      <c r="D1636" s="1072" t="s">
        <v>2165</v>
      </c>
    </row>
    <row r="1637" customFormat="false" ht="13.5" hidden="false" customHeight="false" outlineLevel="0" collapsed="false">
      <c r="C1637" s="1071" t="s">
        <v>646</v>
      </c>
      <c r="D1637" s="1072" t="s">
        <v>2166</v>
      </c>
    </row>
    <row r="1638" customFormat="false" ht="13.5" hidden="false" customHeight="false" outlineLevel="0" collapsed="false">
      <c r="C1638" s="1071" t="s">
        <v>646</v>
      </c>
      <c r="D1638" s="1072" t="s">
        <v>2167</v>
      </c>
    </row>
    <row r="1639" customFormat="false" ht="13.5" hidden="false" customHeight="false" outlineLevel="0" collapsed="false">
      <c r="C1639" s="1071" t="s">
        <v>646</v>
      </c>
      <c r="D1639" s="1072" t="s">
        <v>2168</v>
      </c>
    </row>
    <row r="1640" customFormat="false" ht="13.5" hidden="false" customHeight="false" outlineLevel="0" collapsed="false">
      <c r="C1640" s="1071" t="s">
        <v>649</v>
      </c>
      <c r="D1640" s="1072" t="s">
        <v>2169</v>
      </c>
    </row>
    <row r="1641" customFormat="false" ht="13.5" hidden="false" customHeight="false" outlineLevel="0" collapsed="false">
      <c r="C1641" s="1071" t="s">
        <v>649</v>
      </c>
      <c r="D1641" s="1072" t="s">
        <v>2170</v>
      </c>
    </row>
    <row r="1642" customFormat="false" ht="13.5" hidden="false" customHeight="false" outlineLevel="0" collapsed="false">
      <c r="C1642" s="1071" t="s">
        <v>649</v>
      </c>
      <c r="D1642" s="1072" t="s">
        <v>2171</v>
      </c>
    </row>
    <row r="1643" customFormat="false" ht="13.5" hidden="false" customHeight="false" outlineLevel="0" collapsed="false">
      <c r="C1643" s="1071" t="s">
        <v>649</v>
      </c>
      <c r="D1643" s="1072" t="s">
        <v>2172</v>
      </c>
    </row>
    <row r="1644" customFormat="false" ht="13.5" hidden="false" customHeight="false" outlineLevel="0" collapsed="false">
      <c r="C1644" s="1071" t="s">
        <v>649</v>
      </c>
      <c r="D1644" s="1072" t="s">
        <v>2173</v>
      </c>
    </row>
    <row r="1645" customFormat="false" ht="13.5" hidden="false" customHeight="false" outlineLevel="0" collapsed="false">
      <c r="C1645" s="1071" t="s">
        <v>649</v>
      </c>
      <c r="D1645" s="1072" t="s">
        <v>2174</v>
      </c>
    </row>
    <row r="1646" customFormat="false" ht="13.5" hidden="false" customHeight="false" outlineLevel="0" collapsed="false">
      <c r="C1646" s="1071" t="s">
        <v>649</v>
      </c>
      <c r="D1646" s="1072" t="s">
        <v>2175</v>
      </c>
    </row>
    <row r="1647" customFormat="false" ht="13.5" hidden="false" customHeight="false" outlineLevel="0" collapsed="false">
      <c r="C1647" s="1071" t="s">
        <v>649</v>
      </c>
      <c r="D1647" s="1072" t="s">
        <v>2176</v>
      </c>
    </row>
    <row r="1648" customFormat="false" ht="13.5" hidden="false" customHeight="false" outlineLevel="0" collapsed="false">
      <c r="C1648" s="1071" t="s">
        <v>649</v>
      </c>
      <c r="D1648" s="1072" t="s">
        <v>2177</v>
      </c>
    </row>
    <row r="1649" customFormat="false" ht="13.5" hidden="false" customHeight="false" outlineLevel="0" collapsed="false">
      <c r="C1649" s="1071" t="s">
        <v>649</v>
      </c>
      <c r="D1649" s="1072" t="s">
        <v>2178</v>
      </c>
    </row>
    <row r="1650" customFormat="false" ht="13.5" hidden="false" customHeight="false" outlineLevel="0" collapsed="false">
      <c r="C1650" s="1071" t="s">
        <v>649</v>
      </c>
      <c r="D1650" s="1072" t="s">
        <v>2179</v>
      </c>
    </row>
    <row r="1651" customFormat="false" ht="13.5" hidden="false" customHeight="false" outlineLevel="0" collapsed="false">
      <c r="C1651" s="1071" t="s">
        <v>649</v>
      </c>
      <c r="D1651" s="1072" t="s">
        <v>2180</v>
      </c>
    </row>
    <row r="1652" customFormat="false" ht="13.5" hidden="false" customHeight="false" outlineLevel="0" collapsed="false">
      <c r="C1652" s="1071" t="s">
        <v>649</v>
      </c>
      <c r="D1652" s="1072" t="s">
        <v>2181</v>
      </c>
    </row>
    <row r="1653" customFormat="false" ht="13.5" hidden="false" customHeight="false" outlineLevel="0" collapsed="false">
      <c r="C1653" s="1071" t="s">
        <v>649</v>
      </c>
      <c r="D1653" s="1072" t="s">
        <v>2182</v>
      </c>
    </row>
    <row r="1654" customFormat="false" ht="13.5" hidden="false" customHeight="false" outlineLevel="0" collapsed="false">
      <c r="C1654" s="1071" t="s">
        <v>649</v>
      </c>
      <c r="D1654" s="1072" t="s">
        <v>2183</v>
      </c>
    </row>
    <row r="1655" customFormat="false" ht="13.5" hidden="false" customHeight="false" outlineLevel="0" collapsed="false">
      <c r="C1655" s="1071" t="s">
        <v>649</v>
      </c>
      <c r="D1655" s="1072" t="s">
        <v>2184</v>
      </c>
    </row>
    <row r="1656" customFormat="false" ht="13.5" hidden="false" customHeight="false" outlineLevel="0" collapsed="false">
      <c r="C1656" s="1071" t="s">
        <v>649</v>
      </c>
      <c r="D1656" s="1072" t="s">
        <v>2185</v>
      </c>
    </row>
    <row r="1657" customFormat="false" ht="13.5" hidden="false" customHeight="false" outlineLevel="0" collapsed="false">
      <c r="C1657" s="1071" t="s">
        <v>649</v>
      </c>
      <c r="D1657" s="1072" t="s">
        <v>2186</v>
      </c>
    </row>
    <row r="1658" customFormat="false" ht="13.5" hidden="false" customHeight="false" outlineLevel="0" collapsed="false">
      <c r="C1658" s="1071" t="s">
        <v>649</v>
      </c>
      <c r="D1658" s="1072" t="s">
        <v>2187</v>
      </c>
    </row>
    <row r="1659" customFormat="false" ht="13.5" hidden="false" customHeight="false" outlineLevel="0" collapsed="false">
      <c r="C1659" s="1071" t="s">
        <v>649</v>
      </c>
      <c r="D1659" s="1072" t="s">
        <v>2188</v>
      </c>
    </row>
    <row r="1660" customFormat="false" ht="13.5" hidden="false" customHeight="false" outlineLevel="0" collapsed="false">
      <c r="C1660" s="1071" t="s">
        <v>649</v>
      </c>
      <c r="D1660" s="1072" t="s">
        <v>2189</v>
      </c>
    </row>
    <row r="1661" customFormat="false" ht="13.5" hidden="false" customHeight="false" outlineLevel="0" collapsed="false">
      <c r="C1661" s="1071" t="s">
        <v>649</v>
      </c>
      <c r="D1661" s="1072" t="s">
        <v>2190</v>
      </c>
    </row>
    <row r="1662" customFormat="false" ht="13.5" hidden="false" customHeight="false" outlineLevel="0" collapsed="false">
      <c r="C1662" s="1071" t="s">
        <v>649</v>
      </c>
      <c r="D1662" s="1072" t="s">
        <v>1190</v>
      </c>
    </row>
    <row r="1663" customFormat="false" ht="13.5" hidden="false" customHeight="false" outlineLevel="0" collapsed="false">
      <c r="C1663" s="1071" t="s">
        <v>649</v>
      </c>
      <c r="D1663" s="1072" t="s">
        <v>2191</v>
      </c>
    </row>
    <row r="1664" customFormat="false" ht="13.5" hidden="false" customHeight="false" outlineLevel="0" collapsed="false">
      <c r="C1664" s="1071" t="s">
        <v>649</v>
      </c>
      <c r="D1664" s="1072" t="s">
        <v>2192</v>
      </c>
    </row>
    <row r="1665" customFormat="false" ht="13.5" hidden="false" customHeight="false" outlineLevel="0" collapsed="false">
      <c r="C1665" s="1071" t="s">
        <v>649</v>
      </c>
      <c r="D1665" s="1072" t="s">
        <v>2193</v>
      </c>
    </row>
    <row r="1666" customFormat="false" ht="13.5" hidden="false" customHeight="false" outlineLevel="0" collapsed="false">
      <c r="C1666" s="1071" t="s">
        <v>652</v>
      </c>
      <c r="D1666" s="1072" t="s">
        <v>2194</v>
      </c>
    </row>
    <row r="1667" customFormat="false" ht="13.5" hidden="false" customHeight="false" outlineLevel="0" collapsed="false">
      <c r="C1667" s="1071" t="s">
        <v>652</v>
      </c>
      <c r="D1667" s="1072" t="s">
        <v>2195</v>
      </c>
    </row>
    <row r="1668" customFormat="false" ht="13.5" hidden="false" customHeight="false" outlineLevel="0" collapsed="false">
      <c r="C1668" s="1071" t="s">
        <v>652</v>
      </c>
      <c r="D1668" s="1072" t="s">
        <v>2196</v>
      </c>
    </row>
    <row r="1669" customFormat="false" ht="13.5" hidden="false" customHeight="false" outlineLevel="0" collapsed="false">
      <c r="C1669" s="1071" t="s">
        <v>652</v>
      </c>
      <c r="D1669" s="1072" t="s">
        <v>2197</v>
      </c>
    </row>
    <row r="1670" customFormat="false" ht="13.5" hidden="false" customHeight="false" outlineLevel="0" collapsed="false">
      <c r="C1670" s="1071" t="s">
        <v>652</v>
      </c>
      <c r="D1670" s="1072" t="s">
        <v>2198</v>
      </c>
    </row>
    <row r="1671" customFormat="false" ht="13.5" hidden="false" customHeight="false" outlineLevel="0" collapsed="false">
      <c r="C1671" s="1071" t="s">
        <v>652</v>
      </c>
      <c r="D1671" s="1072" t="s">
        <v>2199</v>
      </c>
    </row>
    <row r="1672" customFormat="false" ht="13.5" hidden="false" customHeight="false" outlineLevel="0" collapsed="false">
      <c r="C1672" s="1071" t="s">
        <v>652</v>
      </c>
      <c r="D1672" s="1072" t="s">
        <v>2200</v>
      </c>
    </row>
    <row r="1673" customFormat="false" ht="13.5" hidden="false" customHeight="false" outlineLevel="0" collapsed="false">
      <c r="C1673" s="1071" t="s">
        <v>652</v>
      </c>
      <c r="D1673" s="1072" t="s">
        <v>2201</v>
      </c>
    </row>
    <row r="1674" customFormat="false" ht="13.5" hidden="false" customHeight="false" outlineLevel="0" collapsed="false">
      <c r="C1674" s="1071" t="s">
        <v>652</v>
      </c>
      <c r="D1674" s="1072" t="s">
        <v>2202</v>
      </c>
    </row>
    <row r="1675" customFormat="false" ht="13.5" hidden="false" customHeight="false" outlineLevel="0" collapsed="false">
      <c r="C1675" s="1071" t="s">
        <v>652</v>
      </c>
      <c r="D1675" s="1072" t="s">
        <v>2203</v>
      </c>
    </row>
    <row r="1676" customFormat="false" ht="13.5" hidden="false" customHeight="false" outlineLevel="0" collapsed="false">
      <c r="C1676" s="1071" t="s">
        <v>652</v>
      </c>
      <c r="D1676" s="1072" t="s">
        <v>2204</v>
      </c>
    </row>
    <row r="1677" customFormat="false" ht="13.5" hidden="false" customHeight="false" outlineLevel="0" collapsed="false">
      <c r="C1677" s="1071" t="s">
        <v>652</v>
      </c>
      <c r="D1677" s="1072" t="s">
        <v>2205</v>
      </c>
    </row>
    <row r="1678" customFormat="false" ht="13.5" hidden="false" customHeight="false" outlineLevel="0" collapsed="false">
      <c r="C1678" s="1071" t="s">
        <v>652</v>
      </c>
      <c r="D1678" s="1072" t="s">
        <v>2206</v>
      </c>
    </row>
    <row r="1679" customFormat="false" ht="13.5" hidden="false" customHeight="false" outlineLevel="0" collapsed="false">
      <c r="C1679" s="1071" t="s">
        <v>652</v>
      </c>
      <c r="D1679" s="1072" t="s">
        <v>2207</v>
      </c>
    </row>
    <row r="1680" customFormat="false" ht="13.5" hidden="false" customHeight="false" outlineLevel="0" collapsed="false">
      <c r="C1680" s="1071" t="s">
        <v>652</v>
      </c>
      <c r="D1680" s="1072" t="s">
        <v>2208</v>
      </c>
    </row>
    <row r="1681" customFormat="false" ht="13.5" hidden="false" customHeight="false" outlineLevel="0" collapsed="false">
      <c r="C1681" s="1071" t="s">
        <v>652</v>
      </c>
      <c r="D1681" s="1072" t="s">
        <v>2209</v>
      </c>
    </row>
    <row r="1682" customFormat="false" ht="13.5" hidden="false" customHeight="false" outlineLevel="0" collapsed="false">
      <c r="C1682" s="1071" t="s">
        <v>652</v>
      </c>
      <c r="D1682" s="1072" t="s">
        <v>2210</v>
      </c>
    </row>
    <row r="1683" customFormat="false" ht="13.5" hidden="false" customHeight="false" outlineLevel="0" collapsed="false">
      <c r="C1683" s="1071" t="s">
        <v>652</v>
      </c>
      <c r="D1683" s="1072" t="s">
        <v>2211</v>
      </c>
    </row>
    <row r="1684" customFormat="false" ht="13.5" hidden="false" customHeight="false" outlineLevel="0" collapsed="false">
      <c r="C1684" s="1071" t="s">
        <v>652</v>
      </c>
      <c r="D1684" s="1072" t="s">
        <v>2212</v>
      </c>
    </row>
    <row r="1685" customFormat="false" ht="13.5" hidden="false" customHeight="false" outlineLevel="0" collapsed="false">
      <c r="C1685" s="1071" t="s">
        <v>652</v>
      </c>
      <c r="D1685" s="1072" t="s">
        <v>2213</v>
      </c>
    </row>
    <row r="1686" customFormat="false" ht="13.5" hidden="false" customHeight="false" outlineLevel="0" collapsed="false">
      <c r="C1686" s="1071" t="s">
        <v>652</v>
      </c>
      <c r="D1686" s="1072" t="s">
        <v>2214</v>
      </c>
    </row>
    <row r="1687" customFormat="false" ht="13.5" hidden="false" customHeight="false" outlineLevel="0" collapsed="false">
      <c r="C1687" s="1071" t="s">
        <v>652</v>
      </c>
      <c r="D1687" s="1072" t="s">
        <v>2215</v>
      </c>
    </row>
    <row r="1688" customFormat="false" ht="13.5" hidden="false" customHeight="false" outlineLevel="0" collapsed="false">
      <c r="C1688" s="1071" t="s">
        <v>652</v>
      </c>
      <c r="D1688" s="1072" t="s">
        <v>2216</v>
      </c>
    </row>
    <row r="1689" customFormat="false" ht="13.5" hidden="false" customHeight="false" outlineLevel="0" collapsed="false">
      <c r="C1689" s="1071" t="s">
        <v>652</v>
      </c>
      <c r="D1689" s="1072" t="s">
        <v>2217</v>
      </c>
    </row>
    <row r="1690" customFormat="false" ht="13.5" hidden="false" customHeight="false" outlineLevel="0" collapsed="false">
      <c r="C1690" s="1071" t="s">
        <v>652</v>
      </c>
      <c r="D1690" s="1072" t="s">
        <v>2218</v>
      </c>
    </row>
    <row r="1691" customFormat="false" ht="13.5" hidden="false" customHeight="false" outlineLevel="0" collapsed="false">
      <c r="C1691" s="1071" t="s">
        <v>652</v>
      </c>
      <c r="D1691" s="1072" t="s">
        <v>2219</v>
      </c>
    </row>
    <row r="1692" customFormat="false" ht="13.5" hidden="false" customHeight="false" outlineLevel="0" collapsed="false">
      <c r="C1692" s="1071" t="s">
        <v>652</v>
      </c>
      <c r="D1692" s="1072" t="s">
        <v>2220</v>
      </c>
    </row>
    <row r="1693" customFormat="false" ht="13.5" hidden="false" customHeight="false" outlineLevel="0" collapsed="false">
      <c r="C1693" s="1071" t="s">
        <v>652</v>
      </c>
      <c r="D1693" s="1072" t="s">
        <v>2221</v>
      </c>
    </row>
    <row r="1694" customFormat="false" ht="13.5" hidden="false" customHeight="false" outlineLevel="0" collapsed="false">
      <c r="C1694" s="1071" t="s">
        <v>652</v>
      </c>
      <c r="D1694" s="1072" t="s">
        <v>2222</v>
      </c>
    </row>
    <row r="1695" customFormat="false" ht="13.5" hidden="false" customHeight="false" outlineLevel="0" collapsed="false">
      <c r="C1695" s="1071" t="s">
        <v>652</v>
      </c>
      <c r="D1695" s="1072" t="s">
        <v>2223</v>
      </c>
    </row>
    <row r="1696" customFormat="false" ht="13.5" hidden="false" customHeight="false" outlineLevel="0" collapsed="false">
      <c r="C1696" s="1071" t="s">
        <v>652</v>
      </c>
      <c r="D1696" s="1072" t="s">
        <v>2224</v>
      </c>
    </row>
    <row r="1697" customFormat="false" ht="13.5" hidden="false" customHeight="false" outlineLevel="0" collapsed="false">
      <c r="C1697" s="1071" t="s">
        <v>652</v>
      </c>
      <c r="D1697" s="1072" t="s">
        <v>2225</v>
      </c>
    </row>
    <row r="1698" customFormat="false" ht="13.5" hidden="false" customHeight="false" outlineLevel="0" collapsed="false">
      <c r="C1698" s="1071" t="s">
        <v>652</v>
      </c>
      <c r="D1698" s="1072" t="s">
        <v>2226</v>
      </c>
    </row>
    <row r="1699" customFormat="false" ht="13.5" hidden="false" customHeight="false" outlineLevel="0" collapsed="false">
      <c r="C1699" s="1071" t="s">
        <v>652</v>
      </c>
      <c r="D1699" s="1072" t="s">
        <v>2227</v>
      </c>
    </row>
    <row r="1700" customFormat="false" ht="13.5" hidden="false" customHeight="false" outlineLevel="0" collapsed="false">
      <c r="C1700" s="1071" t="s">
        <v>652</v>
      </c>
      <c r="D1700" s="1072" t="s">
        <v>2228</v>
      </c>
    </row>
    <row r="1701" customFormat="false" ht="13.5" hidden="false" customHeight="false" outlineLevel="0" collapsed="false">
      <c r="C1701" s="1071" t="s">
        <v>652</v>
      </c>
      <c r="D1701" s="1072" t="s">
        <v>2229</v>
      </c>
    </row>
    <row r="1702" customFormat="false" ht="13.5" hidden="false" customHeight="false" outlineLevel="0" collapsed="false">
      <c r="C1702" s="1071" t="s">
        <v>652</v>
      </c>
      <c r="D1702" s="1072" t="s">
        <v>2230</v>
      </c>
    </row>
    <row r="1703" customFormat="false" ht="13.5" hidden="false" customHeight="false" outlineLevel="0" collapsed="false">
      <c r="C1703" s="1071" t="s">
        <v>652</v>
      </c>
      <c r="D1703" s="1072" t="s">
        <v>2231</v>
      </c>
    </row>
    <row r="1704" customFormat="false" ht="13.5" hidden="false" customHeight="false" outlineLevel="0" collapsed="false">
      <c r="C1704" s="1071" t="s">
        <v>652</v>
      </c>
      <c r="D1704" s="1072" t="s">
        <v>2232</v>
      </c>
    </row>
    <row r="1705" customFormat="false" ht="13.5" hidden="false" customHeight="false" outlineLevel="0" collapsed="false">
      <c r="C1705" s="1071" t="s">
        <v>652</v>
      </c>
      <c r="D1705" s="1072" t="s">
        <v>2233</v>
      </c>
    </row>
    <row r="1706" customFormat="false" ht="13.5" hidden="false" customHeight="false" outlineLevel="0" collapsed="false">
      <c r="C1706" s="1071" t="s">
        <v>652</v>
      </c>
      <c r="D1706" s="1072" t="s">
        <v>2234</v>
      </c>
    </row>
    <row r="1707" customFormat="false" ht="13.5" hidden="false" customHeight="false" outlineLevel="0" collapsed="false">
      <c r="C1707" s="1071" t="s">
        <v>652</v>
      </c>
      <c r="D1707" s="1072" t="s">
        <v>2235</v>
      </c>
    </row>
    <row r="1708" customFormat="false" ht="13.5" hidden="false" customHeight="false" outlineLevel="0" collapsed="false">
      <c r="C1708" s="1071" t="s">
        <v>652</v>
      </c>
      <c r="D1708" s="1072" t="s">
        <v>2236</v>
      </c>
    </row>
    <row r="1709" customFormat="false" ht="13.5" hidden="false" customHeight="false" outlineLevel="0" collapsed="false">
      <c r="C1709" s="1071" t="s">
        <v>655</v>
      </c>
      <c r="D1709" s="1072" t="s">
        <v>2237</v>
      </c>
    </row>
    <row r="1710" customFormat="false" ht="13.5" hidden="false" customHeight="false" outlineLevel="0" collapsed="false">
      <c r="C1710" s="1071" t="s">
        <v>655</v>
      </c>
      <c r="D1710" s="1072" t="s">
        <v>2238</v>
      </c>
    </row>
    <row r="1711" customFormat="false" ht="13.5" hidden="false" customHeight="false" outlineLevel="0" collapsed="false">
      <c r="C1711" s="1071" t="s">
        <v>655</v>
      </c>
      <c r="D1711" s="1072" t="s">
        <v>2239</v>
      </c>
    </row>
    <row r="1712" customFormat="false" ht="13.5" hidden="false" customHeight="false" outlineLevel="0" collapsed="false">
      <c r="C1712" s="1071" t="s">
        <v>655</v>
      </c>
      <c r="D1712" s="1072" t="s">
        <v>2240</v>
      </c>
    </row>
    <row r="1713" customFormat="false" ht="13.5" hidden="false" customHeight="false" outlineLevel="0" collapsed="false">
      <c r="C1713" s="1071" t="s">
        <v>655</v>
      </c>
      <c r="D1713" s="1072" t="s">
        <v>2241</v>
      </c>
    </row>
    <row r="1714" customFormat="false" ht="13.5" hidden="false" customHeight="false" outlineLevel="0" collapsed="false">
      <c r="C1714" s="1071" t="s">
        <v>655</v>
      </c>
      <c r="D1714" s="1072" t="s">
        <v>2242</v>
      </c>
    </row>
    <row r="1715" customFormat="false" ht="13.5" hidden="false" customHeight="false" outlineLevel="0" collapsed="false">
      <c r="C1715" s="1071" t="s">
        <v>655</v>
      </c>
      <c r="D1715" s="1072" t="s">
        <v>2243</v>
      </c>
    </row>
    <row r="1716" customFormat="false" ht="13.5" hidden="false" customHeight="false" outlineLevel="0" collapsed="false">
      <c r="C1716" s="1071" t="s">
        <v>655</v>
      </c>
      <c r="D1716" s="1072" t="s">
        <v>2244</v>
      </c>
    </row>
    <row r="1717" customFormat="false" ht="13.5" hidden="false" customHeight="false" outlineLevel="0" collapsed="false">
      <c r="C1717" s="1071" t="s">
        <v>655</v>
      </c>
      <c r="D1717" s="1072" t="s">
        <v>2245</v>
      </c>
    </row>
    <row r="1718" customFormat="false" ht="13.5" hidden="false" customHeight="false" outlineLevel="0" collapsed="false">
      <c r="C1718" s="1071" t="s">
        <v>655</v>
      </c>
      <c r="D1718" s="1072" t="s">
        <v>2246</v>
      </c>
    </row>
    <row r="1719" customFormat="false" ht="13.5" hidden="false" customHeight="false" outlineLevel="0" collapsed="false">
      <c r="C1719" s="1071" t="s">
        <v>655</v>
      </c>
      <c r="D1719" s="1072" t="s">
        <v>2247</v>
      </c>
    </row>
    <row r="1720" customFormat="false" ht="13.5" hidden="false" customHeight="false" outlineLevel="0" collapsed="false">
      <c r="C1720" s="1071" t="s">
        <v>655</v>
      </c>
      <c r="D1720" s="1072" t="s">
        <v>2248</v>
      </c>
    </row>
    <row r="1721" customFormat="false" ht="13.5" hidden="false" customHeight="false" outlineLevel="0" collapsed="false">
      <c r="C1721" s="1071" t="s">
        <v>655</v>
      </c>
      <c r="D1721" s="1072" t="s">
        <v>2249</v>
      </c>
    </row>
    <row r="1722" customFormat="false" ht="13.5" hidden="false" customHeight="false" outlineLevel="0" collapsed="false">
      <c r="C1722" s="1071" t="s">
        <v>655</v>
      </c>
      <c r="D1722" s="1072" t="s">
        <v>2250</v>
      </c>
    </row>
    <row r="1723" customFormat="false" ht="13.5" hidden="false" customHeight="false" outlineLevel="0" collapsed="false">
      <c r="C1723" s="1071" t="s">
        <v>655</v>
      </c>
      <c r="D1723" s="1072" t="s">
        <v>2251</v>
      </c>
    </row>
    <row r="1724" customFormat="false" ht="13.5" hidden="false" customHeight="false" outlineLevel="0" collapsed="false">
      <c r="C1724" s="1071" t="s">
        <v>655</v>
      </c>
      <c r="D1724" s="1072" t="s">
        <v>2252</v>
      </c>
    </row>
    <row r="1725" customFormat="false" ht="13.5" hidden="false" customHeight="false" outlineLevel="0" collapsed="false">
      <c r="C1725" s="1071" t="s">
        <v>655</v>
      </c>
      <c r="D1725" s="1072" t="s">
        <v>2253</v>
      </c>
    </row>
    <row r="1726" customFormat="false" ht="13.5" hidden="false" customHeight="false" outlineLevel="0" collapsed="false">
      <c r="C1726" s="1071" t="s">
        <v>655</v>
      </c>
      <c r="D1726" s="1072" t="s">
        <v>2254</v>
      </c>
    </row>
    <row r="1727" customFormat="false" ht="13.5" hidden="false" customHeight="false" outlineLevel="0" collapsed="false">
      <c r="C1727" s="1071" t="s">
        <v>655</v>
      </c>
      <c r="D1727" s="1072" t="s">
        <v>2255</v>
      </c>
    </row>
    <row r="1728" customFormat="false" ht="13.5" hidden="false" customHeight="false" outlineLevel="0" collapsed="false">
      <c r="C1728" s="1071" t="s">
        <v>655</v>
      </c>
      <c r="D1728" s="1072" t="s">
        <v>2256</v>
      </c>
    </row>
    <row r="1729" customFormat="false" ht="13.5" hidden="false" customHeight="false" outlineLevel="0" collapsed="false">
      <c r="C1729" s="1071" t="s">
        <v>655</v>
      </c>
      <c r="D1729" s="1072" t="s">
        <v>2257</v>
      </c>
    </row>
    <row r="1730" customFormat="false" ht="13.5" hidden="false" customHeight="false" outlineLevel="0" collapsed="false">
      <c r="C1730" s="1071" t="s">
        <v>655</v>
      </c>
      <c r="D1730" s="1072" t="s">
        <v>2258</v>
      </c>
    </row>
    <row r="1731" customFormat="false" ht="13.5" hidden="false" customHeight="false" outlineLevel="0" collapsed="false">
      <c r="C1731" s="1071" t="s">
        <v>655</v>
      </c>
      <c r="D1731" s="1072" t="s">
        <v>2259</v>
      </c>
    </row>
    <row r="1732" customFormat="false" ht="13.5" hidden="false" customHeight="false" outlineLevel="0" collapsed="false">
      <c r="C1732" s="1071" t="s">
        <v>655</v>
      </c>
      <c r="D1732" s="1072" t="s">
        <v>2260</v>
      </c>
    </row>
    <row r="1733" customFormat="false" ht="13.5" hidden="false" customHeight="false" outlineLevel="0" collapsed="false">
      <c r="C1733" s="1071" t="s">
        <v>655</v>
      </c>
      <c r="D1733" s="1072" t="s">
        <v>2261</v>
      </c>
    </row>
    <row r="1734" customFormat="false" ht="13.5" hidden="false" customHeight="false" outlineLevel="0" collapsed="false">
      <c r="C1734" s="1071" t="s">
        <v>655</v>
      </c>
      <c r="D1734" s="1072" t="s">
        <v>2262</v>
      </c>
    </row>
    <row r="1735" customFormat="false" ht="13.5" hidden="false" customHeight="false" outlineLevel="0" collapsed="false">
      <c r="C1735" s="1071" t="s">
        <v>655</v>
      </c>
      <c r="D1735" s="1072" t="s">
        <v>2263</v>
      </c>
    </row>
    <row r="1736" customFormat="false" ht="13.5" hidden="false" customHeight="false" outlineLevel="0" collapsed="false">
      <c r="C1736" s="1071" t="s">
        <v>655</v>
      </c>
      <c r="D1736" s="1072" t="s">
        <v>2264</v>
      </c>
    </row>
    <row r="1737" customFormat="false" ht="13.5" hidden="false" customHeight="false" outlineLevel="0" collapsed="false">
      <c r="C1737" s="1071" t="s">
        <v>655</v>
      </c>
      <c r="D1737" s="1072" t="s">
        <v>2265</v>
      </c>
    </row>
    <row r="1738" customFormat="false" ht="13.5" hidden="false" customHeight="false" outlineLevel="0" collapsed="false">
      <c r="C1738" s="1071" t="s">
        <v>655</v>
      </c>
      <c r="D1738" s="1072" t="s">
        <v>2266</v>
      </c>
    </row>
    <row r="1739" customFormat="false" ht="13.5" hidden="false" customHeight="false" outlineLevel="0" collapsed="false">
      <c r="C1739" s="1071" t="s">
        <v>655</v>
      </c>
      <c r="D1739" s="1072" t="s">
        <v>2267</v>
      </c>
    </row>
    <row r="1740" customFormat="false" ht="13.5" hidden="false" customHeight="false" outlineLevel="0" collapsed="false">
      <c r="C1740" s="1071" t="s">
        <v>655</v>
      </c>
      <c r="D1740" s="1072" t="s">
        <v>2268</v>
      </c>
    </row>
    <row r="1741" customFormat="false" ht="13.5" hidden="false" customHeight="false" outlineLevel="0" collapsed="false">
      <c r="C1741" s="1071" t="s">
        <v>655</v>
      </c>
      <c r="D1741" s="1072" t="s">
        <v>2269</v>
      </c>
    </row>
    <row r="1742" customFormat="false" ht="13.5" hidden="false" customHeight="false" outlineLevel="0" collapsed="false">
      <c r="C1742" s="1071" t="s">
        <v>655</v>
      </c>
      <c r="D1742" s="1072" t="s">
        <v>2270</v>
      </c>
    </row>
    <row r="1743" customFormat="false" ht="13.5" hidden="false" customHeight="false" outlineLevel="0" collapsed="false">
      <c r="C1743" s="1071" t="s">
        <v>655</v>
      </c>
      <c r="D1743" s="1072" t="s">
        <v>2271</v>
      </c>
    </row>
    <row r="1744" customFormat="false" ht="13.5" hidden="false" customHeight="false" outlineLevel="0" collapsed="false">
      <c r="C1744" s="1071" t="s">
        <v>655</v>
      </c>
      <c r="D1744" s="1072" t="s">
        <v>2272</v>
      </c>
    </row>
    <row r="1745" customFormat="false" ht="13.5" hidden="false" customHeight="false" outlineLevel="0" collapsed="false">
      <c r="C1745" s="1071" t="s">
        <v>655</v>
      </c>
      <c r="D1745" s="1072" t="s">
        <v>2273</v>
      </c>
    </row>
    <row r="1746" customFormat="false" ht="13.5" hidden="false" customHeight="false" outlineLevel="0" collapsed="false">
      <c r="C1746" s="1071" t="s">
        <v>655</v>
      </c>
      <c r="D1746" s="1072" t="s">
        <v>2274</v>
      </c>
    </row>
    <row r="1747" customFormat="false" ht="13.5" hidden="false" customHeight="false" outlineLevel="0" collapsed="false">
      <c r="C1747" s="1071" t="s">
        <v>655</v>
      </c>
      <c r="D1747" s="1072" t="s">
        <v>2275</v>
      </c>
    </row>
    <row r="1748" customFormat="false" ht="13.5" hidden="false" customHeight="false" outlineLevel="0" collapsed="false">
      <c r="C1748" s="1071" t="s">
        <v>655</v>
      </c>
      <c r="D1748" s="1072" t="s">
        <v>2276</v>
      </c>
    </row>
    <row r="1749" customFormat="false" ht="14.25" hidden="false" customHeight="false" outlineLevel="0" collapsed="false">
      <c r="C1749" s="1078" t="s">
        <v>655</v>
      </c>
      <c r="D1749" s="1085" t="s">
        <v>2277</v>
      </c>
    </row>
  </sheetData>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LibreOffice/7.1.8.1$Windows_X86_64 LibreOffice_project/e1f30c802c3269a1d052614453f260e49458c82c</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2021-03-17T09:08:00Z</dcterms:created>
  <dc:creator/>
  <dc:description/>
  <dc:language>ja-JP</dc:language>
  <cp:lastModifiedBy/>
  <dcterms:modified xsi:type="dcterms:W3CDTF">2024-03-25T23:53:54Z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